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DCE9676-054C-49C2-882C-04AB2F8B1C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Y275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Y276" i="1" s="1"/>
  <c r="P272" i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7" i="1" s="1"/>
  <c r="P198" i="1"/>
  <c r="X196" i="1"/>
  <c r="X195" i="1"/>
  <c r="BO194" i="1"/>
  <c r="BM194" i="1"/>
  <c r="Y194" i="1"/>
  <c r="BP194" i="1" s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J527" i="1" s="1"/>
  <c r="P188" i="1"/>
  <c r="X185" i="1"/>
  <c r="X184" i="1"/>
  <c r="BO183" i="1"/>
  <c r="BM183" i="1"/>
  <c r="Y183" i="1"/>
  <c r="Y184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4" i="1" s="1"/>
  <c r="P165" i="1"/>
  <c r="X163" i="1"/>
  <c r="X162" i="1"/>
  <c r="BO161" i="1"/>
  <c r="BM161" i="1"/>
  <c r="Y161" i="1"/>
  <c r="I527" i="1" s="1"/>
  <c r="P161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H527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4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3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7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521" i="1" s="1"/>
  <c r="Y60" i="1"/>
  <c r="Y66" i="1"/>
  <c r="Y72" i="1"/>
  <c r="Y82" i="1"/>
  <c r="Y86" i="1"/>
  <c r="Y93" i="1"/>
  <c r="Y102" i="1"/>
  <c r="Y111" i="1"/>
  <c r="Y117" i="1"/>
  <c r="Y125" i="1"/>
  <c r="Y129" i="1"/>
  <c r="Y136" i="1"/>
  <c r="Y140" i="1"/>
  <c r="Y146" i="1"/>
  <c r="Y151" i="1"/>
  <c r="Y157" i="1"/>
  <c r="Y163" i="1"/>
  <c r="Y175" i="1"/>
  <c r="Y181" i="1"/>
  <c r="Y185" i="1"/>
  <c r="Y190" i="1"/>
  <c r="Y196" i="1"/>
  <c r="Y206" i="1"/>
  <c r="Y218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BP256" i="1"/>
  <c r="BN256" i="1"/>
  <c r="Z256" i="1"/>
  <c r="Z260" i="1" s="1"/>
  <c r="Y260" i="1"/>
  <c r="BP265" i="1"/>
  <c r="BN265" i="1"/>
  <c r="Z265" i="1"/>
  <c r="Z268" i="1" s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Y324" i="1"/>
  <c r="Z331" i="1"/>
  <c r="BP329" i="1"/>
  <c r="BN329" i="1"/>
  <c r="Z329" i="1"/>
  <c r="Z344" i="1"/>
  <c r="BP342" i="1"/>
  <c r="BN342" i="1"/>
  <c r="Z342" i="1"/>
  <c r="BP352" i="1"/>
  <c r="BN352" i="1"/>
  <c r="Z352" i="1"/>
  <c r="Y356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79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F9" i="1"/>
  <c r="J9" i="1"/>
  <c r="B527" i="1"/>
  <c r="X518" i="1"/>
  <c r="X519" i="1"/>
  <c r="X521" i="1"/>
  <c r="Y24" i="1"/>
  <c r="Z27" i="1"/>
  <c r="Z32" i="1" s="1"/>
  <c r="BN27" i="1"/>
  <c r="Y518" i="1" s="1"/>
  <c r="Z29" i="1"/>
  <c r="BN29" i="1"/>
  <c r="Z31" i="1"/>
  <c r="BN31" i="1"/>
  <c r="Z35" i="1"/>
  <c r="Z36" i="1" s="1"/>
  <c r="BN35" i="1"/>
  <c r="BP35" i="1"/>
  <c r="Y519" i="1" s="1"/>
  <c r="Z41" i="1"/>
  <c r="BN41" i="1"/>
  <c r="BP41" i="1"/>
  <c r="Z43" i="1"/>
  <c r="BN43" i="1"/>
  <c r="Y46" i="1"/>
  <c r="D527" i="1"/>
  <c r="Z54" i="1"/>
  <c r="Z59" i="1" s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27" i="1"/>
  <c r="Z91" i="1"/>
  <c r="Z93" i="1" s="1"/>
  <c r="BN91" i="1"/>
  <c r="Y94" i="1"/>
  <c r="Z96" i="1"/>
  <c r="BN96" i="1"/>
  <c r="BP96" i="1"/>
  <c r="Z98" i="1"/>
  <c r="BN98" i="1"/>
  <c r="Z100" i="1"/>
  <c r="BN100" i="1"/>
  <c r="F527" i="1"/>
  <c r="Z107" i="1"/>
  <c r="Z110" i="1" s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1" i="1"/>
  <c r="BN121" i="1"/>
  <c r="Z123" i="1"/>
  <c r="BN123" i="1"/>
  <c r="Z127" i="1"/>
  <c r="Z129" i="1" s="1"/>
  <c r="BN127" i="1"/>
  <c r="BP127" i="1"/>
  <c r="G527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Z156" i="1" s="1"/>
  <c r="BN153" i="1"/>
  <c r="BP153" i="1"/>
  <c r="Z155" i="1"/>
  <c r="BN155" i="1"/>
  <c r="Z161" i="1"/>
  <c r="Z162" i="1" s="1"/>
  <c r="BN161" i="1"/>
  <c r="BP161" i="1"/>
  <c r="Y162" i="1"/>
  <c r="Z165" i="1"/>
  <c r="BN165" i="1"/>
  <c r="BP165" i="1"/>
  <c r="Z167" i="1"/>
  <c r="BN167" i="1"/>
  <c r="Z169" i="1"/>
  <c r="BN169" i="1"/>
  <c r="Z171" i="1"/>
  <c r="BN171" i="1"/>
  <c r="Z173" i="1"/>
  <c r="BN173" i="1"/>
  <c r="Z177" i="1"/>
  <c r="Z180" i="1" s="1"/>
  <c r="BN177" i="1"/>
  <c r="BP177" i="1"/>
  <c r="Z179" i="1"/>
  <c r="BN179" i="1"/>
  <c r="Z183" i="1"/>
  <c r="Z184" i="1" s="1"/>
  <c r="BN183" i="1"/>
  <c r="BP183" i="1"/>
  <c r="Z188" i="1"/>
  <c r="Z190" i="1" s="1"/>
  <c r="BN188" i="1"/>
  <c r="BP188" i="1"/>
  <c r="Y191" i="1"/>
  <c r="Z194" i="1"/>
  <c r="Z195" i="1" s="1"/>
  <c r="BN194" i="1"/>
  <c r="Z198" i="1"/>
  <c r="Z206" i="1" s="1"/>
  <c r="BN198" i="1"/>
  <c r="BP198" i="1"/>
  <c r="Z200" i="1"/>
  <c r="BN200" i="1"/>
  <c r="Z202" i="1"/>
  <c r="BN202" i="1"/>
  <c r="Z204" i="1"/>
  <c r="BN204" i="1"/>
  <c r="Y219" i="1"/>
  <c r="Z210" i="1"/>
  <c r="Z218" i="1" s="1"/>
  <c r="BN210" i="1"/>
  <c r="Z212" i="1"/>
  <c r="BN212" i="1"/>
  <c r="Z214" i="1"/>
  <c r="BN214" i="1"/>
  <c r="Z216" i="1"/>
  <c r="BN216" i="1"/>
  <c r="Y223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52" i="1"/>
  <c r="BP249" i="1"/>
  <c r="BN249" i="1"/>
  <c r="Z249" i="1"/>
  <c r="BP258" i="1"/>
  <c r="BN258" i="1"/>
  <c r="Z258" i="1"/>
  <c r="Y268" i="1"/>
  <c r="Z275" i="1"/>
  <c r="BP273" i="1"/>
  <c r="BN273" i="1"/>
  <c r="Z273" i="1"/>
  <c r="O527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Z317" i="1" s="1"/>
  <c r="BP316" i="1"/>
  <c r="BN316" i="1"/>
  <c r="Z316" i="1"/>
  <c r="Y318" i="1"/>
  <c r="Y323" i="1"/>
  <c r="BP320" i="1"/>
  <c r="BN320" i="1"/>
  <c r="Z320" i="1"/>
  <c r="Z323" i="1" s="1"/>
  <c r="Y332" i="1"/>
  <c r="Y331" i="1"/>
  <c r="BP335" i="1"/>
  <c r="BN335" i="1"/>
  <c r="Z335" i="1"/>
  <c r="Z337" i="1" s="1"/>
  <c r="S527" i="1"/>
  <c r="Y344" i="1"/>
  <c r="BP350" i="1"/>
  <c r="BN350" i="1"/>
  <c r="Z350" i="1"/>
  <c r="Z356" i="1" s="1"/>
  <c r="BP354" i="1"/>
  <c r="BN354" i="1"/>
  <c r="Z354" i="1"/>
  <c r="Y361" i="1"/>
  <c r="Y366" i="1"/>
  <c r="BP375" i="1"/>
  <c r="BN375" i="1"/>
  <c r="Z375" i="1"/>
  <c r="Z378" i="1" s="1"/>
  <c r="BP421" i="1"/>
  <c r="BN421" i="1"/>
  <c r="Z421" i="1"/>
  <c r="Z424" i="1" s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Y425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AA52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Y520" i="1" l="1"/>
  <c r="Z468" i="1"/>
  <c r="Z174" i="1"/>
  <c r="Z124" i="1"/>
  <c r="Z102" i="1"/>
  <c r="Z66" i="1"/>
  <c r="Z45" i="1"/>
  <c r="Z522" i="1" s="1"/>
  <c r="Y517" i="1"/>
  <c r="Z309" i="1"/>
  <c r="Z234" i="1"/>
  <c r="Z452" i="1"/>
  <c r="Z493" i="1"/>
  <c r="X520" i="1"/>
  <c r="Z406" i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<sst xmlns="http://schemas.openxmlformats.org/spreadsheetml/2006/main" count="2313" uniqueCount="819">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</sst>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8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45820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8</v>
      </c>
      <c r="Y43" s="576">
        <f>IFERROR(IF(X43="",0,CEILING((X43/$H43),1)*$H43),"")</f>
        <v>8</v>
      </c>
      <c r="Z43" s="36">
        <f>IFERROR(IF(Y43=0,"",ROUNDUP(Y43/H43,0)*0.00902),"")</f>
        <v>1.804E-2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8.42</v>
      </c>
      <c r="BN43" s="64">
        <f>IFERROR(Y43*I43/H43,"0")</f>
        <v>8.42</v>
      </c>
      <c r="BO43" s="64">
        <f>IFERROR(1/J43*(X43/H43),"0")</f>
        <v>1.5151515151515152E-2</v>
      </c>
      <c r="BP43" s="64">
        <f>IFERROR(1/J43*(Y43/H43),"0")</f>
        <v>1.5151515151515152E-2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2</v>
      </c>
      <c r="Y45" s="577">
        <f>IFERROR(Y41/H41,"0")+IFERROR(Y42/H42,"0")+IFERROR(Y43/H43,"0")+IFERROR(Y44/H44,"0")</f>
        <v>2</v>
      </c>
      <c r="Z45" s="577">
        <f>IFERROR(IF(Z41="",0,Z41),"0")+IFERROR(IF(Z42="",0,Z42),"0")+IFERROR(IF(Z43="",0,Z43),"0")+IFERROR(IF(Z44="",0,Z44),"0")</f>
        <v>1.804E-2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8</v>
      </c>
      <c r="Y46" s="577">
        <f>IFERROR(SUM(Y41:Y44),"0")</f>
        <v>8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150</v>
      </c>
      <c r="Y54" s="576">
        <f t="shared" si="6"/>
        <v>151.20000000000002</v>
      </c>
      <c r="Z54" s="36">
        <f>IFERROR(IF(Y54=0,"",ROUNDUP(Y54/H54,0)*0.01898),"")</f>
        <v>0.26572000000000001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156.04166666666666</v>
      </c>
      <c r="BN54" s="64">
        <f t="shared" si="8"/>
        <v>157.29000000000002</v>
      </c>
      <c r="BO54" s="64">
        <f t="shared" si="9"/>
        <v>0.21701388888888887</v>
      </c>
      <c r="BP54" s="64">
        <f t="shared" si="10"/>
        <v>0.21875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45</v>
      </c>
      <c r="Y58" s="576">
        <f t="shared" si="6"/>
        <v>45</v>
      </c>
      <c r="Z58" s="36">
        <f>IFERROR(IF(Y58=0,"",ROUNDUP(Y58/H58,0)*0.00902),"")</f>
        <v>9.0200000000000002E-2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47.099999999999994</v>
      </c>
      <c r="BN58" s="64">
        <f t="shared" si="8"/>
        <v>47.099999999999994</v>
      </c>
      <c r="BO58" s="64">
        <f t="shared" si="9"/>
        <v>7.575757575757576E-2</v>
      </c>
      <c r="BP58" s="64">
        <f t="shared" si="10"/>
        <v>7.575757575757576E-2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23.888888888888886</v>
      </c>
      <c r="Y59" s="577">
        <f>IFERROR(Y53/H53,"0")+IFERROR(Y54/H54,"0")+IFERROR(Y55/H55,"0")+IFERROR(Y56/H56,"0")+IFERROR(Y57/H57,"0")+IFERROR(Y58/H58,"0")</f>
        <v>24</v>
      </c>
      <c r="Z59" s="577">
        <f>IFERROR(IF(Z53="",0,Z53),"0")+IFERROR(IF(Z54="",0,Z54),"0")+IFERROR(IF(Z55="",0,Z55),"0")+IFERROR(IF(Z56="",0,Z56),"0")+IFERROR(IF(Z57="",0,Z57),"0")+IFERROR(IF(Z58="",0,Z58),"0")</f>
        <v>0.35592000000000001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195</v>
      </c>
      <c r="Y60" s="577">
        <f>IFERROR(SUM(Y53:Y58),"0")</f>
        <v>196.20000000000002</v>
      </c>
      <c r="Z60" s="37"/>
      <c r="AA60" s="578"/>
      <c r="AB60" s="578"/>
      <c r="AC60" s="578"/>
    </row>
    <row r="61" spans="1:68" ht="14.25" customHeight="1" x14ac:dyDescent="0.25">
      <c r="A61" s="594" t="s">
        <v>142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170</v>
      </c>
      <c r="Y62" s="576">
        <f>IFERROR(IF(X62="",0,CEILING((X62/$H62),1)*$H62),"")</f>
        <v>172.8</v>
      </c>
      <c r="Z62" s="36">
        <f>IFERROR(IF(Y62=0,"",ROUNDUP(Y62/H62,0)*0.01898),"")</f>
        <v>0.30368000000000001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176.8472222222222</v>
      </c>
      <c r="BN62" s="64">
        <f>IFERROR(Y62*I62/H62,"0")</f>
        <v>179.76</v>
      </c>
      <c r="BO62" s="64">
        <f>IFERROR(1/J62*(X62/H62),"0")</f>
        <v>0.24594907407407407</v>
      </c>
      <c r="BP62" s="64">
        <f>IFERROR(1/J62*(Y62/H62),"0")</f>
        <v>0.25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15.74074074074074</v>
      </c>
      <c r="Y66" s="577">
        <f>IFERROR(Y62/H62,"0")+IFERROR(Y63/H63,"0")+IFERROR(Y64/H64,"0")+IFERROR(Y65/H65,"0")</f>
        <v>16</v>
      </c>
      <c r="Z66" s="577">
        <f>IFERROR(IF(Z62="",0,Z62),"0")+IFERROR(IF(Z63="",0,Z63),"0")+IFERROR(IF(Z64="",0,Z64),"0")+IFERROR(IF(Z65="",0,Z65),"0")</f>
        <v>0.30368000000000001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170</v>
      </c>
      <c r="Y67" s="577">
        <f>IFERROR(SUM(Y62:Y65),"0")</f>
        <v>172.8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40</v>
      </c>
      <c r="Y77" s="576">
        <f t="shared" si="11"/>
        <v>42</v>
      </c>
      <c r="Z77" s="36">
        <f>IFERROR(IF(Y77=0,"",ROUNDUP(Y77/H77,0)*0.01898),"")</f>
        <v>9.4899999999999998E-2</v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42.414285714285711</v>
      </c>
      <c r="BN77" s="64">
        <f t="shared" si="13"/>
        <v>44.534999999999997</v>
      </c>
      <c r="BO77" s="64">
        <f t="shared" si="14"/>
        <v>7.4404761904761904E-2</v>
      </c>
      <c r="BP77" s="64">
        <f t="shared" si="15"/>
        <v>7.8125E-2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4.7619047619047619</v>
      </c>
      <c r="Y81" s="577">
        <f>IFERROR(Y75/H75,"0")+IFERROR(Y76/H76,"0")+IFERROR(Y77/H77,"0")+IFERROR(Y78/H78,"0")+IFERROR(Y79/H79,"0")+IFERROR(Y80/H80,"0")</f>
        <v>5</v>
      </c>
      <c r="Z81" s="577">
        <f>IFERROR(IF(Z75="",0,Z75),"0")+IFERROR(IF(Z76="",0,Z76),"0")+IFERROR(IF(Z77="",0,Z77),"0")+IFERROR(IF(Z78="",0,Z78),"0")+IFERROR(IF(Z79="",0,Z79),"0")+IFERROR(IF(Z80="",0,Z80),"0")</f>
        <v>9.4899999999999998E-2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40</v>
      </c>
      <c r="Y82" s="577">
        <f>IFERROR(SUM(Y75:Y80),"0")</f>
        <v>42</v>
      </c>
      <c r="Z82" s="37"/>
      <c r="AA82" s="578"/>
      <c r="AB82" s="578"/>
      <c r="AC82" s="578"/>
    </row>
    <row r="83" spans="1:68" ht="14.25" customHeight="1" x14ac:dyDescent="0.25">
      <c r="A83" s="594" t="s">
        <v>177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184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30</v>
      </c>
      <c r="Y90" s="576">
        <f>IFERROR(IF(X90="",0,CEILING((X90/$H90),1)*$H90),"")</f>
        <v>32.400000000000006</v>
      </c>
      <c r="Z90" s="36">
        <f>IFERROR(IF(Y90=0,"",ROUNDUP(Y90/H90,0)*0.01898),"")</f>
        <v>5.6940000000000004E-2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31.208333333333329</v>
      </c>
      <c r="BN90" s="64">
        <f>IFERROR(Y90*I90/H90,"0")</f>
        <v>33.705000000000005</v>
      </c>
      <c r="BO90" s="64">
        <f>IFERROR(1/J90*(X90/H90),"0")</f>
        <v>4.3402777777777776E-2</v>
      </c>
      <c r="BP90" s="64">
        <f>IFERROR(1/J90*(Y90/H90),"0")</f>
        <v>4.6875000000000007E-2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13.5</v>
      </c>
      <c r="Y92" s="576">
        <f>IFERROR(IF(X92="",0,CEILING((X92/$H92),1)*$H92),"")</f>
        <v>13.5</v>
      </c>
      <c r="Z92" s="36">
        <f>IFERROR(IF(Y92=0,"",ROUNDUP(Y92/H92,0)*0.00902),"")</f>
        <v>2.7060000000000001E-2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14.13</v>
      </c>
      <c r="BN92" s="64">
        <f>IFERROR(Y92*I92/H92,"0")</f>
        <v>14.13</v>
      </c>
      <c r="BO92" s="64">
        <f>IFERROR(1/J92*(X92/H92),"0")</f>
        <v>2.2727272727272728E-2</v>
      </c>
      <c r="BP92" s="64">
        <f>IFERROR(1/J92*(Y92/H92),"0")</f>
        <v>2.2727272727272728E-2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5.7777777777777777</v>
      </c>
      <c r="Y93" s="577">
        <f>IFERROR(Y90/H90,"0")+IFERROR(Y91/H91,"0")+IFERROR(Y92/H92,"0")</f>
        <v>6</v>
      </c>
      <c r="Z93" s="577">
        <f>IFERROR(IF(Z90="",0,Z90),"0")+IFERROR(IF(Z91="",0,Z91),"0")+IFERROR(IF(Z92="",0,Z92),"0")</f>
        <v>8.4000000000000005E-2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43.5</v>
      </c>
      <c r="Y94" s="577">
        <f>IFERROR(SUM(Y90:Y92),"0")</f>
        <v>45.900000000000006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194</v>
      </c>
      <c r="Q96" s="580"/>
      <c r="R96" s="580"/>
      <c r="S96" s="580"/>
      <c r="T96" s="581"/>
      <c r="U96" s="34"/>
      <c r="V96" s="34"/>
      <c r="W96" s="35" t="s">
        <v>70</v>
      </c>
      <c r="X96" s="575">
        <v>10</v>
      </c>
      <c r="Y96" s="576">
        <f t="shared" ref="Y96:Y101" si="16">IFERROR(IF(X96="",0,CEILING((X96/$H96),1)*$H96),"")</f>
        <v>16.2</v>
      </c>
      <c r="Z96" s="36">
        <f>IFERROR(IF(Y96=0,"",ROUNDUP(Y96/H96,0)*0.01898),"")</f>
        <v>3.7960000000000001E-2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10.640740740740741</v>
      </c>
      <c r="BN96" s="64">
        <f t="shared" ref="BN96:BN101" si="18">IFERROR(Y96*I96/H96,"0")</f>
        <v>17.238</v>
      </c>
      <c r="BO96" s="64">
        <f t="shared" ref="BO96:BO101" si="19">IFERROR(1/J96*(X96/H96),"0")</f>
        <v>1.9290123456790126E-2</v>
      </c>
      <c r="BP96" s="64">
        <f t="shared" ref="BP96:BP101" si="20">IFERROR(1/J96*(Y96/H96),"0")</f>
        <v>3.125E-2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1.2345679012345681</v>
      </c>
      <c r="Y102" s="577">
        <f>IFERROR(Y96/H96,"0")+IFERROR(Y97/H97,"0")+IFERROR(Y98/H98,"0")+IFERROR(Y99/H99,"0")+IFERROR(Y100/H100,"0")+IFERROR(Y101/H101,"0")</f>
        <v>2</v>
      </c>
      <c r="Z102" s="577">
        <f>IFERROR(IF(Z96="",0,Z96),"0")+IFERROR(IF(Z97="",0,Z97),"0")+IFERROR(IF(Z98="",0,Z98),"0")+IFERROR(IF(Z99="",0,Z99),"0")+IFERROR(IF(Z100="",0,Z100),"0")+IFERROR(IF(Z101="",0,Z101),"0")</f>
        <v>3.7960000000000001E-2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10</v>
      </c>
      <c r="Y103" s="577">
        <f>IFERROR(SUM(Y96:Y101),"0")</f>
        <v>16.2</v>
      </c>
      <c r="Z103" s="37"/>
      <c r="AA103" s="578"/>
      <c r="AB103" s="578"/>
      <c r="AC103" s="578"/>
    </row>
    <row r="104" spans="1:68" ht="16.5" customHeight="1" x14ac:dyDescent="0.25">
      <c r="A104" s="595" t="s">
        <v>207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142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30</v>
      </c>
      <c r="Y119" s="576">
        <f>IFERROR(IF(X119="",0,CEILING((X119/$H119),1)*$H119),"")</f>
        <v>32.4</v>
      </c>
      <c r="Z119" s="36">
        <f>IFERROR(IF(Y119=0,"",ROUNDUP(Y119/H119,0)*0.01898),"")</f>
        <v>7.5920000000000001E-2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31.9</v>
      </c>
      <c r="BN119" s="64">
        <f>IFERROR(Y119*I119/H119,"0")</f>
        <v>34.451999999999998</v>
      </c>
      <c r="BO119" s="64">
        <f>IFERROR(1/J119*(X119/H119),"0")</f>
        <v>5.7870370370370371E-2</v>
      </c>
      <c r="BP119" s="64">
        <f>IFERROR(1/J119*(Y119/H119),"0")</f>
        <v>6.25E-2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5.4</v>
      </c>
      <c r="Y122" s="576">
        <f>IFERROR(IF(X122="",0,CEILING((X122/$H122),1)*$H122),"")</f>
        <v>5.4</v>
      </c>
      <c r="Z122" s="36">
        <f>IFERROR(IF(Y122=0,"",ROUNDUP(Y122/H122,0)*0.00651),"")</f>
        <v>1.302E-2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5.9039999999999999</v>
      </c>
      <c r="BN122" s="64">
        <f>IFERROR(Y122*I122/H122,"0")</f>
        <v>5.9039999999999999</v>
      </c>
      <c r="BO122" s="64">
        <f>IFERROR(1/J122*(X122/H122),"0")</f>
        <v>1.098901098901099E-2</v>
      </c>
      <c r="BP122" s="64">
        <f>IFERROR(1/J122*(Y122/H122),"0")</f>
        <v>1.098901098901099E-2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5.7037037037037042</v>
      </c>
      <c r="Y124" s="577">
        <f>IFERROR(Y119/H119,"0")+IFERROR(Y120/H120,"0")+IFERROR(Y121/H121,"0")+IFERROR(Y122/H122,"0")+IFERROR(Y123/H123,"0")</f>
        <v>6</v>
      </c>
      <c r="Z124" s="577">
        <f>IFERROR(IF(Z119="",0,Z119),"0")+IFERROR(IF(Z120="",0,Z120),"0")+IFERROR(IF(Z121="",0,Z121),"0")+IFERROR(IF(Z122="",0,Z122),"0")+IFERROR(IF(Z123="",0,Z123),"0")</f>
        <v>8.8940000000000005E-2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35.4</v>
      </c>
      <c r="Y125" s="577">
        <f>IFERROR(SUM(Y119:Y123),"0")</f>
        <v>37.799999999999997</v>
      </c>
      <c r="Z125" s="37"/>
      <c r="AA125" s="578"/>
      <c r="AB125" s="578"/>
      <c r="AC125" s="578"/>
    </row>
    <row r="126" spans="1:68" ht="14.25" customHeight="1" x14ac:dyDescent="0.25">
      <c r="A126" s="594" t="s">
        <v>177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242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12</v>
      </c>
      <c r="Y134" s="576">
        <f>IFERROR(IF(X134="",0,CEILING((X134/$H134),1)*$H134),"")</f>
        <v>12.8</v>
      </c>
      <c r="Z134" s="36">
        <f>IFERROR(IF(Y134=0,"",ROUNDUP(Y134/H134,0)*0.00651),"")</f>
        <v>2.6040000000000001E-2</v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12.675000000000001</v>
      </c>
      <c r="BN134" s="64">
        <f>IFERROR(Y134*I134/H134,"0")</f>
        <v>13.52</v>
      </c>
      <c r="BO134" s="64">
        <f>IFERROR(1/J134*(X134/H134),"0")</f>
        <v>2.0604395604395608E-2</v>
      </c>
      <c r="BP134" s="64">
        <f>IFERROR(1/J134*(Y134/H134),"0")</f>
        <v>2.197802197802198E-2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3.75</v>
      </c>
      <c r="Y135" s="577">
        <f>IFERROR(Y133/H133,"0")+IFERROR(Y134/H134,"0")</f>
        <v>4</v>
      </c>
      <c r="Z135" s="577">
        <f>IFERROR(IF(Z133="",0,Z133),"0")+IFERROR(IF(Z134="",0,Z134),"0")</f>
        <v>2.6040000000000001E-2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12</v>
      </c>
      <c r="Y136" s="577">
        <f>IFERROR(SUM(Y133:Y134),"0")</f>
        <v>12.8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266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267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5</v>
      </c>
      <c r="Y165" s="576">
        <f t="shared" ref="Y165:Y173" si="21">IFERROR(IF(X165="",0,CEILING((X165/$H165),1)*$H165),"")</f>
        <v>8.4</v>
      </c>
      <c r="Z165" s="36">
        <f>IFERROR(IF(Y165=0,"",ROUNDUP(Y165/H165,0)*0.00902),"")</f>
        <v>1.804E-2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5.3214285714285703</v>
      </c>
      <c r="BN165" s="64">
        <f t="shared" ref="BN165:BN173" si="23">IFERROR(Y165*I165/H165,"0")</f>
        <v>8.94</v>
      </c>
      <c r="BO165" s="64">
        <f t="shared" ref="BO165:BO173" si="24">IFERROR(1/J165*(X165/H165),"0")</f>
        <v>9.0187590187590181E-3</v>
      </c>
      <c r="BP165" s="64">
        <f t="shared" ref="BP165:BP173" si="25">IFERROR(1/J165*(Y165/H165),"0")</f>
        <v>1.5151515151515152E-2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1.1904761904761905</v>
      </c>
      <c r="Y174" s="577">
        <f>IFERROR(Y165/H165,"0")+IFERROR(Y166/H166,"0")+IFERROR(Y167/H167,"0")+IFERROR(Y168/H168,"0")+IFERROR(Y169/H169,"0")+IFERROR(Y170/H170,"0")+IFERROR(Y171/H171,"0")+IFERROR(Y172/H172,"0")+IFERROR(Y173/H173,"0")</f>
        <v>2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1.804E-2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5</v>
      </c>
      <c r="Y175" s="577">
        <f>IFERROR(SUM(Y165:Y173),"0")</f>
        <v>8.4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304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307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142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8.1</v>
      </c>
      <c r="Y214" s="576">
        <f t="shared" si="31"/>
        <v>9.6</v>
      </c>
      <c r="Z214" s="36">
        <f t="shared" si="36"/>
        <v>2.6040000000000001E-2</v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8.9505000000000017</v>
      </c>
      <c r="BN214" s="64">
        <f t="shared" si="33"/>
        <v>10.608000000000001</v>
      </c>
      <c r="BO214" s="64">
        <f t="shared" si="34"/>
        <v>1.8543956043956044E-2</v>
      </c>
      <c r="BP214" s="64">
        <f t="shared" si="35"/>
        <v>2.197802197802198E-2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3.375</v>
      </c>
      <c r="Y218" s="577">
        <f>IFERROR(Y209/H209,"0")+IFERROR(Y210/H210,"0")+IFERROR(Y211/H211,"0")+IFERROR(Y212/H212,"0")+IFERROR(Y213/H213,"0")+IFERROR(Y214/H214,"0")+IFERROR(Y215/H215,"0")+IFERROR(Y216/H216,"0")+IFERROR(Y217/H217,"0")</f>
        <v>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2.6040000000000001E-2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8.1</v>
      </c>
      <c r="Y219" s="577">
        <f>IFERROR(SUM(Y209:Y217),"0")</f>
        <v>9.6</v>
      </c>
      <c r="Z219" s="37"/>
      <c r="AA219" s="578"/>
      <c r="AB219" s="578"/>
      <c r="AC219" s="578"/>
    </row>
    <row r="220" spans="1:68" ht="14.25" customHeight="1" x14ac:dyDescent="0.25">
      <c r="A220" s="594" t="s">
        <v>177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368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142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391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407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20</v>
      </c>
      <c r="Y255" s="576">
        <f>IFERROR(IF(X255="",0,CEILING((X255/$H255),1)*$H255),"")</f>
        <v>21.6</v>
      </c>
      <c r="Z255" s="36">
        <f>IFERROR(IF(Y255=0,"",ROUNDUP(Y255/H255,0)*0.01898),"")</f>
        <v>3.7960000000000001E-2</v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20.805555555555554</v>
      </c>
      <c r="BN255" s="64">
        <f>IFERROR(Y255*I255/H255,"0")</f>
        <v>22.47</v>
      </c>
      <c r="BO255" s="64">
        <f>IFERROR(1/J255*(X255/H255),"0")</f>
        <v>2.8935185185185182E-2</v>
      </c>
      <c r="BP255" s="64">
        <f>IFERROR(1/J255*(Y255/H255),"0")</f>
        <v>3.125E-2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140</v>
      </c>
      <c r="Y256" s="576">
        <f>IFERROR(IF(X256="",0,CEILING((X256/$H256),1)*$H256),"")</f>
        <v>140.4</v>
      </c>
      <c r="Z256" s="36">
        <f>IFERROR(IF(Y256=0,"",ROUNDUP(Y256/H256,0)*0.01898),"")</f>
        <v>0.24674000000000001</v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145.63888888888886</v>
      </c>
      <c r="BN256" s="64">
        <f>IFERROR(Y256*I256/H256,"0")</f>
        <v>146.05499999999998</v>
      </c>
      <c r="BO256" s="64">
        <f>IFERROR(1/J256*(X256/H256),"0")</f>
        <v>0.20254629629629628</v>
      </c>
      <c r="BP256" s="64">
        <f>IFERROR(1/J256*(Y256/H256),"0")</f>
        <v>0.203125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20</v>
      </c>
      <c r="Y257" s="576">
        <f>IFERROR(IF(X257="",0,CEILING((X257/$H257),1)*$H257),"")</f>
        <v>21.6</v>
      </c>
      <c r="Z257" s="36">
        <f>IFERROR(IF(Y257=0,"",ROUNDUP(Y257/H257,0)*0.01898),"")</f>
        <v>3.7960000000000001E-2</v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20.805555555555554</v>
      </c>
      <c r="BN257" s="64">
        <f>IFERROR(Y257*I257/H257,"0")</f>
        <v>22.47</v>
      </c>
      <c r="BO257" s="64">
        <f>IFERROR(1/J257*(X257/H257),"0")</f>
        <v>2.8935185185185182E-2</v>
      </c>
      <c r="BP257" s="64">
        <f>IFERROR(1/J257*(Y257/H257),"0")</f>
        <v>3.125E-2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8</v>
      </c>
      <c r="Y259" s="576">
        <f>IFERROR(IF(X259="",0,CEILING((X259/$H259),1)*$H259),"")</f>
        <v>8</v>
      </c>
      <c r="Z259" s="36">
        <f>IFERROR(IF(Y259=0,"",ROUNDUP(Y259/H259,0)*0.00902),"")</f>
        <v>1.804E-2</v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8.42</v>
      </c>
      <c r="BN259" s="64">
        <f>IFERROR(Y259*I259/H259,"0")</f>
        <v>8.42</v>
      </c>
      <c r="BO259" s="64">
        <f>IFERROR(1/J259*(X259/H259),"0")</f>
        <v>1.5151515151515152E-2</v>
      </c>
      <c r="BP259" s="64">
        <f>IFERROR(1/J259*(Y259/H259),"0")</f>
        <v>1.5151515151515152E-2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18.666666666666664</v>
      </c>
      <c r="Y260" s="577">
        <f>IFERROR(Y255/H255,"0")+IFERROR(Y256/H256,"0")+IFERROR(Y257/H257,"0")+IFERROR(Y258/H258,"0")+IFERROR(Y259/H259,"0")</f>
        <v>19</v>
      </c>
      <c r="Z260" s="577">
        <f>IFERROR(IF(Z255="",0,Z255),"0")+IFERROR(IF(Z256="",0,Z256),"0")+IFERROR(IF(Z257="",0,Z257),"0")+IFERROR(IF(Z258="",0,Z258),"0")+IFERROR(IF(Z259="",0,Z259),"0")</f>
        <v>0.3407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188</v>
      </c>
      <c r="Y261" s="577">
        <f>IFERROR(SUM(Y255:Y259),"0")</f>
        <v>191.6</v>
      </c>
      <c r="Z261" s="37"/>
      <c r="AA261" s="578"/>
      <c r="AB261" s="578"/>
      <c r="AC261" s="578"/>
    </row>
    <row r="262" spans="1:68" ht="16.5" customHeight="1" x14ac:dyDescent="0.25">
      <c r="A262" s="595" t="s">
        <v>423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434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436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446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453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458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40</v>
      </c>
      <c r="Y293" s="576">
        <f t="shared" ref="Y293:Y298" si="42">IFERROR(IF(X293="",0,CEILING((X293/$H293),1)*$H293),"")</f>
        <v>43.2</v>
      </c>
      <c r="Z293" s="36">
        <f>IFERROR(IF(Y293=0,"",ROUNDUP(Y293/H293,0)*0.01898),"")</f>
        <v>7.5920000000000001E-2</v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41.611111111111107</v>
      </c>
      <c r="BN293" s="64">
        <f t="shared" ref="BN293:BN298" si="44">IFERROR(Y293*I293/H293,"0")</f>
        <v>44.94</v>
      </c>
      <c r="BO293" s="64">
        <f t="shared" ref="BO293:BO298" si="45">IFERROR(1/J293*(X293/H293),"0")</f>
        <v>5.7870370370370364E-2</v>
      </c>
      <c r="BP293" s="64">
        <f t="shared" ref="BP293:BP298" si="46">IFERROR(1/J293*(Y293/H293),"0")</f>
        <v>6.25E-2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150</v>
      </c>
      <c r="Y295" s="576">
        <f t="shared" si="42"/>
        <v>151.20000000000002</v>
      </c>
      <c r="Z295" s="36">
        <f>IFERROR(IF(Y295=0,"",ROUNDUP(Y295/H295,0)*0.01898),"")</f>
        <v>0.26572000000000001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156.04166666666666</v>
      </c>
      <c r="BN295" s="64">
        <f t="shared" si="44"/>
        <v>157.29000000000002</v>
      </c>
      <c r="BO295" s="64">
        <f t="shared" si="45"/>
        <v>0.21701388888888887</v>
      </c>
      <c r="BP295" s="64">
        <f t="shared" si="46"/>
        <v>0.21875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60</v>
      </c>
      <c r="Y296" s="576">
        <f t="shared" si="42"/>
        <v>64.800000000000011</v>
      </c>
      <c r="Z296" s="36">
        <f>IFERROR(IF(Y296=0,"",ROUNDUP(Y296/H296,0)*0.01898),"")</f>
        <v>0.11388000000000001</v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62.416666666666657</v>
      </c>
      <c r="BN296" s="64">
        <f t="shared" si="44"/>
        <v>67.410000000000011</v>
      </c>
      <c r="BO296" s="64">
        <f t="shared" si="45"/>
        <v>8.6805555555555552E-2</v>
      </c>
      <c r="BP296" s="64">
        <f t="shared" si="46"/>
        <v>9.3750000000000014E-2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16</v>
      </c>
      <c r="Y298" s="576">
        <f t="shared" si="42"/>
        <v>16</v>
      </c>
      <c r="Z298" s="36">
        <f>IFERROR(IF(Y298=0,"",ROUNDUP(Y298/H298,0)*0.00902),"")</f>
        <v>3.6080000000000001E-2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16.84</v>
      </c>
      <c r="BN298" s="64">
        <f t="shared" si="44"/>
        <v>16.84</v>
      </c>
      <c r="BO298" s="64">
        <f t="shared" si="45"/>
        <v>3.0303030303030304E-2</v>
      </c>
      <c r="BP298" s="64">
        <f t="shared" si="46"/>
        <v>3.0303030303030304E-2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27.148148148148145</v>
      </c>
      <c r="Y299" s="577">
        <f>IFERROR(Y293/H293,"0")+IFERROR(Y294/H294,"0")+IFERROR(Y295/H295,"0")+IFERROR(Y296/H296,"0")+IFERROR(Y297/H297,"0")+IFERROR(Y298/H298,"0")</f>
        <v>28</v>
      </c>
      <c r="Z299" s="577">
        <f>IFERROR(IF(Z293="",0,Z293),"0")+IFERROR(IF(Z294="",0,Z294),"0")+IFERROR(IF(Z295="",0,Z295),"0")+IFERROR(IF(Z296="",0,Z296),"0")+IFERROR(IF(Z297="",0,Z297),"0")+IFERROR(IF(Z298="",0,Z298),"0")</f>
        <v>0.49160000000000004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266</v>
      </c>
      <c r="Y300" s="577">
        <f>IFERROR(SUM(Y293:Y298),"0")</f>
        <v>275.20000000000005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30</v>
      </c>
      <c r="Y302" s="576">
        <f t="shared" ref="Y302:Y308" si="47">IFERROR(IF(X302="",0,CEILING((X302/$H302),1)*$H302),"")</f>
        <v>33.6</v>
      </c>
      <c r="Z302" s="36">
        <f>IFERROR(IF(Y302=0,"",ROUNDUP(Y302/H302,0)*0.00902),"")</f>
        <v>7.2160000000000002E-2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31.928571428571427</v>
      </c>
      <c r="BN302" s="64">
        <f t="shared" ref="BN302:BN308" si="49">IFERROR(Y302*I302/H302,"0")</f>
        <v>35.76</v>
      </c>
      <c r="BO302" s="64">
        <f t="shared" ref="BO302:BO308" si="50">IFERROR(1/J302*(X302/H302),"0")</f>
        <v>5.4112554112554112E-2</v>
      </c>
      <c r="BP302" s="64">
        <f t="shared" ref="BP302:BP308" si="51">IFERROR(1/J302*(Y302/H302),"0")</f>
        <v>6.0606060606060608E-2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80</v>
      </c>
      <c r="Y303" s="576">
        <f t="shared" si="47"/>
        <v>84</v>
      </c>
      <c r="Z303" s="36">
        <f>IFERROR(IF(Y303=0,"",ROUNDUP(Y303/H303,0)*0.00902),"")</f>
        <v>0.1804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85.142857142857125</v>
      </c>
      <c r="BN303" s="64">
        <f t="shared" si="49"/>
        <v>89.399999999999991</v>
      </c>
      <c r="BO303" s="64">
        <f t="shared" si="50"/>
        <v>0.14430014430014429</v>
      </c>
      <c r="BP303" s="64">
        <f t="shared" si="51"/>
        <v>0.15151515151515152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12.6</v>
      </c>
      <c r="Y305" s="576">
        <f t="shared" si="47"/>
        <v>12.600000000000001</v>
      </c>
      <c r="Z305" s="36">
        <f>IFERROR(IF(Y305=0,"",ROUNDUP(Y305/H305,0)*0.00502),"")</f>
        <v>3.0120000000000001E-2</v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13.379999999999999</v>
      </c>
      <c r="BN305" s="64">
        <f t="shared" si="49"/>
        <v>13.38</v>
      </c>
      <c r="BO305" s="64">
        <f t="shared" si="50"/>
        <v>2.5641025641025644E-2</v>
      </c>
      <c r="BP305" s="64">
        <f t="shared" si="51"/>
        <v>2.5641025641025644E-2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32.19047619047619</v>
      </c>
      <c r="Y309" s="577">
        <f>IFERROR(Y302/H302,"0")+IFERROR(Y303/H303,"0")+IFERROR(Y304/H304,"0")+IFERROR(Y305/H305,"0")+IFERROR(Y306/H306,"0")+IFERROR(Y307/H307,"0")+IFERROR(Y308/H308,"0")</f>
        <v>34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0.28267999999999999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122.6</v>
      </c>
      <c r="Y310" s="577">
        <f>IFERROR(SUM(Y302:Y308),"0")</f>
        <v>130.19999999999999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700</v>
      </c>
      <c r="Y312" s="576">
        <f>IFERROR(IF(X312="",0,CEILING((X312/$H312),1)*$H312),"")</f>
        <v>702</v>
      </c>
      <c r="Z312" s="36">
        <f>IFERROR(IF(Y312=0,"",ROUNDUP(Y312/H312,0)*0.01898),"")</f>
        <v>1.7081999999999999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746.03846153846155</v>
      </c>
      <c r="BN312" s="64">
        <f>IFERROR(Y312*I312/H312,"0")</f>
        <v>748.17000000000007</v>
      </c>
      <c r="BO312" s="64">
        <f>IFERROR(1/J312*(X312/H312),"0")</f>
        <v>1.4022435897435899</v>
      </c>
      <c r="BP312" s="64">
        <f>IFERROR(1/J312*(Y312/H312),"0")</f>
        <v>1.40625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89.743589743589752</v>
      </c>
      <c r="Y317" s="577">
        <f>IFERROR(Y312/H312,"0")+IFERROR(Y313/H313,"0")+IFERROR(Y314/H314,"0")+IFERROR(Y315/H315,"0")+IFERROR(Y316/H316,"0")</f>
        <v>90</v>
      </c>
      <c r="Z317" s="577">
        <f>IFERROR(IF(Z312="",0,Z312),"0")+IFERROR(IF(Z313="",0,Z313),"0")+IFERROR(IF(Z314="",0,Z314),"0")+IFERROR(IF(Z315="",0,Z315),"0")+IFERROR(IF(Z316="",0,Z316),"0")</f>
        <v>1.7081999999999999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700</v>
      </c>
      <c r="Y318" s="577">
        <f>IFERROR(SUM(Y312:Y316),"0")</f>
        <v>702</v>
      </c>
      <c r="Z318" s="37"/>
      <c r="AA318" s="578"/>
      <c r="AB318" s="578"/>
      <c r="AC318" s="578"/>
    </row>
    <row r="319" spans="1:68" ht="14.25" customHeight="1" x14ac:dyDescent="0.25">
      <c r="A319" s="594" t="s">
        <v>177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16</v>
      </c>
      <c r="Y321" s="576">
        <f>IFERROR(IF(X321="",0,CEILING((X321/$H321),1)*$H321),"")</f>
        <v>23.4</v>
      </c>
      <c r="Z321" s="36">
        <f>IFERROR(IF(Y321=0,"",ROUNDUP(Y321/H321,0)*0.01898),"")</f>
        <v>5.6940000000000004E-2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17.064615384615387</v>
      </c>
      <c r="BN321" s="64">
        <f>IFERROR(Y321*I321/H321,"0")</f>
        <v>24.957000000000001</v>
      </c>
      <c r="BO321" s="64">
        <f>IFERROR(1/J321*(X321/H321),"0")</f>
        <v>3.2051282051282055E-2</v>
      </c>
      <c r="BP321" s="64">
        <f>IFERROR(1/J321*(Y321/H321),"0")</f>
        <v>4.6875E-2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8</v>
      </c>
      <c r="Y322" s="576">
        <f>IFERROR(IF(X322="",0,CEILING((X322/$H322),1)*$H322),"")</f>
        <v>8.4</v>
      </c>
      <c r="Z322" s="36">
        <f>IFERROR(IF(Y322=0,"",ROUNDUP(Y322/H322,0)*0.01898),"")</f>
        <v>1.898E-2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8.4942857142857147</v>
      </c>
      <c r="BN322" s="64">
        <f>IFERROR(Y322*I322/H322,"0")</f>
        <v>8.9190000000000005</v>
      </c>
      <c r="BO322" s="64">
        <f>IFERROR(1/J322*(X322/H322),"0")</f>
        <v>1.488095238095238E-2</v>
      </c>
      <c r="BP322" s="64">
        <f>IFERROR(1/J322*(Y322/H322),"0")</f>
        <v>1.5625E-2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3.0036630036630036</v>
      </c>
      <c r="Y323" s="577">
        <f>IFERROR(Y320/H320,"0")+IFERROR(Y321/H321,"0")+IFERROR(Y322/H322,"0")</f>
        <v>4</v>
      </c>
      <c r="Z323" s="577">
        <f>IFERROR(IF(Z320="",0,Z320),"0")+IFERROR(IF(Z321="",0,Z321),"0")+IFERROR(IF(Z322="",0,Z322),"0")</f>
        <v>7.5920000000000001E-2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24</v>
      </c>
      <c r="Y324" s="577">
        <f>IFERROR(SUM(Y320:Y322),"0")</f>
        <v>31.799999999999997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10.199999999999999</v>
      </c>
      <c r="Y330" s="576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11.52</v>
      </c>
      <c r="BN330" s="64">
        <f>IFERROR(Y330*I330/H330,"0")</f>
        <v>11.52</v>
      </c>
      <c r="BO330" s="64">
        <f>IFERROR(1/J330*(X330/H330),"0")</f>
        <v>2.197802197802198E-2</v>
      </c>
      <c r="BP330" s="64">
        <f>IFERROR(1/J330*(Y330/H330),"0")</f>
        <v>2.197802197802198E-2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4</v>
      </c>
      <c r="Y331" s="577">
        <f>IFERROR(Y326/H326,"0")+IFERROR(Y327/H327,"0")+IFERROR(Y328/H328,"0")+IFERROR(Y329/H329,"0")+IFERROR(Y330/H330,"0")</f>
        <v>4</v>
      </c>
      <c r="Z331" s="577">
        <f>IFERROR(IF(Z326="",0,Z326),"0")+IFERROR(IF(Z327="",0,Z327),"0")+IFERROR(IF(Z328="",0,Z328),"0")+IFERROR(IF(Z329="",0,Z329),"0")+IFERROR(IF(Z330="",0,Z330),"0")</f>
        <v>2.6040000000000001E-2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10.199999999999999</v>
      </c>
      <c r="Y332" s="577">
        <f>IFERROR(SUM(Y326:Y330),"0")</f>
        <v>10.199999999999999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16</v>
      </c>
      <c r="Y341" s="576">
        <f>IFERROR(IF(X341="",0,CEILING((X341/$H341),1)*$H341),"")</f>
        <v>16.2</v>
      </c>
      <c r="Z341" s="36">
        <f>IFERROR(IF(Y341=0,"",ROUNDUP(Y341/H341,0)*0.01898),"")</f>
        <v>3.7960000000000001E-2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17.025185185185187</v>
      </c>
      <c r="BN341" s="64">
        <f>IFERROR(Y341*I341/H341,"0")</f>
        <v>17.238</v>
      </c>
      <c r="BO341" s="64">
        <f>IFERROR(1/J341*(X341/H341),"0")</f>
        <v>3.0864197530864199E-2</v>
      </c>
      <c r="BP341" s="64">
        <f>IFERROR(1/J341*(Y341/H341),"0")</f>
        <v>3.125E-2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2.1</v>
      </c>
      <c r="Y342" s="576">
        <f>IFERROR(IF(X342="",0,CEILING((X342/$H342),1)*$H342),"")</f>
        <v>2.1</v>
      </c>
      <c r="Z342" s="36">
        <f>IFERROR(IF(Y342=0,"",ROUNDUP(Y342/H342,0)*0.00651),"")</f>
        <v>6.5100000000000002E-3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2.3519999999999999</v>
      </c>
      <c r="BN342" s="64">
        <f>IFERROR(Y342*I342/H342,"0")</f>
        <v>2.3519999999999999</v>
      </c>
      <c r="BO342" s="64">
        <f>IFERROR(1/J342*(X342/H342),"0")</f>
        <v>5.4945054945054949E-3</v>
      </c>
      <c r="BP342" s="64">
        <f>IFERROR(1/J342*(Y342/H342),"0")</f>
        <v>5.4945054945054949E-3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2.9753086419753085</v>
      </c>
      <c r="Y344" s="577">
        <f>IFERROR(Y341/H341,"0")+IFERROR(Y342/H342,"0")+IFERROR(Y343/H343,"0")</f>
        <v>3</v>
      </c>
      <c r="Z344" s="577">
        <f>IFERROR(IF(Z341="",0,Z341),"0")+IFERROR(IF(Z342="",0,Z342),"0")+IFERROR(IF(Z343="",0,Z343),"0")</f>
        <v>4.4470000000000003E-2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18.100000000000001</v>
      </c>
      <c r="Y345" s="577">
        <f>IFERROR(SUM(Y341:Y343),"0")</f>
        <v>18.3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30</v>
      </c>
      <c r="Y349" s="576">
        <f t="shared" ref="Y349:Y355" si="52">IFERROR(IF(X349="",0,CEILING((X349/$H349),1)*$H349),"")</f>
        <v>30</v>
      </c>
      <c r="Z349" s="36">
        <f>IFERROR(IF(Y349=0,"",ROUNDUP(Y349/H349,0)*0.02175),"")</f>
        <v>4.3499999999999997E-2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30.96</v>
      </c>
      <c r="BN349" s="64">
        <f t="shared" ref="BN349:BN355" si="54">IFERROR(Y349*I349/H349,"0")</f>
        <v>30.96</v>
      </c>
      <c r="BO349" s="64">
        <f t="shared" ref="BO349:BO355" si="55">IFERROR(1/J349*(X349/H349),"0")</f>
        <v>4.1666666666666664E-2</v>
      </c>
      <c r="BP349" s="64">
        <f t="shared" ref="BP349:BP355" si="56">IFERROR(1/J349*(Y349/H349),"0")</f>
        <v>4.1666666666666664E-2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100</v>
      </c>
      <c r="Y350" s="576">
        <f t="shared" si="52"/>
        <v>105</v>
      </c>
      <c r="Z350" s="36">
        <f>IFERROR(IF(Y350=0,"",ROUNDUP(Y350/H350,0)*0.02175),"")</f>
        <v>0.15225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103.2</v>
      </c>
      <c r="BN350" s="64">
        <f t="shared" si="54"/>
        <v>108.36</v>
      </c>
      <c r="BO350" s="64">
        <f t="shared" si="55"/>
        <v>0.1388888888888889</v>
      </c>
      <c r="BP350" s="64">
        <f t="shared" si="56"/>
        <v>0.14583333333333331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330</v>
      </c>
      <c r="Y351" s="576">
        <f t="shared" si="52"/>
        <v>330</v>
      </c>
      <c r="Z351" s="36">
        <f>IFERROR(IF(Y351=0,"",ROUNDUP(Y351/H351,0)*0.02175),"")</f>
        <v>0.47849999999999998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340.56000000000006</v>
      </c>
      <c r="BN351" s="64">
        <f t="shared" si="54"/>
        <v>340.56000000000006</v>
      </c>
      <c r="BO351" s="64">
        <f t="shared" si="55"/>
        <v>0.45833333333333331</v>
      </c>
      <c r="BP351" s="64">
        <f t="shared" si="56"/>
        <v>0.45833333333333331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30.666666666666668</v>
      </c>
      <c r="Y356" s="577">
        <f>IFERROR(Y349/H349,"0")+IFERROR(Y350/H350,"0")+IFERROR(Y351/H351,"0")+IFERROR(Y352/H352,"0")+IFERROR(Y353/H353,"0")+IFERROR(Y354/H354,"0")+IFERROR(Y355/H355,"0")</f>
        <v>31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0.67425000000000002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460</v>
      </c>
      <c r="Y357" s="577">
        <f>IFERROR(SUM(Y349:Y355),"0")</f>
        <v>465</v>
      </c>
      <c r="Z357" s="37"/>
      <c r="AA357" s="578"/>
      <c r="AB357" s="578"/>
      <c r="AC357" s="578"/>
    </row>
    <row r="358" spans="1:68" ht="14.25" customHeight="1" x14ac:dyDescent="0.25">
      <c r="A358" s="594" t="s">
        <v>142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350</v>
      </c>
      <c r="Y359" s="576">
        <f>IFERROR(IF(X359="",0,CEILING((X359/$H359),1)*$H359),"")</f>
        <v>360</v>
      </c>
      <c r="Z359" s="36">
        <f>IFERROR(IF(Y359=0,"",ROUNDUP(Y359/H359,0)*0.02175),"")</f>
        <v>0.52200000000000002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361.2</v>
      </c>
      <c r="BN359" s="64">
        <f>IFERROR(Y359*I359/H359,"0")</f>
        <v>371.52000000000004</v>
      </c>
      <c r="BO359" s="64">
        <f>IFERROR(1/J359*(X359/H359),"0")</f>
        <v>0.48611111111111105</v>
      </c>
      <c r="BP359" s="64">
        <f>IFERROR(1/J359*(Y359/H359),"0")</f>
        <v>0.5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23.333333333333332</v>
      </c>
      <c r="Y361" s="577">
        <f>IFERROR(Y359/H359,"0")+IFERROR(Y360/H360,"0")</f>
        <v>24</v>
      </c>
      <c r="Z361" s="577">
        <f>IFERROR(IF(Z359="",0,Z359),"0")+IFERROR(IF(Z360="",0,Z360),"0")</f>
        <v>0.52200000000000002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350</v>
      </c>
      <c r="Y362" s="577">
        <f>IFERROR(SUM(Y359:Y360),"0")</f>
        <v>360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177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177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142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30</v>
      </c>
      <c r="Y439" s="576">
        <f t="shared" ref="Y439:Y451" si="63">IFERROR(IF(X439="",0,CEILING((X439/$H439),1)*$H439),"")</f>
        <v>31.68</v>
      </c>
      <c r="Z439" s="36">
        <f t="shared" ref="Z439:Z444" si="64">IFERROR(IF(Y439=0,"",ROUNDUP(Y439/H439,0)*0.01196),"")</f>
        <v>7.1760000000000004E-2</v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32.04545454545454</v>
      </c>
      <c r="BN439" s="64">
        <f t="shared" ref="BN439:BN451" si="66">IFERROR(Y439*I439/H439,"0")</f>
        <v>33.839999999999996</v>
      </c>
      <c r="BO439" s="64">
        <f t="shared" ref="BO439:BO451" si="67">IFERROR(1/J439*(X439/H439),"0")</f>
        <v>5.4632867132867136E-2</v>
      </c>
      <c r="BP439" s="64">
        <f t="shared" ref="BP439:BP451" si="68">IFERROR(1/J439*(Y439/H439),"0")</f>
        <v>5.7692307692307696E-2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5</v>
      </c>
      <c r="Y443" s="576">
        <f t="shared" si="63"/>
        <v>5.28</v>
      </c>
      <c r="Z443" s="36">
        <f t="shared" si="64"/>
        <v>1.196E-2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5.3409090909090908</v>
      </c>
      <c r="BN443" s="64">
        <f t="shared" si="66"/>
        <v>5.64</v>
      </c>
      <c r="BO443" s="64">
        <f t="shared" si="67"/>
        <v>9.1054778554778559E-3</v>
      </c>
      <c r="BP443" s="64">
        <f t="shared" si="68"/>
        <v>9.6153846153846159E-3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6.6287878787878789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8.3720000000000003E-2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35</v>
      </c>
      <c r="Y453" s="577">
        <f>IFERROR(SUM(Y439:Y451),"0")</f>
        <v>36.96</v>
      </c>
      <c r="Z453" s="37"/>
      <c r="AA453" s="578"/>
      <c r="AB453" s="578"/>
      <c r="AC453" s="578"/>
    </row>
    <row r="454" spans="1:68" ht="14.25" customHeight="1" x14ac:dyDescent="0.25">
      <c r="A454" s="594" t="s">
        <v>142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30</v>
      </c>
      <c r="Y455" s="576">
        <f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32.04545454545454</v>
      </c>
      <c r="BN455" s="64">
        <f>IFERROR(Y455*I455/H455,"0")</f>
        <v>33.839999999999996</v>
      </c>
      <c r="BO455" s="64">
        <f>IFERROR(1/J455*(X455/H455),"0")</f>
        <v>5.4632867132867136E-2</v>
      </c>
      <c r="BP455" s="64">
        <f>IFERROR(1/J455*(Y455/H455),"0")</f>
        <v>5.7692307692307696E-2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5.6818181818181817</v>
      </c>
      <c r="Y458" s="577">
        <f>IFERROR(Y455/H455,"0")+IFERROR(Y456/H456,"0")+IFERROR(Y457/H457,"0")</f>
        <v>6</v>
      </c>
      <c r="Z458" s="577">
        <f>IFERROR(IF(Z455="",0,Z455),"0")+IFERROR(IF(Z456="",0,Z456),"0")+IFERROR(IF(Z457="",0,Z457),"0")</f>
        <v>7.1760000000000004E-2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30</v>
      </c>
      <c r="Y459" s="577">
        <f>IFERROR(SUM(Y455:Y457),"0")</f>
        <v>31.68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25</v>
      </c>
      <c r="Y463" s="576">
        <f t="shared" si="69"/>
        <v>26.400000000000002</v>
      </c>
      <c r="Z463" s="36">
        <f>IFERROR(IF(Y463=0,"",ROUNDUP(Y463/H463,0)*0.01196),"")</f>
        <v>5.9799999999999999E-2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26.704545454545453</v>
      </c>
      <c r="BN463" s="64">
        <f t="shared" si="71"/>
        <v>28.200000000000003</v>
      </c>
      <c r="BO463" s="64">
        <f t="shared" si="72"/>
        <v>4.5527389277389273E-2</v>
      </c>
      <c r="BP463" s="64">
        <f t="shared" si="73"/>
        <v>4.807692307692308E-2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4.7348484848484844</v>
      </c>
      <c r="Y468" s="577">
        <f>IFERROR(Y461/H461,"0")+IFERROR(Y462/H462,"0")+IFERROR(Y463/H463,"0")+IFERROR(Y464/H464,"0")+IFERROR(Y465/H465,"0")+IFERROR(Y466/H466,"0")+IFERROR(Y467/H467,"0")</f>
        <v>5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5.9799999999999999E-2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25</v>
      </c>
      <c r="Y469" s="577">
        <f>IFERROR(SUM(Y461:Y467),"0")</f>
        <v>26.400000000000002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177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150</v>
      </c>
      <c r="Y485" s="576">
        <f>IFERROR(IF(X485="",0,CEILING((X485/$H485),1)*$H485),"")</f>
        <v>156</v>
      </c>
      <c r="Z485" s="36">
        <f>IFERROR(IF(Y485=0,"",ROUNDUP(Y485/H485,0)*0.01898),"")</f>
        <v>0.24674000000000001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155.4375</v>
      </c>
      <c r="BN485" s="64">
        <f>IFERROR(Y485*I485/H485,"0")</f>
        <v>161.655</v>
      </c>
      <c r="BO485" s="64">
        <f>IFERROR(1/J485*(X485/H485),"0")</f>
        <v>0.1953125</v>
      </c>
      <c r="BP485" s="64">
        <f>IFERROR(1/J485*(Y485/H485),"0")</f>
        <v>0.203125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12.5</v>
      </c>
      <c r="Y486" s="577">
        <f>IFERROR(Y483/H483,"0")+IFERROR(Y484/H484,"0")+IFERROR(Y485/H485,"0")</f>
        <v>13</v>
      </c>
      <c r="Z486" s="577">
        <f>IFERROR(IF(Z483="",0,Z483),"0")+IFERROR(IF(Z484="",0,Z484),"0")+IFERROR(IF(Z485="",0,Z485),"0")</f>
        <v>0.24674000000000001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150</v>
      </c>
      <c r="Y487" s="577">
        <f>IFERROR(SUM(Y483:Y485),"0")</f>
        <v>156</v>
      </c>
      <c r="Z487" s="37"/>
      <c r="AA487" s="578"/>
      <c r="AB487" s="578"/>
      <c r="AC487" s="578"/>
    </row>
    <row r="488" spans="1:68" ht="14.25" customHeight="1" x14ac:dyDescent="0.25">
      <c r="A488" s="594" t="s">
        <v>142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80</v>
      </c>
      <c r="Y496" s="576">
        <f>IFERROR(IF(X496="",0,CEILING((X496/$H496),1)*$H496),"")</f>
        <v>84</v>
      </c>
      <c r="Z496" s="36">
        <f>IFERROR(IF(Y496=0,"",ROUNDUP(Y496/H496,0)*0.00902),"")</f>
        <v>0.1804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85.142857142857125</v>
      </c>
      <c r="BN496" s="64">
        <f>IFERROR(Y496*I496/H496,"0")</f>
        <v>89.399999999999991</v>
      </c>
      <c r="BO496" s="64">
        <f>IFERROR(1/J496*(X496/H496),"0")</f>
        <v>0.14430014430014429</v>
      </c>
      <c r="BP496" s="64">
        <f>IFERROR(1/J496*(Y496/H496),"0")</f>
        <v>0.15151515151515152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80</v>
      </c>
      <c r="Y497" s="576">
        <f>IFERROR(IF(X497="",0,CEILING((X497/$H497),1)*$H497),"")</f>
        <v>84</v>
      </c>
      <c r="Z497" s="36">
        <f>IFERROR(IF(Y497=0,"",ROUNDUP(Y497/H497,0)*0.00902),"")</f>
        <v>0.1804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85.142857142857125</v>
      </c>
      <c r="BN497" s="64">
        <f>IFERROR(Y497*I497/H497,"0")</f>
        <v>89.399999999999991</v>
      </c>
      <c r="BO497" s="64">
        <f>IFERROR(1/J497*(X497/H497),"0")</f>
        <v>0.14430014430014429</v>
      </c>
      <c r="BP497" s="64">
        <f>IFERROR(1/J497*(Y497/H497),"0")</f>
        <v>0.15151515151515152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38.095238095238095</v>
      </c>
      <c r="Y498" s="577">
        <f>IFERROR(Y496/H496,"0")+IFERROR(Y497/H497,"0")</f>
        <v>40</v>
      </c>
      <c r="Z498" s="577">
        <f>IFERROR(IF(Z496="",0,Z496),"0")+IFERROR(IF(Z497="",0,Z497),"0")</f>
        <v>0.36080000000000001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160</v>
      </c>
      <c r="Y499" s="577">
        <f>IFERROR(SUM(Y496:Y497),"0")</f>
        <v>168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25</v>
      </c>
      <c r="Y501" s="576">
        <f>IFERROR(IF(X501="",0,CEILING((X501/$H501),1)*$H501),"")</f>
        <v>27</v>
      </c>
      <c r="Z501" s="36">
        <f>IFERROR(IF(Y501=0,"",ROUNDUP(Y501/H501,0)*0.01898),"")</f>
        <v>5.6940000000000004E-2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26.441666666666666</v>
      </c>
      <c r="BN501" s="64">
        <f>IFERROR(Y501*I501/H501,"0")</f>
        <v>28.556999999999999</v>
      </c>
      <c r="BO501" s="64">
        <f>IFERROR(1/J501*(X501/H501),"0")</f>
        <v>4.3402777777777776E-2</v>
      </c>
      <c r="BP501" s="64">
        <f>IFERROR(1/J501*(Y501/H501),"0")</f>
        <v>4.6875E-2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2.7777777777777777</v>
      </c>
      <c r="Y503" s="577">
        <f>IFERROR(Y501/H501,"0")+IFERROR(Y502/H502,"0")</f>
        <v>3</v>
      </c>
      <c r="Z503" s="577">
        <f>IFERROR(IF(Z501="",0,Z501),"0")+IFERROR(IF(Z502="",0,Z502),"0")</f>
        <v>5.6940000000000004E-2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25</v>
      </c>
      <c r="Y504" s="577">
        <f>IFERROR(SUM(Y501:Y502),"0")</f>
        <v>27</v>
      </c>
      <c r="Z504" s="37"/>
      <c r="AA504" s="578"/>
      <c r="AB504" s="578"/>
      <c r="AC504" s="578"/>
    </row>
    <row r="505" spans="1:68" ht="14.25" customHeight="1" x14ac:dyDescent="0.25">
      <c r="A505" s="594" t="s">
        <v>177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142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3090.8999999999996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3180.04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3241.2998426758422</v>
      </c>
      <c r="Y518" s="577">
        <f>IFERROR(SUM(BN22:BN514),"0")</f>
        <v>3335.1250000000005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6</v>
      </c>
      <c r="Y519" s="38">
        <f>ROUNDUP(SUM(BP22:BP514),0)</f>
        <v>6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3391.2998426758422</v>
      </c>
      <c r="Y520" s="577">
        <f>GrossWeightTotalR+PalletQtyTotalR*25</f>
        <v>3485.1250000000005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369.5693827777161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382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6.0991799999999996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266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184</v>
      </c>
      <c r="F525" s="598" t="s">
        <v>207</v>
      </c>
      <c r="G525" s="598" t="s">
        <v>242</v>
      </c>
      <c r="H525" s="598" t="s">
        <v>101</v>
      </c>
      <c r="I525" s="598" t="s">
        <v>267</v>
      </c>
      <c r="J525" s="598" t="s">
        <v>307</v>
      </c>
      <c r="K525" s="598" t="s">
        <v>368</v>
      </c>
      <c r="L525" s="598" t="s">
        <v>407</v>
      </c>
      <c r="M525" s="598" t="s">
        <v>423</v>
      </c>
      <c r="N525" s="573"/>
      <c r="O525" s="598" t="s">
        <v>436</v>
      </c>
      <c r="P525" s="598" t="s">
        <v>446</v>
      </c>
      <c r="Q525" s="598" t="s">
        <v>453</v>
      </c>
      <c r="R525" s="598" t="s">
        <v>458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411</v>
      </c>
      <c r="E527" s="46">
        <f>IFERROR(Y90*1,"0")+IFERROR(Y91*1,"0")+IFERROR(Y92*1,"0")+IFERROR(Y96*1,"0")+IFERROR(Y97*1,"0")+IFERROR(Y98*1,"0")+IFERROR(Y99*1,"0")+IFERROR(Y100*1,"0")+IFERROR(Y101*1,"0")</f>
        <v>62.100000000000009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37.799999999999997</v>
      </c>
      <c r="G527" s="46">
        <f>IFERROR(Y133*1,"0")+IFERROR(Y134*1,"0")+IFERROR(Y138*1,"0")+IFERROR(Y139*1,"0")+IFERROR(Y143*1,"0")+IFERROR(Y144*1,"0")</f>
        <v>12.8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8.4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9.6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191.6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1149.4000000000003</v>
      </c>
      <c r="S527" s="46">
        <f>IFERROR(Y341*1,"0")+IFERROR(Y342*1,"0")+IFERROR(Y343*1,"0")</f>
        <v>18.3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825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95.04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351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2025-06-09T10:05:42Z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