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ДНР в Макеевку НВ доставка на 14,06\"/>
    </mc:Choice>
  </mc:AlternateContent>
  <xr:revisionPtr revIDLastSave="0" documentId="13_ncr:1_{3B9876EA-2AEA-4297-AF35-E837F61795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AB527" i="1" s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P502" i="1" s="1"/>
  <c r="BO501" i="1"/>
  <c r="BM501" i="1"/>
  <c r="Y501" i="1"/>
  <c r="Y503" i="1" s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P492" i="1" s="1"/>
  <c r="BO491" i="1"/>
  <c r="BM491" i="1"/>
  <c r="Y491" i="1"/>
  <c r="BP491" i="1" s="1"/>
  <c r="BO490" i="1"/>
  <c r="BM490" i="1"/>
  <c r="Y490" i="1"/>
  <c r="BP490" i="1" s="1"/>
  <c r="BO489" i="1"/>
  <c r="BM489" i="1"/>
  <c r="Y489" i="1"/>
  <c r="Y493" i="1" s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Y478" i="1" s="1"/>
  <c r="P477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Y475" i="1" s="1"/>
  <c r="P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9" i="1" s="1"/>
  <c r="P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Y459" i="1" s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Z527" i="1" s="1"/>
  <c r="P439" i="1"/>
  <c r="X435" i="1"/>
  <c r="Y434" i="1"/>
  <c r="X434" i="1"/>
  <c r="BP433" i="1"/>
  <c r="BO433" i="1"/>
  <c r="BN433" i="1"/>
  <c r="BM433" i="1"/>
  <c r="Z433" i="1"/>
  <c r="Z434" i="1" s="1"/>
  <c r="Y433" i="1"/>
  <c r="Y527" i="1" s="1"/>
  <c r="P433" i="1"/>
  <c r="X430" i="1"/>
  <c r="Y429" i="1"/>
  <c r="X429" i="1"/>
  <c r="BP428" i="1"/>
  <c r="BO428" i="1"/>
  <c r="BN428" i="1"/>
  <c r="BM428" i="1"/>
  <c r="Z428" i="1"/>
  <c r="Z429" i="1" s="1"/>
  <c r="Y428" i="1"/>
  <c r="X527" i="1" s="1"/>
  <c r="P428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W527" i="1" s="1"/>
  <c r="P415" i="1"/>
  <c r="X412" i="1"/>
  <c r="X411" i="1"/>
  <c r="BO410" i="1"/>
  <c r="BM410" i="1"/>
  <c r="Y410" i="1"/>
  <c r="BP410" i="1" s="1"/>
  <c r="P410" i="1"/>
  <c r="BO409" i="1"/>
  <c r="BM409" i="1"/>
  <c r="Z409" i="1"/>
  <c r="Y409" i="1"/>
  <c r="Y412" i="1" s="1"/>
  <c r="P409" i="1"/>
  <c r="X407" i="1"/>
  <c r="X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V527" i="1" s="1"/>
  <c r="P396" i="1"/>
  <c r="X392" i="1"/>
  <c r="X391" i="1"/>
  <c r="BO390" i="1"/>
  <c r="BM390" i="1"/>
  <c r="Y390" i="1"/>
  <c r="Y391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Y387" i="1" s="1"/>
  <c r="P385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U527" i="1" s="1"/>
  <c r="P374" i="1"/>
  <c r="X371" i="1"/>
  <c r="X370" i="1"/>
  <c r="BO369" i="1"/>
  <c r="BM369" i="1"/>
  <c r="Y369" i="1"/>
  <c r="Y370" i="1" s="1"/>
  <c r="P369" i="1"/>
  <c r="X367" i="1"/>
  <c r="X366" i="1"/>
  <c r="BO365" i="1"/>
  <c r="BM365" i="1"/>
  <c r="Y365" i="1"/>
  <c r="BP365" i="1" s="1"/>
  <c r="P365" i="1"/>
  <c r="BP364" i="1"/>
  <c r="BO364" i="1"/>
  <c r="BN364" i="1"/>
  <c r="BM364" i="1"/>
  <c r="Z364" i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N336" i="1"/>
  <c r="BM336" i="1"/>
  <c r="Z336" i="1"/>
  <c r="Y336" i="1"/>
  <c r="BP336" i="1" s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Y323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Y317" i="1" s="1"/>
  <c r="P312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Y309" i="1" s="1"/>
  <c r="P302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Y300" i="1" s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Y260" i="1" s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Y240" i="1" s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K527" i="1" s="1"/>
  <c r="P227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7" i="1" s="1"/>
  <c r="P198" i="1"/>
  <c r="X196" i="1"/>
  <c r="X195" i="1"/>
  <c r="BO194" i="1"/>
  <c r="BM194" i="1"/>
  <c r="Y194" i="1"/>
  <c r="BP194" i="1" s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J527" i="1" s="1"/>
  <c r="P188" i="1"/>
  <c r="X185" i="1"/>
  <c r="X184" i="1"/>
  <c r="BO183" i="1"/>
  <c r="BM183" i="1"/>
  <c r="Y183" i="1"/>
  <c r="P183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4" i="1" s="1"/>
  <c r="P165" i="1"/>
  <c r="X163" i="1"/>
  <c r="X162" i="1"/>
  <c r="BO161" i="1"/>
  <c r="BM161" i="1"/>
  <c r="Y161" i="1"/>
  <c r="I527" i="1" s="1"/>
  <c r="P161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H527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5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7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7" i="1"/>
  <c r="X518" i="1"/>
  <c r="X519" i="1"/>
  <c r="X52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Z59" i="1" s="1"/>
  <c r="BN54" i="1"/>
  <c r="BP54" i="1"/>
  <c r="Z56" i="1"/>
  <c r="BN56" i="1"/>
  <c r="Z58" i="1"/>
  <c r="BN58" i="1"/>
  <c r="Y59" i="1"/>
  <c r="Z62" i="1"/>
  <c r="Z66" i="1" s="1"/>
  <c r="BN62" i="1"/>
  <c r="BP62" i="1"/>
  <c r="Z64" i="1"/>
  <c r="BN64" i="1"/>
  <c r="Y67" i="1"/>
  <c r="Z70" i="1"/>
  <c r="Z72" i="1" s="1"/>
  <c r="BN70" i="1"/>
  <c r="BP70" i="1"/>
  <c r="Z76" i="1"/>
  <c r="Z81" i="1" s="1"/>
  <c r="BN76" i="1"/>
  <c r="BP76" i="1"/>
  <c r="Z78" i="1"/>
  <c r="BN78" i="1"/>
  <c r="Z80" i="1"/>
  <c r="BN80" i="1"/>
  <c r="Z84" i="1"/>
  <c r="Z86" i="1" s="1"/>
  <c r="BN84" i="1"/>
  <c r="BP84" i="1"/>
  <c r="Y87" i="1"/>
  <c r="E527" i="1"/>
  <c r="Z91" i="1"/>
  <c r="Z93" i="1" s="1"/>
  <c r="BN91" i="1"/>
  <c r="BP91" i="1"/>
  <c r="Y94" i="1"/>
  <c r="Z96" i="1"/>
  <c r="BN96" i="1"/>
  <c r="BP96" i="1"/>
  <c r="Z98" i="1"/>
  <c r="BN98" i="1"/>
  <c r="Z100" i="1"/>
  <c r="BN100" i="1"/>
  <c r="Y103" i="1"/>
  <c r="F527" i="1"/>
  <c r="Z107" i="1"/>
  <c r="Z110" i="1" s="1"/>
  <c r="BN107" i="1"/>
  <c r="BP107" i="1"/>
  <c r="Z109" i="1"/>
  <c r="BN109" i="1"/>
  <c r="Y110" i="1"/>
  <c r="Z113" i="1"/>
  <c r="Z116" i="1" s="1"/>
  <c r="BN113" i="1"/>
  <c r="BP113" i="1"/>
  <c r="Z115" i="1"/>
  <c r="BN115" i="1"/>
  <c r="Y116" i="1"/>
  <c r="Z119" i="1"/>
  <c r="Z124" i="1" s="1"/>
  <c r="BN119" i="1"/>
  <c r="BP119" i="1"/>
  <c r="Z121" i="1"/>
  <c r="BN121" i="1"/>
  <c r="Z123" i="1"/>
  <c r="BN123" i="1"/>
  <c r="Y124" i="1"/>
  <c r="Z127" i="1"/>
  <c r="Z129" i="1" s="1"/>
  <c r="BN127" i="1"/>
  <c r="BP127" i="1"/>
  <c r="Y130" i="1"/>
  <c r="G52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Y156" i="1"/>
  <c r="Z161" i="1"/>
  <c r="Z162" i="1" s="1"/>
  <c r="BN161" i="1"/>
  <c r="BP161" i="1"/>
  <c r="Y162" i="1"/>
  <c r="Z165" i="1"/>
  <c r="BN165" i="1"/>
  <c r="BP165" i="1"/>
  <c r="Z167" i="1"/>
  <c r="BN167" i="1"/>
  <c r="BP171" i="1"/>
  <c r="BN171" i="1"/>
  <c r="Z171" i="1"/>
  <c r="BP179" i="1"/>
  <c r="BN179" i="1"/>
  <c r="Z179" i="1"/>
  <c r="Y184" i="1"/>
  <c r="BP183" i="1"/>
  <c r="BN183" i="1"/>
  <c r="Z183" i="1"/>
  <c r="Z184" i="1" s="1"/>
  <c r="Y185" i="1"/>
  <c r="H9" i="1"/>
  <c r="Y45" i="1"/>
  <c r="Y151" i="1"/>
  <c r="Y163" i="1"/>
  <c r="BP169" i="1"/>
  <c r="Y519" i="1" s="1"/>
  <c r="BN169" i="1"/>
  <c r="Z169" i="1"/>
  <c r="BP173" i="1"/>
  <c r="BN173" i="1"/>
  <c r="Y518" i="1" s="1"/>
  <c r="Y520" i="1" s="1"/>
  <c r="Z173" i="1"/>
  <c r="Y175" i="1"/>
  <c r="Y180" i="1"/>
  <c r="BP177" i="1"/>
  <c r="BN177" i="1"/>
  <c r="Z177" i="1"/>
  <c r="Z180" i="1" s="1"/>
  <c r="Y190" i="1"/>
  <c r="Y521" i="1" s="1"/>
  <c r="Y196" i="1"/>
  <c r="Y206" i="1"/>
  <c r="Y218" i="1"/>
  <c r="Y224" i="1"/>
  <c r="Y235" i="1"/>
  <c r="Y239" i="1"/>
  <c r="Y251" i="1"/>
  <c r="Y268" i="1"/>
  <c r="Y275" i="1"/>
  <c r="Y310" i="1"/>
  <c r="Y318" i="1"/>
  <c r="Y324" i="1"/>
  <c r="Y331" i="1"/>
  <c r="BP343" i="1"/>
  <c r="BN343" i="1"/>
  <c r="Z343" i="1"/>
  <c r="Y345" i="1"/>
  <c r="T527" i="1"/>
  <c r="Y356" i="1"/>
  <c r="BP349" i="1"/>
  <c r="BN349" i="1"/>
  <c r="Z349" i="1"/>
  <c r="Y357" i="1"/>
  <c r="Z188" i="1"/>
  <c r="Z190" i="1" s="1"/>
  <c r="BN188" i="1"/>
  <c r="BP188" i="1"/>
  <c r="Y191" i="1"/>
  <c r="Z194" i="1"/>
  <c r="Z195" i="1" s="1"/>
  <c r="BN194" i="1"/>
  <c r="Z198" i="1"/>
  <c r="Z206" i="1" s="1"/>
  <c r="BN198" i="1"/>
  <c r="BP198" i="1"/>
  <c r="Z200" i="1"/>
  <c r="BN200" i="1"/>
  <c r="Z202" i="1"/>
  <c r="BN202" i="1"/>
  <c r="Z204" i="1"/>
  <c r="BN204" i="1"/>
  <c r="Z210" i="1"/>
  <c r="Z218" i="1" s="1"/>
  <c r="BN210" i="1"/>
  <c r="Z212" i="1"/>
  <c r="BN212" i="1"/>
  <c r="Z214" i="1"/>
  <c r="BN214" i="1"/>
  <c r="Z216" i="1"/>
  <c r="BN216" i="1"/>
  <c r="Z222" i="1"/>
  <c r="Z223" i="1" s="1"/>
  <c r="BN222" i="1"/>
  <c r="Z227" i="1"/>
  <c r="BN227" i="1"/>
  <c r="BP227" i="1"/>
  <c r="Z229" i="1"/>
  <c r="BN229" i="1"/>
  <c r="Z231" i="1"/>
  <c r="BN231" i="1"/>
  <c r="Z233" i="1"/>
  <c r="BN233" i="1"/>
  <c r="Y234" i="1"/>
  <c r="Z237" i="1"/>
  <c r="Z239" i="1" s="1"/>
  <c r="BN237" i="1"/>
  <c r="BP237" i="1"/>
  <c r="Z247" i="1"/>
  <c r="Z251" i="1" s="1"/>
  <c r="BN247" i="1"/>
  <c r="Z249" i="1"/>
  <c r="BN249" i="1"/>
  <c r="L527" i="1"/>
  <c r="Z256" i="1"/>
  <c r="Z260" i="1" s="1"/>
  <c r="BN256" i="1"/>
  <c r="Z258" i="1"/>
  <c r="BN258" i="1"/>
  <c r="Y261" i="1"/>
  <c r="M527" i="1"/>
  <c r="Z265" i="1"/>
  <c r="Z268" i="1" s="1"/>
  <c r="BN265" i="1"/>
  <c r="Y269" i="1"/>
  <c r="O527" i="1"/>
  <c r="Z273" i="1"/>
  <c r="Z275" i="1" s="1"/>
  <c r="BN273" i="1"/>
  <c r="Y276" i="1"/>
  <c r="Y281" i="1"/>
  <c r="Y290" i="1"/>
  <c r="R527" i="1"/>
  <c r="Z294" i="1"/>
  <c r="Z299" i="1" s="1"/>
  <c r="BN294" i="1"/>
  <c r="Z296" i="1"/>
  <c r="BN296" i="1"/>
  <c r="Z298" i="1"/>
  <c r="BN298" i="1"/>
  <c r="Y299" i="1"/>
  <c r="Z302" i="1"/>
  <c r="Z309" i="1" s="1"/>
  <c r="BN302" i="1"/>
  <c r="BP302" i="1"/>
  <c r="Z304" i="1"/>
  <c r="BN304" i="1"/>
  <c r="Z306" i="1"/>
  <c r="BN306" i="1"/>
  <c r="Z308" i="1"/>
  <c r="BN308" i="1"/>
  <c r="Z312" i="1"/>
  <c r="BN312" i="1"/>
  <c r="BP312" i="1"/>
  <c r="Z314" i="1"/>
  <c r="BN314" i="1"/>
  <c r="Z316" i="1"/>
  <c r="BN316" i="1"/>
  <c r="Z320" i="1"/>
  <c r="Z323" i="1" s="1"/>
  <c r="BN320" i="1"/>
  <c r="BP320" i="1"/>
  <c r="Z322" i="1"/>
  <c r="BN322" i="1"/>
  <c r="Z329" i="1"/>
  <c r="Z331" i="1" s="1"/>
  <c r="BN329" i="1"/>
  <c r="Y337" i="1"/>
  <c r="Z335" i="1"/>
  <c r="Z337" i="1" s="1"/>
  <c r="BN335" i="1"/>
  <c r="Y338" i="1"/>
  <c r="S527" i="1"/>
  <c r="Y344" i="1"/>
  <c r="BP341" i="1"/>
  <c r="BN341" i="1"/>
  <c r="Z341" i="1"/>
  <c r="Z344" i="1" s="1"/>
  <c r="BP351" i="1"/>
  <c r="BN351" i="1"/>
  <c r="Z351" i="1"/>
  <c r="Y361" i="1"/>
  <c r="Y367" i="1"/>
  <c r="Y371" i="1"/>
  <c r="Y378" i="1"/>
  <c r="Y388" i="1"/>
  <c r="Y392" i="1"/>
  <c r="Z397" i="1"/>
  <c r="BN397" i="1"/>
  <c r="Z399" i="1"/>
  <c r="BN399" i="1"/>
  <c r="Z401" i="1"/>
  <c r="BN401" i="1"/>
  <c r="Z403" i="1"/>
  <c r="BN403" i="1"/>
  <c r="Z405" i="1"/>
  <c r="BN405" i="1"/>
  <c r="Y406" i="1"/>
  <c r="BN409" i="1"/>
  <c r="BP409" i="1"/>
  <c r="BP422" i="1"/>
  <c r="BN422" i="1"/>
  <c r="Z422" i="1"/>
  <c r="BP442" i="1"/>
  <c r="BN442" i="1"/>
  <c r="Z442" i="1"/>
  <c r="BP446" i="1"/>
  <c r="BN446" i="1"/>
  <c r="Z446" i="1"/>
  <c r="BP450" i="1"/>
  <c r="BN450" i="1"/>
  <c r="Z450" i="1"/>
  <c r="BP462" i="1"/>
  <c r="BN462" i="1"/>
  <c r="Z462" i="1"/>
  <c r="BP466" i="1"/>
  <c r="BN466" i="1"/>
  <c r="Z466" i="1"/>
  <c r="Z353" i="1"/>
  <c r="BN353" i="1"/>
  <c r="Z355" i="1"/>
  <c r="BN355" i="1"/>
  <c r="Z359" i="1"/>
  <c r="Z361" i="1" s="1"/>
  <c r="BN359" i="1"/>
  <c r="BP359" i="1"/>
  <c r="Z365" i="1"/>
  <c r="Z366" i="1" s="1"/>
  <c r="BN365" i="1"/>
  <c r="Z369" i="1"/>
  <c r="Z370" i="1" s="1"/>
  <c r="BN369" i="1"/>
  <c r="BP369" i="1"/>
  <c r="Z374" i="1"/>
  <c r="BN374" i="1"/>
  <c r="BP374" i="1"/>
  <c r="Z376" i="1"/>
  <c r="BN376" i="1"/>
  <c r="Y379" i="1"/>
  <c r="Z386" i="1"/>
  <c r="Z387" i="1" s="1"/>
  <c r="BN386" i="1"/>
  <c r="Z390" i="1"/>
  <c r="Z391" i="1" s="1"/>
  <c r="BN390" i="1"/>
  <c r="BP390" i="1"/>
  <c r="Z396" i="1"/>
  <c r="Z406" i="1" s="1"/>
  <c r="BN396" i="1"/>
  <c r="BP396" i="1"/>
  <c r="Z398" i="1"/>
  <c r="BN398" i="1"/>
  <c r="Z400" i="1"/>
  <c r="BN400" i="1"/>
  <c r="Z402" i="1"/>
  <c r="BN402" i="1"/>
  <c r="Z404" i="1"/>
  <c r="BN404" i="1"/>
  <c r="Y407" i="1"/>
  <c r="Z410" i="1"/>
  <c r="Z411" i="1" s="1"/>
  <c r="BN410" i="1"/>
  <c r="Y411" i="1"/>
  <c r="BP416" i="1"/>
  <c r="BN416" i="1"/>
  <c r="Z416" i="1"/>
  <c r="Z417" i="1" s="1"/>
  <c r="Y418" i="1"/>
  <c r="Y425" i="1"/>
  <c r="BP420" i="1"/>
  <c r="BN420" i="1"/>
  <c r="Z420" i="1"/>
  <c r="Z424" i="1" s="1"/>
  <c r="Y424" i="1"/>
  <c r="BP440" i="1"/>
  <c r="BN440" i="1"/>
  <c r="Z440" i="1"/>
  <c r="BP444" i="1"/>
  <c r="BN444" i="1"/>
  <c r="Z444" i="1"/>
  <c r="Z452" i="1" s="1"/>
  <c r="BP448" i="1"/>
  <c r="BN448" i="1"/>
  <c r="Z448" i="1"/>
  <c r="Y452" i="1"/>
  <c r="BP456" i="1"/>
  <c r="BN456" i="1"/>
  <c r="Z456" i="1"/>
  <c r="Z458" i="1" s="1"/>
  <c r="BP464" i="1"/>
  <c r="BN464" i="1"/>
  <c r="Z464" i="1"/>
  <c r="Z468" i="1" s="1"/>
  <c r="Y468" i="1"/>
  <c r="BP472" i="1"/>
  <c r="BN472" i="1"/>
  <c r="Z472" i="1"/>
  <c r="Z474" i="1" s="1"/>
  <c r="Y417" i="1"/>
  <c r="Y430" i="1"/>
  <c r="Y435" i="1"/>
  <c r="Y453" i="1"/>
  <c r="Y479" i="1"/>
  <c r="Y494" i="1"/>
  <c r="Y504" i="1"/>
  <c r="Y516" i="1"/>
  <c r="AA527" i="1"/>
  <c r="Z477" i="1"/>
  <c r="Z478" i="1" s="1"/>
  <c r="BN477" i="1"/>
  <c r="BP477" i="1"/>
  <c r="Z489" i="1"/>
  <c r="BN489" i="1"/>
  <c r="BP489" i="1"/>
  <c r="Z490" i="1"/>
  <c r="BN490" i="1"/>
  <c r="Z491" i="1"/>
  <c r="BN491" i="1"/>
  <c r="Z492" i="1"/>
  <c r="BN492" i="1"/>
  <c r="Z501" i="1"/>
  <c r="Z503" i="1" s="1"/>
  <c r="BN501" i="1"/>
  <c r="BP501" i="1"/>
  <c r="Z502" i="1"/>
  <c r="BN502" i="1"/>
  <c r="Z514" i="1"/>
  <c r="Z515" i="1" s="1"/>
  <c r="BN514" i="1"/>
  <c r="BP514" i="1"/>
  <c r="Y515" i="1"/>
  <c r="Z356" i="1" l="1"/>
  <c r="Z174" i="1"/>
  <c r="X520" i="1"/>
  <c r="Z493" i="1"/>
  <c r="Z378" i="1"/>
  <c r="Z317" i="1"/>
  <c r="Z234" i="1"/>
  <c r="Z102" i="1"/>
  <c r="Z45" i="1"/>
  <c r="Z522" i="1" s="1"/>
  <c r="Y517" i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<sst xmlns="http://schemas.openxmlformats.org/spreadsheetml/2006/main" count="2313" uniqueCount="835">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</sst>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496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40" t="s">
        <v>0</v>
      </c>
      <c r="E1" s="612"/>
      <c r="F1" s="612"/>
      <c r="G1" s="12" t="s">
        <v>1</v>
      </c>
      <c r="H1" s="840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89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813" t="s">
        <v>8</v>
      </c>
      <c r="B5" s="624"/>
      <c r="C5" s="616"/>
      <c r="D5" s="701"/>
      <c r="E5" s="703"/>
      <c r="F5" s="651" t="s">
        <v>9</v>
      </c>
      <c r="G5" s="616"/>
      <c r="H5" s="701"/>
      <c r="I5" s="702"/>
      <c r="J5" s="702"/>
      <c r="K5" s="702"/>
      <c r="L5" s="702"/>
      <c r="M5" s="703"/>
      <c r="N5" s="58"/>
      <c r="P5" s="24" t="s">
        <v>10</v>
      </c>
      <c r="Q5" s="626">
        <v>45815</v>
      </c>
      <c r="R5" s="627"/>
      <c r="T5" s="784" t="s">
        <v>11</v>
      </c>
      <c r="U5" s="605"/>
      <c r="V5" s="786" t="s">
        <v>12</v>
      </c>
      <c r="W5" s="627"/>
      <c r="AB5" s="51"/>
      <c r="AC5" s="51"/>
      <c r="AD5" s="51"/>
      <c r="AE5" s="51"/>
    </row>
    <row r="6" spans="1:32" s="569" customFormat="1" ht="24" customHeight="1" x14ac:dyDescent="0.2">
      <c r="A6" s="813" t="s">
        <v>13</v>
      </c>
      <c r="B6" s="624"/>
      <c r="C6" s="616"/>
      <c r="D6" s="706" t="s">
        <v>14</v>
      </c>
      <c r="E6" s="707"/>
      <c r="F6" s="707"/>
      <c r="G6" s="707"/>
      <c r="H6" s="707"/>
      <c r="I6" s="707"/>
      <c r="J6" s="707"/>
      <c r="K6" s="707"/>
      <c r="L6" s="707"/>
      <c r="M6" s="627"/>
      <c r="N6" s="59"/>
      <c r="P6" s="24" t="s">
        <v>15</v>
      </c>
      <c r="Q6" s="638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4" t="s">
        <v>16</v>
      </c>
      <c r="U6" s="605"/>
      <c r="V6" s="713" t="s">
        <v>17</v>
      </c>
      <c r="W6" s="714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73" t="str">
        <f>IFERROR(VLOOKUP(DeliveryAddress,Table,3,0),1)</f>
        <v>4</v>
      </c>
      <c r="E7" s="874"/>
      <c r="F7" s="874"/>
      <c r="G7" s="874"/>
      <c r="H7" s="874"/>
      <c r="I7" s="874"/>
      <c r="J7" s="874"/>
      <c r="K7" s="874"/>
      <c r="L7" s="874"/>
      <c r="M7" s="791"/>
      <c r="N7" s="60"/>
      <c r="P7" s="24"/>
      <c r="Q7" s="42"/>
      <c r="R7" s="42"/>
      <c r="T7" s="582"/>
      <c r="U7" s="605"/>
      <c r="V7" s="715"/>
      <c r="W7" s="716"/>
      <c r="AB7" s="51"/>
      <c r="AC7" s="51"/>
      <c r="AD7" s="51"/>
      <c r="AE7" s="51"/>
    </row>
    <row r="8" spans="1:32" s="569" customFormat="1" ht="25.5" customHeight="1" x14ac:dyDescent="0.2">
      <c r="A8" s="595" t="s">
        <v>18</v>
      </c>
      <c r="B8" s="596"/>
      <c r="C8" s="597"/>
      <c r="D8" s="881"/>
      <c r="E8" s="882"/>
      <c r="F8" s="882"/>
      <c r="G8" s="882"/>
      <c r="H8" s="882"/>
      <c r="I8" s="882"/>
      <c r="J8" s="882"/>
      <c r="K8" s="882"/>
      <c r="L8" s="882"/>
      <c r="M8" s="883"/>
      <c r="N8" s="61"/>
      <c r="P8" s="24" t="s">
        <v>19</v>
      </c>
      <c r="Q8" s="790">
        <v>0.41666666666666669</v>
      </c>
      <c r="R8" s="791"/>
      <c r="T8" s="582"/>
      <c r="U8" s="605"/>
      <c r="V8" s="715"/>
      <c r="W8" s="716"/>
      <c r="AB8" s="51"/>
      <c r="AC8" s="51"/>
      <c r="AD8" s="51"/>
      <c r="AE8" s="51"/>
    </row>
    <row r="9" spans="1:32" s="569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662"/>
      <c r="E9" s="663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663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3"/>
      <c r="L9" s="663"/>
      <c r="M9" s="663"/>
      <c r="N9" s="567"/>
      <c r="P9" s="26" t="s">
        <v>20</v>
      </c>
      <c r="Q9" s="826"/>
      <c r="R9" s="640"/>
      <c r="T9" s="582"/>
      <c r="U9" s="605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662"/>
      <c r="E10" s="663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34" t="str">
        <f>IFERROR(VLOOKUP($D$10,Proxy,2,FALSE),"")</f>
        <v/>
      </c>
      <c r="I10" s="582"/>
      <c r="J10" s="582"/>
      <c r="K10" s="582"/>
      <c r="L10" s="582"/>
      <c r="M10" s="582"/>
      <c r="N10" s="568"/>
      <c r="P10" s="26" t="s">
        <v>21</v>
      </c>
      <c r="Q10" s="775"/>
      <c r="R10" s="776"/>
      <c r="U10" s="24" t="s">
        <v>22</v>
      </c>
      <c r="V10" s="908" t="s">
        <v>23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7"/>
      <c r="R11" s="627"/>
      <c r="U11" s="24" t="s">
        <v>26</v>
      </c>
      <c r="V11" s="639" t="s">
        <v>27</v>
      </c>
      <c r="W11" s="640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79" t="s">
        <v>28</v>
      </c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16"/>
      <c r="N12" s="62"/>
      <c r="P12" s="24" t="s">
        <v>29</v>
      </c>
      <c r="Q12" s="790"/>
      <c r="R12" s="791"/>
      <c r="S12" s="23"/>
      <c r="U12" s="24"/>
      <c r="V12" s="612"/>
      <c r="W12" s="582"/>
      <c r="AB12" s="51"/>
      <c r="AC12" s="51"/>
      <c r="AD12" s="51"/>
      <c r="AE12" s="51"/>
    </row>
    <row r="13" spans="1:32" s="569" customFormat="1" ht="23.25" customHeight="1" x14ac:dyDescent="0.2">
      <c r="A13" s="779" t="s">
        <v>30</v>
      </c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16"/>
      <c r="N13" s="62"/>
      <c r="O13" s="26"/>
      <c r="P13" s="26" t="s">
        <v>31</v>
      </c>
      <c r="Q13" s="639"/>
      <c r="R13" s="6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79" t="s">
        <v>32</v>
      </c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1" t="s">
        <v>33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16"/>
      <c r="N15" s="63"/>
      <c r="P15" s="807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8"/>
      <c r="Q16" s="808"/>
      <c r="R16" s="808"/>
      <c r="S16" s="808"/>
      <c r="T16" s="8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7" t="s">
        <v>35</v>
      </c>
      <c r="B17" s="607" t="s">
        <v>36</v>
      </c>
      <c r="C17" s="814" t="s">
        <v>37</v>
      </c>
      <c r="D17" s="607" t="s">
        <v>38</v>
      </c>
      <c r="E17" s="608"/>
      <c r="F17" s="607" t="s">
        <v>39</v>
      </c>
      <c r="G17" s="607" t="s">
        <v>40</v>
      </c>
      <c r="H17" s="607" t="s">
        <v>41</v>
      </c>
      <c r="I17" s="607" t="s">
        <v>42</v>
      </c>
      <c r="J17" s="607" t="s">
        <v>43</v>
      </c>
      <c r="K17" s="607" t="s">
        <v>44</v>
      </c>
      <c r="L17" s="607" t="s">
        <v>45</v>
      </c>
      <c r="M17" s="607" t="s">
        <v>46</v>
      </c>
      <c r="N17" s="607" t="s">
        <v>47</v>
      </c>
      <c r="O17" s="607" t="s">
        <v>48</v>
      </c>
      <c r="P17" s="607" t="s">
        <v>49</v>
      </c>
      <c r="Q17" s="844"/>
      <c r="R17" s="844"/>
      <c r="S17" s="844"/>
      <c r="T17" s="608"/>
      <c r="U17" s="615" t="s">
        <v>50</v>
      </c>
      <c r="V17" s="616"/>
      <c r="W17" s="607" t="s">
        <v>51</v>
      </c>
      <c r="X17" s="607" t="s">
        <v>52</v>
      </c>
      <c r="Y17" s="619" t="s">
        <v>53</v>
      </c>
      <c r="Z17" s="74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646"/>
      <c r="AF17" s="647"/>
      <c r="AG17" s="66"/>
      <c r="BD17" s="65" t="s">
        <v>59</v>
      </c>
    </row>
    <row r="18" spans="1:68" ht="14.25" customHeight="1" x14ac:dyDescent="0.2">
      <c r="A18" s="611"/>
      <c r="B18" s="611"/>
      <c r="C18" s="611"/>
      <c r="D18" s="609"/>
      <c r="E18" s="610"/>
      <c r="F18" s="611"/>
      <c r="G18" s="611"/>
      <c r="H18" s="611"/>
      <c r="I18" s="611"/>
      <c r="J18" s="611"/>
      <c r="K18" s="611"/>
      <c r="L18" s="611"/>
      <c r="M18" s="611"/>
      <c r="N18" s="611"/>
      <c r="O18" s="611"/>
      <c r="P18" s="609"/>
      <c r="Q18" s="845"/>
      <c r="R18" s="845"/>
      <c r="S18" s="845"/>
      <c r="T18" s="610"/>
      <c r="U18" s="67" t="s">
        <v>60</v>
      </c>
      <c r="V18" s="67" t="s">
        <v>61</v>
      </c>
      <c r="W18" s="611"/>
      <c r="X18" s="611"/>
      <c r="Y18" s="620"/>
      <c r="Z18" s="742"/>
      <c r="AA18" s="732"/>
      <c r="AB18" s="732"/>
      <c r="AC18" s="732"/>
      <c r="AD18" s="648"/>
      <c r="AE18" s="649"/>
      <c r="AF18" s="650"/>
      <c r="AG18" s="66"/>
      <c r="BD18" s="65"/>
    </row>
    <row r="19" spans="1:68" ht="27.75" customHeight="1" x14ac:dyDescent="0.2">
      <c r="A19" s="728" t="s">
        <v>62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customHeight="1" x14ac:dyDescent="0.25">
      <c r="A20" s="581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0"/>
      <c r="AB20" s="570"/>
      <c r="AC20" s="570"/>
    </row>
    <row r="21" spans="1:68" ht="14.25" customHeight="1" x14ac:dyDescent="0.25">
      <c r="A21" s="592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5" t="s">
        <v>68</v>
      </c>
      <c r="Q22" s="584"/>
      <c r="R22" s="584"/>
      <c r="S22" s="584"/>
      <c r="T22" s="585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601"/>
      <c r="P23" s="603" t="s">
        <v>71</v>
      </c>
      <c r="Q23" s="596"/>
      <c r="R23" s="596"/>
      <c r="S23" s="596"/>
      <c r="T23" s="596"/>
      <c r="U23" s="596"/>
      <c r="V23" s="597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601"/>
      <c r="P24" s="603" t="s">
        <v>71</v>
      </c>
      <c r="Q24" s="596"/>
      <c r="R24" s="596"/>
      <c r="S24" s="596"/>
      <c r="T24" s="596"/>
      <c r="U24" s="596"/>
      <c r="V24" s="597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2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601"/>
      <c r="P32" s="603" t="s">
        <v>71</v>
      </c>
      <c r="Q32" s="596"/>
      <c r="R32" s="596"/>
      <c r="S32" s="596"/>
      <c r="T32" s="596"/>
      <c r="U32" s="596"/>
      <c r="V32" s="597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601"/>
      <c r="P33" s="603" t="s">
        <v>71</v>
      </c>
      <c r="Q33" s="596"/>
      <c r="R33" s="596"/>
      <c r="S33" s="596"/>
      <c r="T33" s="596"/>
      <c r="U33" s="596"/>
      <c r="V33" s="597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2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601"/>
      <c r="P36" s="603" t="s">
        <v>71</v>
      </c>
      <c r="Q36" s="596"/>
      <c r="R36" s="596"/>
      <c r="S36" s="596"/>
      <c r="T36" s="596"/>
      <c r="U36" s="596"/>
      <c r="V36" s="597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601"/>
      <c r="P37" s="603" t="s">
        <v>71</v>
      </c>
      <c r="Q37" s="596"/>
      <c r="R37" s="596"/>
      <c r="S37" s="596"/>
      <c r="T37" s="596"/>
      <c r="U37" s="596"/>
      <c r="V37" s="597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728" t="s">
        <v>100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customHeight="1" x14ac:dyDescent="0.25">
      <c r="A39" s="581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0"/>
      <c r="AB39" s="570"/>
      <c r="AC39" s="570"/>
    </row>
    <row r="40" spans="1:68" ht="14.25" customHeight="1" x14ac:dyDescent="0.25">
      <c r="A40" s="592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4"/>
      <c r="V41" s="34"/>
      <c r="W41" s="35" t="s">
        <v>69</v>
      </c>
      <c r="X41" s="575">
        <v>300</v>
      </c>
      <c r="Y41" s="576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0">
        <v>4607091385687</v>
      </c>
      <c r="E42" s="591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90">
        <v>4680115882539</v>
      </c>
      <c r="E43" s="591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0">
        <v>4680115883949</v>
      </c>
      <c r="E44" s="591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4"/>
      <c r="R44" s="584"/>
      <c r="S44" s="584"/>
      <c r="T44" s="585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0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601"/>
      <c r="P45" s="603" t="s">
        <v>71</v>
      </c>
      <c r="Q45" s="596"/>
      <c r="R45" s="596"/>
      <c r="S45" s="596"/>
      <c r="T45" s="596"/>
      <c r="U45" s="596"/>
      <c r="V45" s="597"/>
      <c r="W45" s="37" t="s">
        <v>72</v>
      </c>
      <c r="X45" s="577">
        <f>IFERROR(X41/H41,"0")+IFERROR(X42/H42,"0")+IFERROR(X43/H43,"0")+IFERROR(X44/H44,"0")</f>
        <v>27.777777777777775</v>
      </c>
      <c r="Y45" s="577">
        <f>IFERROR(Y41/H41,"0")+IFERROR(Y42/H42,"0")+IFERROR(Y43/H43,"0")+IFERROR(Y44/H44,"0")</f>
        <v>28</v>
      </c>
      <c r="Z45" s="577">
        <f>IFERROR(IF(Z41="",0,Z41),"0")+IFERROR(IF(Z42="",0,Z42),"0")+IFERROR(IF(Z43="",0,Z43),"0")+IFERROR(IF(Z44="",0,Z44),"0")</f>
        <v>0.53144000000000002</v>
      </c>
      <c r="AA45" s="578"/>
      <c r="AB45" s="578"/>
      <c r="AC45" s="578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601"/>
      <c r="P46" s="603" t="s">
        <v>71</v>
      </c>
      <c r="Q46" s="596"/>
      <c r="R46" s="596"/>
      <c r="S46" s="596"/>
      <c r="T46" s="596"/>
      <c r="U46" s="596"/>
      <c r="V46" s="597"/>
      <c r="W46" s="37" t="s">
        <v>69</v>
      </c>
      <c r="X46" s="577">
        <f>IFERROR(SUM(X41:X44),"0")</f>
        <v>300</v>
      </c>
      <c r="Y46" s="577">
        <f>IFERROR(SUM(Y41:Y44),"0")</f>
        <v>302.40000000000003</v>
      </c>
      <c r="Z46" s="37"/>
      <c r="AA46" s="578"/>
      <c r="AB46" s="578"/>
      <c r="AC46" s="578"/>
    </row>
    <row r="47" spans="1:68" ht="14.25" customHeight="1" x14ac:dyDescent="0.25">
      <c r="A47" s="592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0">
        <v>4680115884915</v>
      </c>
      <c r="E48" s="591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4"/>
      <c r="R48" s="584"/>
      <c r="S48" s="584"/>
      <c r="T48" s="585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0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601"/>
      <c r="P49" s="603" t="s">
        <v>71</v>
      </c>
      <c r="Q49" s="596"/>
      <c r="R49" s="596"/>
      <c r="S49" s="596"/>
      <c r="T49" s="596"/>
      <c r="U49" s="596"/>
      <c r="V49" s="597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601"/>
      <c r="P50" s="603" t="s">
        <v>71</v>
      </c>
      <c r="Q50" s="596"/>
      <c r="R50" s="596"/>
      <c r="S50" s="596"/>
      <c r="T50" s="596"/>
      <c r="U50" s="596"/>
      <c r="V50" s="597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81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0"/>
      <c r="AB51" s="570"/>
      <c r="AC51" s="570"/>
    </row>
    <row r="52" spans="1:68" ht="14.25" customHeight="1" x14ac:dyDescent="0.25">
      <c r="A52" s="592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0">
        <v>4680115885882</v>
      </c>
      <c r="E53" s="591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4"/>
      <c r="R53" s="584"/>
      <c r="S53" s="584"/>
      <c r="T53" s="585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0">
        <v>4680115881426</v>
      </c>
      <c r="E54" s="591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4"/>
      <c r="R54" s="584"/>
      <c r="S54" s="584"/>
      <c r="T54" s="585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0">
        <v>4680115880283</v>
      </c>
      <c r="E55" s="591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4"/>
      <c r="R55" s="584"/>
      <c r="S55" s="584"/>
      <c r="T55" s="585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0">
        <v>4680115881525</v>
      </c>
      <c r="E56" s="591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4"/>
      <c r="R56" s="584"/>
      <c r="S56" s="584"/>
      <c r="T56" s="585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0">
        <v>4680115885899</v>
      </c>
      <c r="E57" s="591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4"/>
      <c r="R57" s="584"/>
      <c r="S57" s="584"/>
      <c r="T57" s="585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90">
        <v>4680115881419</v>
      </c>
      <c r="E58" s="591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4"/>
      <c r="R58" s="584"/>
      <c r="S58" s="584"/>
      <c r="T58" s="585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0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601"/>
      <c r="P59" s="603" t="s">
        <v>71</v>
      </c>
      <c r="Q59" s="596"/>
      <c r="R59" s="596"/>
      <c r="S59" s="596"/>
      <c r="T59" s="596"/>
      <c r="U59" s="596"/>
      <c r="V59" s="597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601"/>
      <c r="P60" s="603" t="s">
        <v>71</v>
      </c>
      <c r="Q60" s="596"/>
      <c r="R60" s="596"/>
      <c r="S60" s="596"/>
      <c r="T60" s="596"/>
      <c r="U60" s="596"/>
      <c r="V60" s="597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2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0">
        <v>4680115881440</v>
      </c>
      <c r="E62" s="591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4"/>
      <c r="R62" s="584"/>
      <c r="S62" s="584"/>
      <c r="T62" s="585"/>
      <c r="U62" s="34"/>
      <c r="V62" s="34"/>
      <c r="W62" s="35" t="s">
        <v>69</v>
      </c>
      <c r="X62" s="575">
        <v>400</v>
      </c>
      <c r="Y62" s="576">
        <f>IFERROR(IF(X62="",0,CEILING((X62/$H62),1)*$H62),"")</f>
        <v>410.40000000000003</v>
      </c>
      <c r="Z62" s="36">
        <f>IFERROR(IF(Y62=0,"",ROUNDUP(Y62/H62,0)*0.01898),"")</f>
        <v>0.72123999999999999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416.11111111111109</v>
      </c>
      <c r="BN62" s="64">
        <f>IFERROR(Y62*I62/H62,"0")</f>
        <v>426.92999999999995</v>
      </c>
      <c r="BO62" s="64">
        <f>IFERROR(1/J62*(X62/H62),"0")</f>
        <v>0.57870370370370372</v>
      </c>
      <c r="BP62" s="64">
        <f>IFERROR(1/J62*(Y62/H62),"0")</f>
        <v>0.59375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90">
        <v>4680115882751</v>
      </c>
      <c r="E63" s="591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4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4"/>
      <c r="R63" s="584"/>
      <c r="S63" s="584"/>
      <c r="T63" s="585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90">
        <v>4680115885950</v>
      </c>
      <c r="E64" s="591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4"/>
      <c r="R64" s="584"/>
      <c r="S64" s="584"/>
      <c r="T64" s="585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90">
        <v>4680115881433</v>
      </c>
      <c r="E65" s="591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4"/>
      <c r="R65" s="584"/>
      <c r="S65" s="584"/>
      <c r="T65" s="585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0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601"/>
      <c r="P66" s="603" t="s">
        <v>71</v>
      </c>
      <c r="Q66" s="596"/>
      <c r="R66" s="596"/>
      <c r="S66" s="596"/>
      <c r="T66" s="596"/>
      <c r="U66" s="596"/>
      <c r="V66" s="597"/>
      <c r="W66" s="37" t="s">
        <v>72</v>
      </c>
      <c r="X66" s="577">
        <f>IFERROR(X62/H62,"0")+IFERROR(X63/H63,"0")+IFERROR(X64/H64,"0")+IFERROR(X65/H65,"0")</f>
        <v>37.037037037037038</v>
      </c>
      <c r="Y66" s="577">
        <f>IFERROR(Y62/H62,"0")+IFERROR(Y63/H63,"0")+IFERROR(Y64/H64,"0")+IFERROR(Y65/H65,"0")</f>
        <v>38</v>
      </c>
      <c r="Z66" s="577">
        <f>IFERROR(IF(Z62="",0,Z62),"0")+IFERROR(IF(Z63="",0,Z63),"0")+IFERROR(IF(Z64="",0,Z64),"0")+IFERROR(IF(Z65="",0,Z65),"0")</f>
        <v>0.72123999999999999</v>
      </c>
      <c r="AA66" s="578"/>
      <c r="AB66" s="578"/>
      <c r="AC66" s="578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601"/>
      <c r="P67" s="603" t="s">
        <v>71</v>
      </c>
      <c r="Q67" s="596"/>
      <c r="R67" s="596"/>
      <c r="S67" s="596"/>
      <c r="T67" s="596"/>
      <c r="U67" s="596"/>
      <c r="V67" s="597"/>
      <c r="W67" s="37" t="s">
        <v>69</v>
      </c>
      <c r="X67" s="577">
        <f>IFERROR(SUM(X62:X65),"0")</f>
        <v>400</v>
      </c>
      <c r="Y67" s="577">
        <f>IFERROR(SUM(Y62:Y65),"0")</f>
        <v>410.40000000000003</v>
      </c>
      <c r="Z67" s="37"/>
      <c r="AA67" s="578"/>
      <c r="AB67" s="578"/>
      <c r="AC67" s="578"/>
    </row>
    <row r="68" spans="1:68" ht="14.25" customHeight="1" x14ac:dyDescent="0.25">
      <c r="A68" s="592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90">
        <v>4680115885073</v>
      </c>
      <c r="E69" s="591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4"/>
      <c r="R69" s="584"/>
      <c r="S69" s="584"/>
      <c r="T69" s="585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90">
        <v>4680115885059</v>
      </c>
      <c r="E70" s="591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4"/>
      <c r="R70" s="584"/>
      <c r="S70" s="584"/>
      <c r="T70" s="585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90">
        <v>4680115885097</v>
      </c>
      <c r="E71" s="591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4"/>
      <c r="R71" s="584"/>
      <c r="S71" s="584"/>
      <c r="T71" s="585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0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601"/>
      <c r="P72" s="603" t="s">
        <v>71</v>
      </c>
      <c r="Q72" s="596"/>
      <c r="R72" s="596"/>
      <c r="S72" s="596"/>
      <c r="T72" s="596"/>
      <c r="U72" s="596"/>
      <c r="V72" s="597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601"/>
      <c r="P73" s="603" t="s">
        <v>71</v>
      </c>
      <c r="Q73" s="596"/>
      <c r="R73" s="596"/>
      <c r="S73" s="596"/>
      <c r="T73" s="596"/>
      <c r="U73" s="596"/>
      <c r="V73" s="597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2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90">
        <v>4680115881891</v>
      </c>
      <c r="E75" s="591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4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4"/>
      <c r="R75" s="584"/>
      <c r="S75" s="584"/>
      <c r="T75" s="585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90">
        <v>4680115885769</v>
      </c>
      <c r="E76" s="591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4"/>
      <c r="R76" s="584"/>
      <c r="S76" s="584"/>
      <c r="T76" s="585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90">
        <v>4680115884410</v>
      </c>
      <c r="E77" s="591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4"/>
      <c r="R77" s="584"/>
      <c r="S77" s="584"/>
      <c r="T77" s="585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90">
        <v>4680115884311</v>
      </c>
      <c r="E78" s="591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4"/>
      <c r="R78" s="584"/>
      <c r="S78" s="584"/>
      <c r="T78" s="585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90">
        <v>4680115885929</v>
      </c>
      <c r="E79" s="591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4"/>
      <c r="R79" s="584"/>
      <c r="S79" s="584"/>
      <c r="T79" s="585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90">
        <v>4680115884403</v>
      </c>
      <c r="E80" s="591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4"/>
      <c r="R80" s="584"/>
      <c r="S80" s="584"/>
      <c r="T80" s="585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0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601"/>
      <c r="P81" s="603" t="s">
        <v>71</v>
      </c>
      <c r="Q81" s="596"/>
      <c r="R81" s="596"/>
      <c r="S81" s="596"/>
      <c r="T81" s="596"/>
      <c r="U81" s="596"/>
      <c r="V81" s="597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601"/>
      <c r="P82" s="603" t="s">
        <v>71</v>
      </c>
      <c r="Q82" s="596"/>
      <c r="R82" s="596"/>
      <c r="S82" s="596"/>
      <c r="T82" s="596"/>
      <c r="U82" s="596"/>
      <c r="V82" s="597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2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0">
        <v>4680115881532</v>
      </c>
      <c r="E84" s="591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4"/>
      <c r="R84" s="584"/>
      <c r="S84" s="584"/>
      <c r="T84" s="585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0">
        <v>4680115881464</v>
      </c>
      <c r="E85" s="591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4"/>
      <c r="R85" s="584"/>
      <c r="S85" s="584"/>
      <c r="T85" s="585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0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601"/>
      <c r="P86" s="603" t="s">
        <v>71</v>
      </c>
      <c r="Q86" s="596"/>
      <c r="R86" s="596"/>
      <c r="S86" s="596"/>
      <c r="T86" s="596"/>
      <c r="U86" s="596"/>
      <c r="V86" s="597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601"/>
      <c r="P87" s="603" t="s">
        <v>71</v>
      </c>
      <c r="Q87" s="596"/>
      <c r="R87" s="596"/>
      <c r="S87" s="596"/>
      <c r="T87" s="596"/>
      <c r="U87" s="596"/>
      <c r="V87" s="597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81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0"/>
      <c r="AB88" s="570"/>
      <c r="AC88" s="570"/>
    </row>
    <row r="89" spans="1:68" ht="14.25" customHeight="1" x14ac:dyDescent="0.25">
      <c r="A89" s="592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0">
        <v>4680115881327</v>
      </c>
      <c r="E90" s="591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4"/>
      <c r="R90" s="584"/>
      <c r="S90" s="584"/>
      <c r="T90" s="585"/>
      <c r="U90" s="34"/>
      <c r="V90" s="34"/>
      <c r="W90" s="35" t="s">
        <v>69</v>
      </c>
      <c r="X90" s="575">
        <v>300</v>
      </c>
      <c r="Y90" s="576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90">
        <v>4680115881518</v>
      </c>
      <c r="E91" s="591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4"/>
      <c r="R91" s="584"/>
      <c r="S91" s="584"/>
      <c r="T91" s="585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0">
        <v>4680115881303</v>
      </c>
      <c r="E92" s="591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8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4"/>
      <c r="R92" s="584"/>
      <c r="S92" s="584"/>
      <c r="T92" s="585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0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601"/>
      <c r="P93" s="603" t="s">
        <v>71</v>
      </c>
      <c r="Q93" s="596"/>
      <c r="R93" s="596"/>
      <c r="S93" s="596"/>
      <c r="T93" s="596"/>
      <c r="U93" s="596"/>
      <c r="V93" s="597"/>
      <c r="W93" s="37" t="s">
        <v>72</v>
      </c>
      <c r="X93" s="577">
        <f>IFERROR(X90/H90,"0")+IFERROR(X91/H91,"0")+IFERROR(X92/H92,"0")</f>
        <v>27.777777777777775</v>
      </c>
      <c r="Y93" s="577">
        <f>IFERROR(Y90/H90,"0")+IFERROR(Y91/H91,"0")+IFERROR(Y92/H92,"0")</f>
        <v>28</v>
      </c>
      <c r="Z93" s="577">
        <f>IFERROR(IF(Z90="",0,Z90),"0")+IFERROR(IF(Z91="",0,Z91),"0")+IFERROR(IF(Z92="",0,Z92),"0")</f>
        <v>0.53144000000000002</v>
      </c>
      <c r="AA93" s="578"/>
      <c r="AB93" s="578"/>
      <c r="AC93" s="578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601"/>
      <c r="P94" s="603" t="s">
        <v>71</v>
      </c>
      <c r="Q94" s="596"/>
      <c r="R94" s="596"/>
      <c r="S94" s="596"/>
      <c r="T94" s="596"/>
      <c r="U94" s="596"/>
      <c r="V94" s="597"/>
      <c r="W94" s="37" t="s">
        <v>69</v>
      </c>
      <c r="X94" s="577">
        <f>IFERROR(SUM(X90:X92),"0")</f>
        <v>300</v>
      </c>
      <c r="Y94" s="577">
        <f>IFERROR(SUM(Y90:Y92),"0")</f>
        <v>302.40000000000003</v>
      </c>
      <c r="Z94" s="37"/>
      <c r="AA94" s="578"/>
      <c r="AB94" s="578"/>
      <c r="AC94" s="578"/>
    </row>
    <row r="95" spans="1:68" ht="14.25" customHeight="1" x14ac:dyDescent="0.25">
      <c r="A95" s="592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0">
        <v>4607091386967</v>
      </c>
      <c r="E96" s="591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53" t="s">
        <v>189</v>
      </c>
      <c r="Q96" s="584"/>
      <c r="R96" s="584"/>
      <c r="S96" s="584"/>
      <c r="T96" s="585"/>
      <c r="U96" s="34"/>
      <c r="V96" s="34"/>
      <c r="W96" s="35" t="s">
        <v>69</v>
      </c>
      <c r="X96" s="575">
        <v>200</v>
      </c>
      <c r="Y96" s="576">
        <f t="shared" ref="Y96:Y101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212.81481481481481</v>
      </c>
      <c r="BN96" s="64">
        <f t="shared" ref="BN96:BN101" si="18">IFERROR(Y96*I96/H96,"0")</f>
        <v>215.47499999999999</v>
      </c>
      <c r="BO96" s="64">
        <f t="shared" ref="BO96:BO101" si="19">IFERROR(1/J96*(X96/H96),"0")</f>
        <v>0.38580246913580246</v>
      </c>
      <c r="BP96" s="64">
        <f t="shared" ref="BP96:BP101" si="20">IFERROR(1/J96*(Y96/H96),"0")</f>
        <v>0.390625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90">
        <v>4607091386967</v>
      </c>
      <c r="E97" s="591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5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4"/>
      <c r="R97" s="584"/>
      <c r="S97" s="584"/>
      <c r="T97" s="585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90">
        <v>4680115884953</v>
      </c>
      <c r="E98" s="591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4"/>
      <c r="R98" s="584"/>
      <c r="S98" s="584"/>
      <c r="T98" s="585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90">
        <v>4607091385731</v>
      </c>
      <c r="E99" s="591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4"/>
      <c r="R99" s="584"/>
      <c r="S99" s="584"/>
      <c r="T99" s="585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90">
        <v>4607091385731</v>
      </c>
      <c r="E100" s="591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4"/>
      <c r="R100" s="584"/>
      <c r="S100" s="584"/>
      <c r="T100" s="585"/>
      <c r="U100" s="34"/>
      <c r="V100" s="34"/>
      <c r="W100" s="35" t="s">
        <v>69</v>
      </c>
      <c r="X100" s="575">
        <v>540</v>
      </c>
      <c r="Y100" s="576">
        <f t="shared" si="16"/>
        <v>540</v>
      </c>
      <c r="Z100" s="36">
        <f>IFERROR(IF(Y100=0,"",ROUNDUP(Y100/H100,0)*0.00651),"")</f>
        <v>1.302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590.4</v>
      </c>
      <c r="BN100" s="64">
        <f t="shared" si="18"/>
        <v>590.4</v>
      </c>
      <c r="BO100" s="64">
        <f t="shared" si="19"/>
        <v>1.098901098901099</v>
      </c>
      <c r="BP100" s="64">
        <f t="shared" si="20"/>
        <v>1.098901098901099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90">
        <v>4680115880894</v>
      </c>
      <c r="E101" s="591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4"/>
      <c r="R101" s="584"/>
      <c r="S101" s="584"/>
      <c r="T101" s="585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600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601"/>
      <c r="P102" s="603" t="s">
        <v>71</v>
      </c>
      <c r="Q102" s="596"/>
      <c r="R102" s="596"/>
      <c r="S102" s="596"/>
      <c r="T102" s="596"/>
      <c r="U102" s="596"/>
      <c r="V102" s="597"/>
      <c r="W102" s="37" t="s">
        <v>72</v>
      </c>
      <c r="X102" s="577">
        <f>IFERROR(X96/H96,"0")+IFERROR(X97/H97,"0")+IFERROR(X98/H98,"0")+IFERROR(X99/H99,"0")+IFERROR(X100/H100,"0")+IFERROR(X101/H101,"0")</f>
        <v>224.69135802469137</v>
      </c>
      <c r="Y102" s="577">
        <f>IFERROR(Y96/H96,"0")+IFERROR(Y97/H97,"0")+IFERROR(Y98/H98,"0")+IFERROR(Y99/H99,"0")+IFERROR(Y100/H100,"0")+IFERROR(Y101/H101,"0")</f>
        <v>225</v>
      </c>
      <c r="Z102" s="577">
        <f>IFERROR(IF(Z96="",0,Z96),"0")+IFERROR(IF(Z97="",0,Z97),"0")+IFERROR(IF(Z98="",0,Z98),"0")+IFERROR(IF(Z99="",0,Z99),"0")+IFERROR(IF(Z100="",0,Z100),"0")+IFERROR(IF(Z101="",0,Z101),"0")</f>
        <v>1.7765</v>
      </c>
      <c r="AA102" s="578"/>
      <c r="AB102" s="578"/>
      <c r="AC102" s="578"/>
    </row>
    <row r="103" spans="1:68" x14ac:dyDescent="0.2">
      <c r="A103" s="582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601"/>
      <c r="P103" s="603" t="s">
        <v>71</v>
      </c>
      <c r="Q103" s="596"/>
      <c r="R103" s="596"/>
      <c r="S103" s="596"/>
      <c r="T103" s="596"/>
      <c r="U103" s="596"/>
      <c r="V103" s="597"/>
      <c r="W103" s="37" t="s">
        <v>69</v>
      </c>
      <c r="X103" s="577">
        <f>IFERROR(SUM(X96:X101),"0")</f>
        <v>740</v>
      </c>
      <c r="Y103" s="577">
        <f>IFERROR(SUM(Y96:Y101),"0")</f>
        <v>742.5</v>
      </c>
      <c r="Z103" s="37"/>
      <c r="AA103" s="578"/>
      <c r="AB103" s="578"/>
      <c r="AC103" s="578"/>
    </row>
    <row r="104" spans="1:68" ht="16.5" customHeight="1" x14ac:dyDescent="0.25">
      <c r="A104" s="581" t="s">
        <v>202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70"/>
      <c r="AB104" s="570"/>
      <c r="AC104" s="570"/>
    </row>
    <row r="105" spans="1:68" ht="14.25" customHeight="1" x14ac:dyDescent="0.25">
      <c r="A105" s="592" t="s">
        <v>102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90">
        <v>4680115882133</v>
      </c>
      <c r="E106" s="591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7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4"/>
      <c r="R106" s="584"/>
      <c r="S106" s="584"/>
      <c r="T106" s="585"/>
      <c r="U106" s="34"/>
      <c r="V106" s="34"/>
      <c r="W106" s="35" t="s">
        <v>69</v>
      </c>
      <c r="X106" s="575">
        <v>300</v>
      </c>
      <c r="Y106" s="576">
        <f>IFERROR(IF(X106="",0,CEILING((X106/$H106),1)*$H106),"")</f>
        <v>302.40000000000003</v>
      </c>
      <c r="Z106" s="36">
        <f>IFERROR(IF(Y106=0,"",ROUNDUP(Y106/H106,0)*0.01898),"")</f>
        <v>0.53144000000000002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312.08333333333331</v>
      </c>
      <c r="BN106" s="64">
        <f>IFERROR(Y106*I106/H106,"0")</f>
        <v>314.58000000000004</v>
      </c>
      <c r="BO106" s="64">
        <f>IFERROR(1/J106*(X106/H106),"0")</f>
        <v>0.43402777777777773</v>
      </c>
      <c r="BP106" s="64">
        <f>IFERROR(1/J106*(Y106/H106),"0")</f>
        <v>0.4375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90">
        <v>4680115880269</v>
      </c>
      <c r="E107" s="591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4"/>
      <c r="R107" s="584"/>
      <c r="S107" s="584"/>
      <c r="T107" s="585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90">
        <v>4680115880429</v>
      </c>
      <c r="E108" s="591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4"/>
      <c r="R108" s="584"/>
      <c r="S108" s="584"/>
      <c r="T108" s="585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90">
        <v>4680115881457</v>
      </c>
      <c r="E109" s="591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4"/>
      <c r="R109" s="584"/>
      <c r="S109" s="584"/>
      <c r="T109" s="585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00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601"/>
      <c r="P110" s="603" t="s">
        <v>71</v>
      </c>
      <c r="Q110" s="596"/>
      <c r="R110" s="596"/>
      <c r="S110" s="596"/>
      <c r="T110" s="596"/>
      <c r="U110" s="596"/>
      <c r="V110" s="597"/>
      <c r="W110" s="37" t="s">
        <v>72</v>
      </c>
      <c r="X110" s="577">
        <f>IFERROR(X106/H106,"0")+IFERROR(X107/H107,"0")+IFERROR(X108/H108,"0")+IFERROR(X109/H109,"0")</f>
        <v>27.777777777777775</v>
      </c>
      <c r="Y110" s="577">
        <f>IFERROR(Y106/H106,"0")+IFERROR(Y107/H107,"0")+IFERROR(Y108/H108,"0")+IFERROR(Y109/H109,"0")</f>
        <v>28</v>
      </c>
      <c r="Z110" s="577">
        <f>IFERROR(IF(Z106="",0,Z106),"0")+IFERROR(IF(Z107="",0,Z107),"0")+IFERROR(IF(Z108="",0,Z108),"0")+IFERROR(IF(Z109="",0,Z109),"0")</f>
        <v>0.53144000000000002</v>
      </c>
      <c r="AA110" s="578"/>
      <c r="AB110" s="578"/>
      <c r="AC110" s="578"/>
    </row>
    <row r="111" spans="1:68" x14ac:dyDescent="0.2">
      <c r="A111" s="582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601"/>
      <c r="P111" s="603" t="s">
        <v>71</v>
      </c>
      <c r="Q111" s="596"/>
      <c r="R111" s="596"/>
      <c r="S111" s="596"/>
      <c r="T111" s="596"/>
      <c r="U111" s="596"/>
      <c r="V111" s="597"/>
      <c r="W111" s="37" t="s">
        <v>69</v>
      </c>
      <c r="X111" s="577">
        <f>IFERROR(SUM(X106:X109),"0")</f>
        <v>300</v>
      </c>
      <c r="Y111" s="577">
        <f>IFERROR(SUM(Y106:Y109),"0")</f>
        <v>302.40000000000003</v>
      </c>
      <c r="Z111" s="37"/>
      <c r="AA111" s="578"/>
      <c r="AB111" s="578"/>
      <c r="AC111" s="578"/>
    </row>
    <row r="112" spans="1:68" ht="14.25" customHeight="1" x14ac:dyDescent="0.25">
      <c r="A112" s="592" t="s">
        <v>137</v>
      </c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90">
        <v>4680115881488</v>
      </c>
      <c r="E113" s="591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8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4"/>
      <c r="R113" s="584"/>
      <c r="S113" s="584"/>
      <c r="T113" s="585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90">
        <v>4680115882775</v>
      </c>
      <c r="E114" s="591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4"/>
      <c r="R114" s="584"/>
      <c r="S114" s="584"/>
      <c r="T114" s="585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90">
        <v>4680115880658</v>
      </c>
      <c r="E115" s="591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4"/>
      <c r="R115" s="584"/>
      <c r="S115" s="584"/>
      <c r="T115" s="585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00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601"/>
      <c r="P116" s="603" t="s">
        <v>71</v>
      </c>
      <c r="Q116" s="596"/>
      <c r="R116" s="596"/>
      <c r="S116" s="596"/>
      <c r="T116" s="596"/>
      <c r="U116" s="596"/>
      <c r="V116" s="597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2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601"/>
      <c r="P117" s="603" t="s">
        <v>71</v>
      </c>
      <c r="Q117" s="596"/>
      <c r="R117" s="596"/>
      <c r="S117" s="596"/>
      <c r="T117" s="596"/>
      <c r="U117" s="596"/>
      <c r="V117" s="597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2" t="s">
        <v>73</v>
      </c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90">
        <v>4607091385168</v>
      </c>
      <c r="E119" s="591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4"/>
      <c r="R119" s="584"/>
      <c r="S119" s="584"/>
      <c r="T119" s="585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90">
        <v>4607091385168</v>
      </c>
      <c r="E120" s="591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4"/>
      <c r="R120" s="584"/>
      <c r="S120" s="584"/>
      <c r="T120" s="585"/>
      <c r="U120" s="34"/>
      <c r="V120" s="34"/>
      <c r="W120" s="35" t="s">
        <v>69</v>
      </c>
      <c r="X120" s="575">
        <v>500</v>
      </c>
      <c r="Y120" s="576">
        <f>IFERROR(IF(X120="",0,CEILING((X120/$H120),1)*$H120),"")</f>
        <v>502.2</v>
      </c>
      <c r="Z120" s="36">
        <f>IFERROR(IF(Y120=0,"",ROUNDUP(Y120/H120,0)*0.01898),"")</f>
        <v>1.17676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531.66666666666674</v>
      </c>
      <c r="BN120" s="64">
        <f>IFERROR(Y120*I120/H120,"0")</f>
        <v>534.00599999999997</v>
      </c>
      <c r="BO120" s="64">
        <f>IFERROR(1/J120*(X120/H120),"0")</f>
        <v>0.96450617283950624</v>
      </c>
      <c r="BP120" s="64">
        <f>IFERROR(1/J120*(Y120/H120),"0")</f>
        <v>0.96875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90">
        <v>4607091383256</v>
      </c>
      <c r="E121" s="591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4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4"/>
      <c r="R121" s="584"/>
      <c r="S121" s="584"/>
      <c r="T121" s="585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90">
        <v>4607091385748</v>
      </c>
      <c r="E122" s="591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9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4"/>
      <c r="R122" s="584"/>
      <c r="S122" s="584"/>
      <c r="T122" s="585"/>
      <c r="U122" s="34"/>
      <c r="V122" s="34"/>
      <c r="W122" s="35" t="s">
        <v>69</v>
      </c>
      <c r="X122" s="575">
        <v>810</v>
      </c>
      <c r="Y122" s="576">
        <f>IFERROR(IF(X122="",0,CEILING((X122/$H122),1)*$H122),"")</f>
        <v>810</v>
      </c>
      <c r="Z122" s="36">
        <f>IFERROR(IF(Y122=0,"",ROUNDUP(Y122/H122,0)*0.00651),"")</f>
        <v>1.9530000000000001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885.59999999999991</v>
      </c>
      <c r="BN122" s="64">
        <f>IFERROR(Y122*I122/H122,"0")</f>
        <v>885.59999999999991</v>
      </c>
      <c r="BO122" s="64">
        <f>IFERROR(1/J122*(X122/H122),"0")</f>
        <v>1.6483516483516485</v>
      </c>
      <c r="BP122" s="64">
        <f>IFERROR(1/J122*(Y122/H122),"0")</f>
        <v>1.6483516483516485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90">
        <v>4680115884533</v>
      </c>
      <c r="E123" s="591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4"/>
      <c r="R123" s="584"/>
      <c r="S123" s="584"/>
      <c r="T123" s="585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600"/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601"/>
      <c r="P124" s="603" t="s">
        <v>71</v>
      </c>
      <c r="Q124" s="596"/>
      <c r="R124" s="596"/>
      <c r="S124" s="596"/>
      <c r="T124" s="596"/>
      <c r="U124" s="596"/>
      <c r="V124" s="597"/>
      <c r="W124" s="37" t="s">
        <v>72</v>
      </c>
      <c r="X124" s="577">
        <f>IFERROR(X119/H119,"0")+IFERROR(X120/H120,"0")+IFERROR(X121/H121,"0")+IFERROR(X122/H122,"0")+IFERROR(X123/H123,"0")</f>
        <v>361.72839506172841</v>
      </c>
      <c r="Y124" s="577">
        <f>IFERROR(Y119/H119,"0")+IFERROR(Y120/H120,"0")+IFERROR(Y121/H121,"0")+IFERROR(Y122/H122,"0")+IFERROR(Y123/H123,"0")</f>
        <v>362</v>
      </c>
      <c r="Z124" s="577">
        <f>IFERROR(IF(Z119="",0,Z119),"0")+IFERROR(IF(Z120="",0,Z120),"0")+IFERROR(IF(Z121="",0,Z121),"0")+IFERROR(IF(Z122="",0,Z122),"0")+IFERROR(IF(Z123="",0,Z123),"0")</f>
        <v>3.1297600000000001</v>
      </c>
      <c r="AA124" s="578"/>
      <c r="AB124" s="578"/>
      <c r="AC124" s="578"/>
    </row>
    <row r="125" spans="1:68" x14ac:dyDescent="0.2">
      <c r="A125" s="582"/>
      <c r="B125" s="582"/>
      <c r="C125" s="582"/>
      <c r="D125" s="582"/>
      <c r="E125" s="582"/>
      <c r="F125" s="582"/>
      <c r="G125" s="582"/>
      <c r="H125" s="582"/>
      <c r="I125" s="582"/>
      <c r="J125" s="582"/>
      <c r="K125" s="582"/>
      <c r="L125" s="582"/>
      <c r="M125" s="582"/>
      <c r="N125" s="582"/>
      <c r="O125" s="601"/>
      <c r="P125" s="603" t="s">
        <v>71</v>
      </c>
      <c r="Q125" s="596"/>
      <c r="R125" s="596"/>
      <c r="S125" s="596"/>
      <c r="T125" s="596"/>
      <c r="U125" s="596"/>
      <c r="V125" s="597"/>
      <c r="W125" s="37" t="s">
        <v>69</v>
      </c>
      <c r="X125" s="577">
        <f>IFERROR(SUM(X119:X123),"0")</f>
        <v>1310</v>
      </c>
      <c r="Y125" s="577">
        <f>IFERROR(SUM(Y119:Y123),"0")</f>
        <v>1312.2</v>
      </c>
      <c r="Z125" s="37"/>
      <c r="AA125" s="578"/>
      <c r="AB125" s="578"/>
      <c r="AC125" s="578"/>
    </row>
    <row r="126" spans="1:68" ht="14.25" customHeight="1" x14ac:dyDescent="0.25">
      <c r="A126" s="592" t="s">
        <v>172</v>
      </c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2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90">
        <v>4680115882652</v>
      </c>
      <c r="E127" s="591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4"/>
      <c r="R127" s="584"/>
      <c r="S127" s="584"/>
      <c r="T127" s="585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90">
        <v>4680115880238</v>
      </c>
      <c r="E128" s="591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6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4"/>
      <c r="R128" s="584"/>
      <c r="S128" s="584"/>
      <c r="T128" s="585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00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601"/>
      <c r="P129" s="603" t="s">
        <v>71</v>
      </c>
      <c r="Q129" s="596"/>
      <c r="R129" s="596"/>
      <c r="S129" s="596"/>
      <c r="T129" s="596"/>
      <c r="U129" s="596"/>
      <c r="V129" s="597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601"/>
      <c r="P130" s="603" t="s">
        <v>71</v>
      </c>
      <c r="Q130" s="596"/>
      <c r="R130" s="596"/>
      <c r="S130" s="596"/>
      <c r="T130" s="596"/>
      <c r="U130" s="596"/>
      <c r="V130" s="597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81" t="s">
        <v>237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70"/>
      <c r="AB131" s="570"/>
      <c r="AC131" s="570"/>
    </row>
    <row r="132" spans="1:68" ht="14.25" customHeight="1" x14ac:dyDescent="0.25">
      <c r="A132" s="592" t="s">
        <v>102</v>
      </c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90">
        <v>4680115882577</v>
      </c>
      <c r="E133" s="591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4"/>
      <c r="R133" s="584"/>
      <c r="S133" s="584"/>
      <c r="T133" s="585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90">
        <v>4680115882577</v>
      </c>
      <c r="E134" s="591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4"/>
      <c r="R134" s="584"/>
      <c r="S134" s="584"/>
      <c r="T134" s="585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00"/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601"/>
      <c r="P135" s="603" t="s">
        <v>71</v>
      </c>
      <c r="Q135" s="596"/>
      <c r="R135" s="596"/>
      <c r="S135" s="596"/>
      <c r="T135" s="596"/>
      <c r="U135" s="596"/>
      <c r="V135" s="597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2"/>
      <c r="B136" s="582"/>
      <c r="C136" s="582"/>
      <c r="D136" s="582"/>
      <c r="E136" s="582"/>
      <c r="F136" s="582"/>
      <c r="G136" s="582"/>
      <c r="H136" s="582"/>
      <c r="I136" s="582"/>
      <c r="J136" s="582"/>
      <c r="K136" s="582"/>
      <c r="L136" s="582"/>
      <c r="M136" s="582"/>
      <c r="N136" s="582"/>
      <c r="O136" s="601"/>
      <c r="P136" s="603" t="s">
        <v>71</v>
      </c>
      <c r="Q136" s="596"/>
      <c r="R136" s="596"/>
      <c r="S136" s="596"/>
      <c r="T136" s="596"/>
      <c r="U136" s="596"/>
      <c r="V136" s="597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2" t="s">
        <v>63</v>
      </c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2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90">
        <v>4680115883444</v>
      </c>
      <c r="E138" s="591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4"/>
      <c r="R138" s="584"/>
      <c r="S138" s="584"/>
      <c r="T138" s="585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90">
        <v>4680115883444</v>
      </c>
      <c r="E139" s="591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6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4"/>
      <c r="R139" s="584"/>
      <c r="S139" s="584"/>
      <c r="T139" s="585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00"/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601"/>
      <c r="P140" s="603" t="s">
        <v>71</v>
      </c>
      <c r="Q140" s="596"/>
      <c r="R140" s="596"/>
      <c r="S140" s="596"/>
      <c r="T140" s="596"/>
      <c r="U140" s="596"/>
      <c r="V140" s="597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601"/>
      <c r="P141" s="603" t="s">
        <v>71</v>
      </c>
      <c r="Q141" s="596"/>
      <c r="R141" s="596"/>
      <c r="S141" s="596"/>
      <c r="T141" s="596"/>
      <c r="U141" s="596"/>
      <c r="V141" s="597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2" t="s">
        <v>73</v>
      </c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90">
        <v>4680115882584</v>
      </c>
      <c r="E143" s="591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4"/>
      <c r="R143" s="584"/>
      <c r="S143" s="584"/>
      <c r="T143" s="585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90">
        <v>4680115882584</v>
      </c>
      <c r="E144" s="591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9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4"/>
      <c r="R144" s="584"/>
      <c r="S144" s="584"/>
      <c r="T144" s="585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00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601"/>
      <c r="P145" s="603" t="s">
        <v>71</v>
      </c>
      <c r="Q145" s="596"/>
      <c r="R145" s="596"/>
      <c r="S145" s="596"/>
      <c r="T145" s="596"/>
      <c r="U145" s="596"/>
      <c r="V145" s="597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601"/>
      <c r="P146" s="603" t="s">
        <v>71</v>
      </c>
      <c r="Q146" s="596"/>
      <c r="R146" s="596"/>
      <c r="S146" s="596"/>
      <c r="T146" s="596"/>
      <c r="U146" s="596"/>
      <c r="V146" s="597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81" t="s">
        <v>100</v>
      </c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70"/>
      <c r="AB147" s="570"/>
      <c r="AC147" s="570"/>
    </row>
    <row r="148" spans="1:68" ht="14.25" customHeight="1" x14ac:dyDescent="0.25">
      <c r="A148" s="592" t="s">
        <v>102</v>
      </c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2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90">
        <v>4607091384604</v>
      </c>
      <c r="E149" s="591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6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4"/>
      <c r="R149" s="584"/>
      <c r="S149" s="584"/>
      <c r="T149" s="585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00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601"/>
      <c r="P150" s="603" t="s">
        <v>71</v>
      </c>
      <c r="Q150" s="596"/>
      <c r="R150" s="596"/>
      <c r="S150" s="596"/>
      <c r="T150" s="596"/>
      <c r="U150" s="596"/>
      <c r="V150" s="597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2"/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601"/>
      <c r="P151" s="603" t="s">
        <v>71</v>
      </c>
      <c r="Q151" s="596"/>
      <c r="R151" s="596"/>
      <c r="S151" s="596"/>
      <c r="T151" s="596"/>
      <c r="U151" s="596"/>
      <c r="V151" s="597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2" t="s">
        <v>63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90">
        <v>4607091387667</v>
      </c>
      <c r="E153" s="591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4"/>
      <c r="R153" s="584"/>
      <c r="S153" s="584"/>
      <c r="T153" s="585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90">
        <v>4607091387636</v>
      </c>
      <c r="E154" s="591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4"/>
      <c r="R154" s="584"/>
      <c r="S154" s="584"/>
      <c r="T154" s="585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90">
        <v>4607091382426</v>
      </c>
      <c r="E155" s="591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4"/>
      <c r="R155" s="584"/>
      <c r="S155" s="584"/>
      <c r="T155" s="585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00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601"/>
      <c r="P156" s="603" t="s">
        <v>71</v>
      </c>
      <c r="Q156" s="596"/>
      <c r="R156" s="596"/>
      <c r="S156" s="596"/>
      <c r="T156" s="596"/>
      <c r="U156" s="596"/>
      <c r="V156" s="597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2"/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601"/>
      <c r="P157" s="603" t="s">
        <v>71</v>
      </c>
      <c r="Q157" s="596"/>
      <c r="R157" s="596"/>
      <c r="S157" s="596"/>
      <c r="T157" s="596"/>
      <c r="U157" s="596"/>
      <c r="V157" s="597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728" t="s">
        <v>261</v>
      </c>
      <c r="B158" s="729"/>
      <c r="C158" s="729"/>
      <c r="D158" s="729"/>
      <c r="E158" s="729"/>
      <c r="F158" s="729"/>
      <c r="G158" s="729"/>
      <c r="H158" s="729"/>
      <c r="I158" s="729"/>
      <c r="J158" s="729"/>
      <c r="K158" s="729"/>
      <c r="L158" s="729"/>
      <c r="M158" s="729"/>
      <c r="N158" s="729"/>
      <c r="O158" s="729"/>
      <c r="P158" s="729"/>
      <c r="Q158" s="729"/>
      <c r="R158" s="729"/>
      <c r="S158" s="729"/>
      <c r="T158" s="729"/>
      <c r="U158" s="729"/>
      <c r="V158" s="729"/>
      <c r="W158" s="729"/>
      <c r="X158" s="729"/>
      <c r="Y158" s="729"/>
      <c r="Z158" s="729"/>
      <c r="AA158" s="48"/>
      <c r="AB158" s="48"/>
      <c r="AC158" s="48"/>
    </row>
    <row r="159" spans="1:68" ht="16.5" customHeight="1" x14ac:dyDescent="0.25">
      <c r="A159" s="581" t="s">
        <v>262</v>
      </c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70"/>
      <c r="AB159" s="570"/>
      <c r="AC159" s="570"/>
    </row>
    <row r="160" spans="1:68" ht="14.25" customHeight="1" x14ac:dyDescent="0.25">
      <c r="A160" s="592" t="s">
        <v>137</v>
      </c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90">
        <v>4680115886223</v>
      </c>
      <c r="E161" s="591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4"/>
      <c r="R161" s="584"/>
      <c r="S161" s="584"/>
      <c r="T161" s="585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00"/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601"/>
      <c r="P162" s="603" t="s">
        <v>71</v>
      </c>
      <c r="Q162" s="596"/>
      <c r="R162" s="596"/>
      <c r="S162" s="596"/>
      <c r="T162" s="596"/>
      <c r="U162" s="596"/>
      <c r="V162" s="597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2"/>
      <c r="B163" s="582"/>
      <c r="C163" s="582"/>
      <c r="D163" s="582"/>
      <c r="E163" s="582"/>
      <c r="F163" s="582"/>
      <c r="G163" s="582"/>
      <c r="H163" s="582"/>
      <c r="I163" s="582"/>
      <c r="J163" s="582"/>
      <c r="K163" s="582"/>
      <c r="L163" s="582"/>
      <c r="M163" s="582"/>
      <c r="N163" s="582"/>
      <c r="O163" s="601"/>
      <c r="P163" s="603" t="s">
        <v>71</v>
      </c>
      <c r="Q163" s="596"/>
      <c r="R163" s="596"/>
      <c r="S163" s="596"/>
      <c r="T163" s="596"/>
      <c r="U163" s="596"/>
      <c r="V163" s="597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2" t="s">
        <v>63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90">
        <v>4680115880993</v>
      </c>
      <c r="E165" s="591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4"/>
      <c r="R165" s="584"/>
      <c r="S165" s="584"/>
      <c r="T165" s="585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90">
        <v>4680115881761</v>
      </c>
      <c r="E166" s="591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4"/>
      <c r="R166" s="584"/>
      <c r="S166" s="584"/>
      <c r="T166" s="585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90">
        <v>4680115881563</v>
      </c>
      <c r="E167" s="591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4"/>
      <c r="R167" s="584"/>
      <c r="S167" s="584"/>
      <c r="T167" s="585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90">
        <v>4680115880986</v>
      </c>
      <c r="E168" s="591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4"/>
      <c r="R168" s="584"/>
      <c r="S168" s="584"/>
      <c r="T168" s="585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90">
        <v>4680115881785</v>
      </c>
      <c r="E169" s="591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4"/>
      <c r="R169" s="584"/>
      <c r="S169" s="584"/>
      <c r="T169" s="585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90">
        <v>4680115886537</v>
      </c>
      <c r="E170" s="591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4"/>
      <c r="R170" s="584"/>
      <c r="S170" s="584"/>
      <c r="T170" s="585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90">
        <v>4680115881679</v>
      </c>
      <c r="E171" s="591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4"/>
      <c r="R171" s="584"/>
      <c r="S171" s="584"/>
      <c r="T171" s="585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90">
        <v>4680115880191</v>
      </c>
      <c r="E172" s="591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4"/>
      <c r="R172" s="584"/>
      <c r="S172" s="584"/>
      <c r="T172" s="585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90">
        <v>4680115883963</v>
      </c>
      <c r="E173" s="591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4"/>
      <c r="R173" s="584"/>
      <c r="S173" s="584"/>
      <c r="T173" s="585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600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601"/>
      <c r="P174" s="603" t="s">
        <v>71</v>
      </c>
      <c r="Q174" s="596"/>
      <c r="R174" s="596"/>
      <c r="S174" s="596"/>
      <c r="T174" s="596"/>
      <c r="U174" s="596"/>
      <c r="V174" s="597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2"/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601"/>
      <c r="P175" s="603" t="s">
        <v>71</v>
      </c>
      <c r="Q175" s="596"/>
      <c r="R175" s="596"/>
      <c r="S175" s="596"/>
      <c r="T175" s="596"/>
      <c r="U175" s="596"/>
      <c r="V175" s="597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2" t="s">
        <v>94</v>
      </c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90">
        <v>4680115886780</v>
      </c>
      <c r="E177" s="591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7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4"/>
      <c r="R177" s="584"/>
      <c r="S177" s="584"/>
      <c r="T177" s="585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90">
        <v>4680115886742</v>
      </c>
      <c r="E178" s="591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67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4"/>
      <c r="R178" s="584"/>
      <c r="S178" s="584"/>
      <c r="T178" s="585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90">
        <v>4680115886766</v>
      </c>
      <c r="E179" s="591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8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4"/>
      <c r="R179" s="584"/>
      <c r="S179" s="584"/>
      <c r="T179" s="585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00"/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601"/>
      <c r="P180" s="603" t="s">
        <v>71</v>
      </c>
      <c r="Q180" s="596"/>
      <c r="R180" s="596"/>
      <c r="S180" s="596"/>
      <c r="T180" s="596"/>
      <c r="U180" s="596"/>
      <c r="V180" s="597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601"/>
      <c r="P181" s="603" t="s">
        <v>71</v>
      </c>
      <c r="Q181" s="596"/>
      <c r="R181" s="596"/>
      <c r="S181" s="596"/>
      <c r="T181" s="596"/>
      <c r="U181" s="596"/>
      <c r="V181" s="597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2" t="s">
        <v>299</v>
      </c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90">
        <v>4680115886797</v>
      </c>
      <c r="E183" s="591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4"/>
      <c r="R183" s="584"/>
      <c r="S183" s="584"/>
      <c r="T183" s="585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0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601"/>
      <c r="P184" s="603" t="s">
        <v>71</v>
      </c>
      <c r="Q184" s="596"/>
      <c r="R184" s="596"/>
      <c r="S184" s="596"/>
      <c r="T184" s="596"/>
      <c r="U184" s="596"/>
      <c r="V184" s="597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2"/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601"/>
      <c r="P185" s="603" t="s">
        <v>71</v>
      </c>
      <c r="Q185" s="596"/>
      <c r="R185" s="596"/>
      <c r="S185" s="596"/>
      <c r="T185" s="596"/>
      <c r="U185" s="596"/>
      <c r="V185" s="597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81" t="s">
        <v>302</v>
      </c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70"/>
      <c r="AB186" s="570"/>
      <c r="AC186" s="570"/>
    </row>
    <row r="187" spans="1:68" ht="14.25" customHeight="1" x14ac:dyDescent="0.25">
      <c r="A187" s="592" t="s">
        <v>102</v>
      </c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90">
        <v>4680115881402</v>
      </c>
      <c r="E188" s="591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7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4"/>
      <c r="R188" s="584"/>
      <c r="S188" s="584"/>
      <c r="T188" s="585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90">
        <v>4680115881396</v>
      </c>
      <c r="E189" s="591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4"/>
      <c r="R189" s="584"/>
      <c r="S189" s="584"/>
      <c r="T189" s="585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00"/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601"/>
      <c r="P190" s="603" t="s">
        <v>71</v>
      </c>
      <c r="Q190" s="596"/>
      <c r="R190" s="596"/>
      <c r="S190" s="596"/>
      <c r="T190" s="596"/>
      <c r="U190" s="596"/>
      <c r="V190" s="597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2"/>
      <c r="B191" s="582"/>
      <c r="C191" s="582"/>
      <c r="D191" s="582"/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  <c r="O191" s="601"/>
      <c r="P191" s="603" t="s">
        <v>71</v>
      </c>
      <c r="Q191" s="596"/>
      <c r="R191" s="596"/>
      <c r="S191" s="596"/>
      <c r="T191" s="596"/>
      <c r="U191" s="596"/>
      <c r="V191" s="597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2" t="s">
        <v>137</v>
      </c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90">
        <v>4680115882935</v>
      </c>
      <c r="E193" s="591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4"/>
      <c r="R193" s="584"/>
      <c r="S193" s="584"/>
      <c r="T193" s="585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90">
        <v>4680115880764</v>
      </c>
      <c r="E194" s="591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8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4"/>
      <c r="R194" s="584"/>
      <c r="S194" s="584"/>
      <c r="T194" s="585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00"/>
      <c r="B195" s="582"/>
      <c r="C195" s="582"/>
      <c r="D195" s="582"/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  <c r="O195" s="601"/>
      <c r="P195" s="603" t="s">
        <v>71</v>
      </c>
      <c r="Q195" s="596"/>
      <c r="R195" s="596"/>
      <c r="S195" s="596"/>
      <c r="T195" s="596"/>
      <c r="U195" s="596"/>
      <c r="V195" s="597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2"/>
      <c r="B196" s="582"/>
      <c r="C196" s="582"/>
      <c r="D196" s="582"/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  <c r="O196" s="601"/>
      <c r="P196" s="603" t="s">
        <v>71</v>
      </c>
      <c r="Q196" s="596"/>
      <c r="R196" s="596"/>
      <c r="S196" s="596"/>
      <c r="T196" s="596"/>
      <c r="U196" s="596"/>
      <c r="V196" s="597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2" t="s">
        <v>63</v>
      </c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90">
        <v>4680115882683</v>
      </c>
      <c r="E198" s="591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4"/>
      <c r="R198" s="584"/>
      <c r="S198" s="584"/>
      <c r="T198" s="585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90">
        <v>4680115882690</v>
      </c>
      <c r="E199" s="591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4"/>
      <c r="R199" s="584"/>
      <c r="S199" s="584"/>
      <c r="T199" s="585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90">
        <v>4680115882669</v>
      </c>
      <c r="E200" s="591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4"/>
      <c r="R200" s="584"/>
      <c r="S200" s="584"/>
      <c r="T200" s="585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90">
        <v>4680115882676</v>
      </c>
      <c r="E201" s="591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4"/>
      <c r="R201" s="584"/>
      <c r="S201" s="584"/>
      <c r="T201" s="585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90">
        <v>4680115884014</v>
      </c>
      <c r="E202" s="591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4"/>
      <c r="R202" s="584"/>
      <c r="S202" s="584"/>
      <c r="T202" s="585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90">
        <v>4680115884007</v>
      </c>
      <c r="E203" s="591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4"/>
      <c r="R203" s="584"/>
      <c r="S203" s="584"/>
      <c r="T203" s="585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90">
        <v>4680115884038</v>
      </c>
      <c r="E204" s="591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4"/>
      <c r="R204" s="584"/>
      <c r="S204" s="584"/>
      <c r="T204" s="585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90">
        <v>4680115884021</v>
      </c>
      <c r="E205" s="591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4"/>
      <c r="R205" s="584"/>
      <c r="S205" s="584"/>
      <c r="T205" s="585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00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601"/>
      <c r="P206" s="603" t="s">
        <v>71</v>
      </c>
      <c r="Q206" s="596"/>
      <c r="R206" s="596"/>
      <c r="S206" s="596"/>
      <c r="T206" s="596"/>
      <c r="U206" s="596"/>
      <c r="V206" s="597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2"/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601"/>
      <c r="P207" s="603" t="s">
        <v>71</v>
      </c>
      <c r="Q207" s="596"/>
      <c r="R207" s="596"/>
      <c r="S207" s="596"/>
      <c r="T207" s="596"/>
      <c r="U207" s="596"/>
      <c r="V207" s="597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2" t="s">
        <v>73</v>
      </c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2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90">
        <v>4680115881594</v>
      </c>
      <c r="E209" s="591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4"/>
      <c r="R209" s="584"/>
      <c r="S209" s="584"/>
      <c r="T209" s="585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90">
        <v>4680115881617</v>
      </c>
      <c r="E210" s="591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8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4"/>
      <c r="R210" s="584"/>
      <c r="S210" s="584"/>
      <c r="T210" s="585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90">
        <v>4680115880573</v>
      </c>
      <c r="E211" s="591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4"/>
      <c r="R211" s="584"/>
      <c r="S211" s="584"/>
      <c r="T211" s="585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90">
        <v>4680115882195</v>
      </c>
      <c r="E212" s="591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4"/>
      <c r="R212" s="584"/>
      <c r="S212" s="584"/>
      <c r="T212" s="585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90">
        <v>4680115882607</v>
      </c>
      <c r="E213" s="591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9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4"/>
      <c r="R213" s="584"/>
      <c r="S213" s="584"/>
      <c r="T213" s="585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90">
        <v>4680115880092</v>
      </c>
      <c r="E214" s="591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4"/>
      <c r="R214" s="584"/>
      <c r="S214" s="584"/>
      <c r="T214" s="585"/>
      <c r="U214" s="34"/>
      <c r="V214" s="34"/>
      <c r="W214" s="35" t="s">
        <v>69</v>
      </c>
      <c r="X214" s="575">
        <v>120</v>
      </c>
      <c r="Y214" s="576">
        <f t="shared" si="31"/>
        <v>120</v>
      </c>
      <c r="Z214" s="36">
        <f t="shared" si="36"/>
        <v>0.32550000000000001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132.60000000000002</v>
      </c>
      <c r="BN214" s="64">
        <f t="shared" si="33"/>
        <v>132.60000000000002</v>
      </c>
      <c r="BO214" s="64">
        <f t="shared" si="34"/>
        <v>0.27472527472527475</v>
      </c>
      <c r="BP214" s="64">
        <f t="shared" si="35"/>
        <v>0.27472527472527475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90">
        <v>4680115880221</v>
      </c>
      <c r="E215" s="591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4"/>
      <c r="R215" s="584"/>
      <c r="S215" s="584"/>
      <c r="T215" s="585"/>
      <c r="U215" s="34"/>
      <c r="V215" s="34"/>
      <c r="W215" s="35" t="s">
        <v>69</v>
      </c>
      <c r="X215" s="575">
        <v>40</v>
      </c>
      <c r="Y215" s="576">
        <f t="shared" si="31"/>
        <v>40.799999999999997</v>
      </c>
      <c r="Z215" s="36">
        <f t="shared" si="36"/>
        <v>0.11067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44.20000000000001</v>
      </c>
      <c r="BN215" s="64">
        <f t="shared" si="33"/>
        <v>45.084000000000003</v>
      </c>
      <c r="BO215" s="64">
        <f t="shared" si="34"/>
        <v>9.1575091575091583E-2</v>
      </c>
      <c r="BP215" s="64">
        <f t="shared" si="35"/>
        <v>9.3406593406593408E-2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90">
        <v>4680115880504</v>
      </c>
      <c r="E216" s="591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4"/>
      <c r="R216" s="584"/>
      <c r="S216" s="584"/>
      <c r="T216" s="585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90">
        <v>4680115882164</v>
      </c>
      <c r="E217" s="591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4"/>
      <c r="R217" s="584"/>
      <c r="S217" s="584"/>
      <c r="T217" s="585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00"/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601"/>
      <c r="P218" s="603" t="s">
        <v>71</v>
      </c>
      <c r="Q218" s="596"/>
      <c r="R218" s="596"/>
      <c r="S218" s="596"/>
      <c r="T218" s="596"/>
      <c r="U218" s="596"/>
      <c r="V218" s="597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66.666666666666671</v>
      </c>
      <c r="Y218" s="577">
        <f>IFERROR(Y209/H209,"0")+IFERROR(Y210/H210,"0")+IFERROR(Y211/H211,"0")+IFERROR(Y212/H212,"0")+IFERROR(Y213/H213,"0")+IFERROR(Y214/H214,"0")+IFERROR(Y215/H215,"0")+IFERROR(Y216/H216,"0")+IFERROR(Y217/H217,"0")</f>
        <v>67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0.43617</v>
      </c>
      <c r="AA218" s="578"/>
      <c r="AB218" s="578"/>
      <c r="AC218" s="578"/>
    </row>
    <row r="219" spans="1:68" x14ac:dyDescent="0.2">
      <c r="A219" s="582"/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601"/>
      <c r="P219" s="603" t="s">
        <v>71</v>
      </c>
      <c r="Q219" s="596"/>
      <c r="R219" s="596"/>
      <c r="S219" s="596"/>
      <c r="T219" s="596"/>
      <c r="U219" s="596"/>
      <c r="V219" s="597"/>
      <c r="W219" s="37" t="s">
        <v>69</v>
      </c>
      <c r="X219" s="577">
        <f>IFERROR(SUM(X209:X217),"0")</f>
        <v>160</v>
      </c>
      <c r="Y219" s="577">
        <f>IFERROR(SUM(Y209:Y217),"0")</f>
        <v>160.80000000000001</v>
      </c>
      <c r="Z219" s="37"/>
      <c r="AA219" s="578"/>
      <c r="AB219" s="578"/>
      <c r="AC219" s="578"/>
    </row>
    <row r="220" spans="1:68" ht="14.25" customHeight="1" x14ac:dyDescent="0.25">
      <c r="A220" s="592" t="s">
        <v>172</v>
      </c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90">
        <v>4680115880818</v>
      </c>
      <c r="E221" s="591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4"/>
      <c r="R221" s="584"/>
      <c r="S221" s="584"/>
      <c r="T221" s="585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90">
        <v>4680115880801</v>
      </c>
      <c r="E222" s="591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4"/>
      <c r="R222" s="584"/>
      <c r="S222" s="584"/>
      <c r="T222" s="585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00"/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601"/>
      <c r="P223" s="603" t="s">
        <v>71</v>
      </c>
      <c r="Q223" s="596"/>
      <c r="R223" s="596"/>
      <c r="S223" s="596"/>
      <c r="T223" s="596"/>
      <c r="U223" s="596"/>
      <c r="V223" s="597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601"/>
      <c r="P224" s="603" t="s">
        <v>71</v>
      </c>
      <c r="Q224" s="596"/>
      <c r="R224" s="596"/>
      <c r="S224" s="596"/>
      <c r="T224" s="596"/>
      <c r="U224" s="596"/>
      <c r="V224" s="597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81" t="s">
        <v>363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70"/>
      <c r="AB225" s="570"/>
      <c r="AC225" s="570"/>
    </row>
    <row r="226" spans="1:68" ht="14.25" customHeight="1" x14ac:dyDescent="0.25">
      <c r="A226" s="592" t="s">
        <v>102</v>
      </c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90">
        <v>4680115884137</v>
      </c>
      <c r="E227" s="591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4"/>
      <c r="R227" s="584"/>
      <c r="S227" s="584"/>
      <c r="T227" s="585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90">
        <v>4680115884236</v>
      </c>
      <c r="E228" s="591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4"/>
      <c r="R228" s="584"/>
      <c r="S228" s="584"/>
      <c r="T228" s="585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90">
        <v>4680115884175</v>
      </c>
      <c r="E229" s="591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4"/>
      <c r="R229" s="584"/>
      <c r="S229" s="584"/>
      <c r="T229" s="585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90">
        <v>4680115884144</v>
      </c>
      <c r="E230" s="591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4"/>
      <c r="R230" s="584"/>
      <c r="S230" s="584"/>
      <c r="T230" s="585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90">
        <v>4680115886551</v>
      </c>
      <c r="E231" s="591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1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4"/>
      <c r="R231" s="584"/>
      <c r="S231" s="584"/>
      <c r="T231" s="585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90">
        <v>4680115884182</v>
      </c>
      <c r="E232" s="591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4"/>
      <c r="R232" s="584"/>
      <c r="S232" s="584"/>
      <c r="T232" s="585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90">
        <v>4680115884205</v>
      </c>
      <c r="E233" s="591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4"/>
      <c r="R233" s="584"/>
      <c r="S233" s="584"/>
      <c r="T233" s="585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600"/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601"/>
      <c r="P234" s="603" t="s">
        <v>71</v>
      </c>
      <c r="Q234" s="596"/>
      <c r="R234" s="596"/>
      <c r="S234" s="596"/>
      <c r="T234" s="596"/>
      <c r="U234" s="596"/>
      <c r="V234" s="597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601"/>
      <c r="P235" s="603" t="s">
        <v>71</v>
      </c>
      <c r="Q235" s="596"/>
      <c r="R235" s="596"/>
      <c r="S235" s="596"/>
      <c r="T235" s="596"/>
      <c r="U235" s="596"/>
      <c r="V235" s="597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2" t="s">
        <v>137</v>
      </c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90">
        <v>4680115885721</v>
      </c>
      <c r="E237" s="591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4"/>
      <c r="R237" s="584"/>
      <c r="S237" s="584"/>
      <c r="T237" s="585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90">
        <v>4680115885981</v>
      </c>
      <c r="E238" s="591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4"/>
      <c r="R238" s="584"/>
      <c r="S238" s="584"/>
      <c r="T238" s="585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600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601"/>
      <c r="P239" s="603" t="s">
        <v>71</v>
      </c>
      <c r="Q239" s="596"/>
      <c r="R239" s="596"/>
      <c r="S239" s="596"/>
      <c r="T239" s="596"/>
      <c r="U239" s="596"/>
      <c r="V239" s="597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601"/>
      <c r="P240" s="603" t="s">
        <v>71</v>
      </c>
      <c r="Q240" s="596"/>
      <c r="R240" s="596"/>
      <c r="S240" s="596"/>
      <c r="T240" s="596"/>
      <c r="U240" s="596"/>
      <c r="V240" s="597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2" t="s">
        <v>386</v>
      </c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2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90">
        <v>4680115886803</v>
      </c>
      <c r="E242" s="591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8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4"/>
      <c r="R242" s="584"/>
      <c r="S242" s="584"/>
      <c r="T242" s="585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0"/>
      <c r="B243" s="582"/>
      <c r="C243" s="582"/>
      <c r="D243" s="582"/>
      <c r="E243" s="582"/>
      <c r="F243" s="582"/>
      <c r="G243" s="582"/>
      <c r="H243" s="582"/>
      <c r="I243" s="582"/>
      <c r="J243" s="582"/>
      <c r="K243" s="582"/>
      <c r="L243" s="582"/>
      <c r="M243" s="582"/>
      <c r="N243" s="582"/>
      <c r="O243" s="601"/>
      <c r="P243" s="603" t="s">
        <v>71</v>
      </c>
      <c r="Q243" s="596"/>
      <c r="R243" s="596"/>
      <c r="S243" s="596"/>
      <c r="T243" s="596"/>
      <c r="U243" s="596"/>
      <c r="V243" s="597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2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601"/>
      <c r="P244" s="603" t="s">
        <v>71</v>
      </c>
      <c r="Q244" s="596"/>
      <c r="R244" s="596"/>
      <c r="S244" s="596"/>
      <c r="T244" s="596"/>
      <c r="U244" s="596"/>
      <c r="V244" s="597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2" t="s">
        <v>390</v>
      </c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2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90">
        <v>4680115886704</v>
      </c>
      <c r="E246" s="591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4"/>
      <c r="R246" s="584"/>
      <c r="S246" s="584"/>
      <c r="T246" s="585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90">
        <v>4680115886681</v>
      </c>
      <c r="E247" s="591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8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4"/>
      <c r="R247" s="584"/>
      <c r="S247" s="584"/>
      <c r="T247" s="585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90">
        <v>4680115886735</v>
      </c>
      <c r="E248" s="591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4"/>
      <c r="R248" s="584"/>
      <c r="S248" s="584"/>
      <c r="T248" s="585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90">
        <v>4680115886728</v>
      </c>
      <c r="E249" s="591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4"/>
      <c r="R249" s="584"/>
      <c r="S249" s="584"/>
      <c r="T249" s="585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90">
        <v>4680115886711</v>
      </c>
      <c r="E250" s="591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8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4"/>
      <c r="R250" s="584"/>
      <c r="S250" s="584"/>
      <c r="T250" s="585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00"/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601"/>
      <c r="P251" s="603" t="s">
        <v>71</v>
      </c>
      <c r="Q251" s="596"/>
      <c r="R251" s="596"/>
      <c r="S251" s="596"/>
      <c r="T251" s="596"/>
      <c r="U251" s="596"/>
      <c r="V251" s="597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2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601"/>
      <c r="P252" s="603" t="s">
        <v>71</v>
      </c>
      <c r="Q252" s="596"/>
      <c r="R252" s="596"/>
      <c r="S252" s="596"/>
      <c r="T252" s="596"/>
      <c r="U252" s="596"/>
      <c r="V252" s="597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81" t="s">
        <v>402</v>
      </c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2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70"/>
      <c r="AB253" s="570"/>
      <c r="AC253" s="570"/>
    </row>
    <row r="254" spans="1:68" ht="14.25" customHeight="1" x14ac:dyDescent="0.25">
      <c r="A254" s="592" t="s">
        <v>102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90">
        <v>4680115885837</v>
      </c>
      <c r="E255" s="591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8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4"/>
      <c r="R255" s="584"/>
      <c r="S255" s="584"/>
      <c r="T255" s="585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90">
        <v>4680115885806</v>
      </c>
      <c r="E256" s="591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4"/>
      <c r="R256" s="584"/>
      <c r="S256" s="584"/>
      <c r="T256" s="585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90">
        <v>4680115885851</v>
      </c>
      <c r="E257" s="591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4"/>
      <c r="R257" s="584"/>
      <c r="S257" s="584"/>
      <c r="T257" s="585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90">
        <v>4680115885844</v>
      </c>
      <c r="E258" s="591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8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4"/>
      <c r="R258" s="584"/>
      <c r="S258" s="584"/>
      <c r="T258" s="585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90">
        <v>4680115885820</v>
      </c>
      <c r="E259" s="591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4"/>
      <c r="R259" s="584"/>
      <c r="S259" s="584"/>
      <c r="T259" s="585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600"/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601"/>
      <c r="P260" s="603" t="s">
        <v>71</v>
      </c>
      <c r="Q260" s="596"/>
      <c r="R260" s="596"/>
      <c r="S260" s="596"/>
      <c r="T260" s="596"/>
      <c r="U260" s="596"/>
      <c r="V260" s="597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2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601"/>
      <c r="P261" s="603" t="s">
        <v>71</v>
      </c>
      <c r="Q261" s="596"/>
      <c r="R261" s="596"/>
      <c r="S261" s="596"/>
      <c r="T261" s="596"/>
      <c r="U261" s="596"/>
      <c r="V261" s="597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81" t="s">
        <v>418</v>
      </c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2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70"/>
      <c r="AB262" s="570"/>
      <c r="AC262" s="570"/>
    </row>
    <row r="263" spans="1:68" ht="14.25" customHeight="1" x14ac:dyDescent="0.25">
      <c r="A263" s="592" t="s">
        <v>102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90">
        <v>4607091383423</v>
      </c>
      <c r="E264" s="591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4"/>
      <c r="R264" s="584"/>
      <c r="S264" s="584"/>
      <c r="T264" s="585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90">
        <v>4680115885691</v>
      </c>
      <c r="E265" s="591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4"/>
      <c r="R265" s="584"/>
      <c r="S265" s="584"/>
      <c r="T265" s="585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90">
        <v>4680115885660</v>
      </c>
      <c r="E266" s="591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86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4"/>
      <c r="R266" s="584"/>
      <c r="S266" s="584"/>
      <c r="T266" s="585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90">
        <v>4680115886773</v>
      </c>
      <c r="E267" s="591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93" t="s">
        <v>429</v>
      </c>
      <c r="Q267" s="584"/>
      <c r="R267" s="584"/>
      <c r="S267" s="584"/>
      <c r="T267" s="585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600"/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601"/>
      <c r="P268" s="603" t="s">
        <v>71</v>
      </c>
      <c r="Q268" s="596"/>
      <c r="R268" s="596"/>
      <c r="S268" s="596"/>
      <c r="T268" s="596"/>
      <c r="U268" s="596"/>
      <c r="V268" s="597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2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601"/>
      <c r="P269" s="603" t="s">
        <v>71</v>
      </c>
      <c r="Q269" s="596"/>
      <c r="R269" s="596"/>
      <c r="S269" s="596"/>
      <c r="T269" s="596"/>
      <c r="U269" s="596"/>
      <c r="V269" s="597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81" t="s">
        <v>431</v>
      </c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2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70"/>
      <c r="AB270" s="570"/>
      <c r="AC270" s="570"/>
    </row>
    <row r="271" spans="1:68" ht="14.25" customHeight="1" x14ac:dyDescent="0.25">
      <c r="A271" s="592" t="s">
        <v>73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90">
        <v>4680115886186</v>
      </c>
      <c r="E272" s="591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8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4"/>
      <c r="R272" s="584"/>
      <c r="S272" s="584"/>
      <c r="T272" s="585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90">
        <v>4680115881228</v>
      </c>
      <c r="E273" s="591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8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4"/>
      <c r="R273" s="584"/>
      <c r="S273" s="584"/>
      <c r="T273" s="585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90">
        <v>4680115881211</v>
      </c>
      <c r="E274" s="591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4"/>
      <c r="R274" s="584"/>
      <c r="S274" s="584"/>
      <c r="T274" s="585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600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601"/>
      <c r="P275" s="603" t="s">
        <v>71</v>
      </c>
      <c r="Q275" s="596"/>
      <c r="R275" s="596"/>
      <c r="S275" s="596"/>
      <c r="T275" s="596"/>
      <c r="U275" s="596"/>
      <c r="V275" s="597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601"/>
      <c r="P276" s="603" t="s">
        <v>71</v>
      </c>
      <c r="Q276" s="596"/>
      <c r="R276" s="596"/>
      <c r="S276" s="596"/>
      <c r="T276" s="596"/>
      <c r="U276" s="596"/>
      <c r="V276" s="597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81" t="s">
        <v>441</v>
      </c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70"/>
      <c r="AB277" s="570"/>
      <c r="AC277" s="570"/>
    </row>
    <row r="278" spans="1:68" ht="14.25" customHeight="1" x14ac:dyDescent="0.25">
      <c r="A278" s="592" t="s">
        <v>63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90">
        <v>4680115880344</v>
      </c>
      <c r="E279" s="591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4"/>
      <c r="R279" s="584"/>
      <c r="S279" s="584"/>
      <c r="T279" s="585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00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601"/>
      <c r="P280" s="603" t="s">
        <v>71</v>
      </c>
      <c r="Q280" s="596"/>
      <c r="R280" s="596"/>
      <c r="S280" s="596"/>
      <c r="T280" s="596"/>
      <c r="U280" s="596"/>
      <c r="V280" s="597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601"/>
      <c r="P281" s="603" t="s">
        <v>71</v>
      </c>
      <c r="Q281" s="596"/>
      <c r="R281" s="596"/>
      <c r="S281" s="596"/>
      <c r="T281" s="596"/>
      <c r="U281" s="596"/>
      <c r="V281" s="597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2" t="s">
        <v>73</v>
      </c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2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90">
        <v>4680115884618</v>
      </c>
      <c r="E283" s="591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4"/>
      <c r="R283" s="584"/>
      <c r="S283" s="584"/>
      <c r="T283" s="585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00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601"/>
      <c r="P284" s="603" t="s">
        <v>71</v>
      </c>
      <c r="Q284" s="596"/>
      <c r="R284" s="596"/>
      <c r="S284" s="596"/>
      <c r="T284" s="596"/>
      <c r="U284" s="596"/>
      <c r="V284" s="597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601"/>
      <c r="P285" s="603" t="s">
        <v>71</v>
      </c>
      <c r="Q285" s="596"/>
      <c r="R285" s="596"/>
      <c r="S285" s="596"/>
      <c r="T285" s="596"/>
      <c r="U285" s="596"/>
      <c r="V285" s="597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81" t="s">
        <v>448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70"/>
      <c r="AB286" s="570"/>
      <c r="AC286" s="570"/>
    </row>
    <row r="287" spans="1:68" ht="14.25" customHeight="1" x14ac:dyDescent="0.25">
      <c r="A287" s="592" t="s">
        <v>102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90">
        <v>4680115883703</v>
      </c>
      <c r="E288" s="591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4"/>
      <c r="R288" s="584"/>
      <c r="S288" s="584"/>
      <c r="T288" s="585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600"/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601"/>
      <c r="P289" s="603" t="s">
        <v>71</v>
      </c>
      <c r="Q289" s="596"/>
      <c r="R289" s="596"/>
      <c r="S289" s="596"/>
      <c r="T289" s="596"/>
      <c r="U289" s="596"/>
      <c r="V289" s="597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2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601"/>
      <c r="P290" s="603" t="s">
        <v>71</v>
      </c>
      <c r="Q290" s="596"/>
      <c r="R290" s="596"/>
      <c r="S290" s="596"/>
      <c r="T290" s="596"/>
      <c r="U290" s="596"/>
      <c r="V290" s="597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81" t="s">
        <v>453</v>
      </c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2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70"/>
      <c r="AB291" s="570"/>
      <c r="AC291" s="570"/>
    </row>
    <row r="292" spans="1:68" ht="14.25" customHeight="1" x14ac:dyDescent="0.25">
      <c r="A292" s="592" t="s">
        <v>102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90">
        <v>4680115885615</v>
      </c>
      <c r="E293" s="591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6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4"/>
      <c r="R293" s="584"/>
      <c r="S293" s="584"/>
      <c r="T293" s="585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90">
        <v>4680115885554</v>
      </c>
      <c r="E294" s="591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4"/>
      <c r="R294" s="584"/>
      <c r="S294" s="584"/>
      <c r="T294" s="585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90">
        <v>4680115885554</v>
      </c>
      <c r="E295" s="591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6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4"/>
      <c r="R295" s="584"/>
      <c r="S295" s="584"/>
      <c r="T295" s="585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90">
        <v>4680115885646</v>
      </c>
      <c r="E296" s="591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4"/>
      <c r="R296" s="584"/>
      <c r="S296" s="584"/>
      <c r="T296" s="585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90">
        <v>4680115885622</v>
      </c>
      <c r="E297" s="591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6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4"/>
      <c r="R297" s="584"/>
      <c r="S297" s="584"/>
      <c r="T297" s="585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90">
        <v>4680115885608</v>
      </c>
      <c r="E298" s="591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4"/>
      <c r="R298" s="584"/>
      <c r="S298" s="584"/>
      <c r="T298" s="585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600"/>
      <c r="B299" s="582"/>
      <c r="C299" s="582"/>
      <c r="D299" s="582"/>
      <c r="E299" s="582"/>
      <c r="F299" s="582"/>
      <c r="G299" s="582"/>
      <c r="H299" s="582"/>
      <c r="I299" s="582"/>
      <c r="J299" s="582"/>
      <c r="K299" s="582"/>
      <c r="L299" s="582"/>
      <c r="M299" s="582"/>
      <c r="N299" s="582"/>
      <c r="O299" s="601"/>
      <c r="P299" s="603" t="s">
        <v>71</v>
      </c>
      <c r="Q299" s="596"/>
      <c r="R299" s="596"/>
      <c r="S299" s="596"/>
      <c r="T299" s="596"/>
      <c r="U299" s="596"/>
      <c r="V299" s="597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2"/>
      <c r="B300" s="582"/>
      <c r="C300" s="582"/>
      <c r="D300" s="582"/>
      <c r="E300" s="582"/>
      <c r="F300" s="582"/>
      <c r="G300" s="582"/>
      <c r="H300" s="582"/>
      <c r="I300" s="582"/>
      <c r="J300" s="582"/>
      <c r="K300" s="582"/>
      <c r="L300" s="582"/>
      <c r="M300" s="582"/>
      <c r="N300" s="582"/>
      <c r="O300" s="601"/>
      <c r="P300" s="603" t="s">
        <v>71</v>
      </c>
      <c r="Q300" s="596"/>
      <c r="R300" s="596"/>
      <c r="S300" s="596"/>
      <c r="T300" s="596"/>
      <c r="U300" s="596"/>
      <c r="V300" s="597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2" t="s">
        <v>63</v>
      </c>
      <c r="B301" s="582"/>
      <c r="C301" s="582"/>
      <c r="D301" s="582"/>
      <c r="E301" s="582"/>
      <c r="F301" s="582"/>
      <c r="G301" s="582"/>
      <c r="H301" s="582"/>
      <c r="I301" s="582"/>
      <c r="J301" s="582"/>
      <c r="K301" s="582"/>
      <c r="L301" s="582"/>
      <c r="M301" s="582"/>
      <c r="N301" s="582"/>
      <c r="O301" s="582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90">
        <v>4607091387193</v>
      </c>
      <c r="E302" s="591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4"/>
      <c r="R302" s="584"/>
      <c r="S302" s="584"/>
      <c r="T302" s="585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90">
        <v>4607091387230</v>
      </c>
      <c r="E303" s="591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8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4"/>
      <c r="R303" s="584"/>
      <c r="S303" s="584"/>
      <c r="T303" s="585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90">
        <v>4607091387292</v>
      </c>
      <c r="E304" s="591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4"/>
      <c r="R304" s="584"/>
      <c r="S304" s="584"/>
      <c r="T304" s="585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90">
        <v>4607091387285</v>
      </c>
      <c r="E305" s="591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8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4"/>
      <c r="R305" s="584"/>
      <c r="S305" s="584"/>
      <c r="T305" s="585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90">
        <v>4607091389845</v>
      </c>
      <c r="E306" s="591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4"/>
      <c r="R306" s="584"/>
      <c r="S306" s="584"/>
      <c r="T306" s="585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90">
        <v>4680115882881</v>
      </c>
      <c r="E307" s="591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5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4"/>
      <c r="R307" s="584"/>
      <c r="S307" s="584"/>
      <c r="T307" s="585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90">
        <v>4607091383836</v>
      </c>
      <c r="E308" s="591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81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4"/>
      <c r="R308" s="584"/>
      <c r="S308" s="584"/>
      <c r="T308" s="585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600"/>
      <c r="B309" s="582"/>
      <c r="C309" s="582"/>
      <c r="D309" s="582"/>
      <c r="E309" s="582"/>
      <c r="F309" s="582"/>
      <c r="G309" s="582"/>
      <c r="H309" s="582"/>
      <c r="I309" s="582"/>
      <c r="J309" s="582"/>
      <c r="K309" s="582"/>
      <c r="L309" s="582"/>
      <c r="M309" s="582"/>
      <c r="N309" s="582"/>
      <c r="O309" s="601"/>
      <c r="P309" s="603" t="s">
        <v>71</v>
      </c>
      <c r="Q309" s="596"/>
      <c r="R309" s="596"/>
      <c r="S309" s="596"/>
      <c r="T309" s="596"/>
      <c r="U309" s="596"/>
      <c r="V309" s="597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2"/>
      <c r="B310" s="582"/>
      <c r="C310" s="582"/>
      <c r="D310" s="582"/>
      <c r="E310" s="582"/>
      <c r="F310" s="582"/>
      <c r="G310" s="582"/>
      <c r="H310" s="582"/>
      <c r="I310" s="582"/>
      <c r="J310" s="582"/>
      <c r="K310" s="582"/>
      <c r="L310" s="582"/>
      <c r="M310" s="582"/>
      <c r="N310" s="582"/>
      <c r="O310" s="601"/>
      <c r="P310" s="603" t="s">
        <v>71</v>
      </c>
      <c r="Q310" s="596"/>
      <c r="R310" s="596"/>
      <c r="S310" s="596"/>
      <c r="T310" s="596"/>
      <c r="U310" s="596"/>
      <c r="V310" s="597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2" t="s">
        <v>73</v>
      </c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82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90">
        <v>4607091387766</v>
      </c>
      <c r="E312" s="591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8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4"/>
      <c r="R312" s="584"/>
      <c r="S312" s="584"/>
      <c r="T312" s="585"/>
      <c r="U312" s="34"/>
      <c r="V312" s="34"/>
      <c r="W312" s="35" t="s">
        <v>69</v>
      </c>
      <c r="X312" s="575">
        <v>150</v>
      </c>
      <c r="Y312" s="576">
        <f>IFERROR(IF(X312="",0,CEILING((X312/$H312),1)*$H312),"")</f>
        <v>156</v>
      </c>
      <c r="Z312" s="36">
        <f>IFERROR(IF(Y312=0,"",ROUNDUP(Y312/H312,0)*0.01898),"")</f>
        <v>0.37959999999999999</v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159.86538461538461</v>
      </c>
      <c r="BN312" s="64">
        <f>IFERROR(Y312*I312/H312,"0")</f>
        <v>166.26000000000002</v>
      </c>
      <c r="BO312" s="64">
        <f>IFERROR(1/J312*(X312/H312),"0")</f>
        <v>0.30048076923076922</v>
      </c>
      <c r="BP312" s="64">
        <f>IFERROR(1/J312*(Y312/H312),"0")</f>
        <v>0.3125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90">
        <v>4607091387957</v>
      </c>
      <c r="E313" s="591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4"/>
      <c r="R313" s="584"/>
      <c r="S313" s="584"/>
      <c r="T313" s="585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90">
        <v>4607091387964</v>
      </c>
      <c r="E314" s="591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4"/>
      <c r="R314" s="584"/>
      <c r="S314" s="584"/>
      <c r="T314" s="585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90">
        <v>4680115884588</v>
      </c>
      <c r="E315" s="591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9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4"/>
      <c r="R315" s="584"/>
      <c r="S315" s="584"/>
      <c r="T315" s="585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90">
        <v>4607091387513</v>
      </c>
      <c r="E316" s="591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4"/>
      <c r="R316" s="584"/>
      <c r="S316" s="584"/>
      <c r="T316" s="585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60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601"/>
      <c r="P317" s="603" t="s">
        <v>71</v>
      </c>
      <c r="Q317" s="596"/>
      <c r="R317" s="596"/>
      <c r="S317" s="596"/>
      <c r="T317" s="596"/>
      <c r="U317" s="596"/>
      <c r="V317" s="597"/>
      <c r="W317" s="37" t="s">
        <v>72</v>
      </c>
      <c r="X317" s="577">
        <f>IFERROR(X312/H312,"0")+IFERROR(X313/H313,"0")+IFERROR(X314/H314,"0")+IFERROR(X315/H315,"0")+IFERROR(X316/H316,"0")</f>
        <v>19.23076923076923</v>
      </c>
      <c r="Y317" s="577">
        <f>IFERROR(Y312/H312,"0")+IFERROR(Y313/H313,"0")+IFERROR(Y314/H314,"0")+IFERROR(Y315/H315,"0")+IFERROR(Y316/H316,"0")</f>
        <v>20</v>
      </c>
      <c r="Z317" s="577">
        <f>IFERROR(IF(Z312="",0,Z312),"0")+IFERROR(IF(Z313="",0,Z313),"0")+IFERROR(IF(Z314="",0,Z314),"0")+IFERROR(IF(Z315="",0,Z315),"0")+IFERROR(IF(Z316="",0,Z316),"0")</f>
        <v>0.37959999999999999</v>
      </c>
      <c r="AA317" s="578"/>
      <c r="AB317" s="578"/>
      <c r="AC317" s="578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601"/>
      <c r="P318" s="603" t="s">
        <v>71</v>
      </c>
      <c r="Q318" s="596"/>
      <c r="R318" s="596"/>
      <c r="S318" s="596"/>
      <c r="T318" s="596"/>
      <c r="U318" s="596"/>
      <c r="V318" s="597"/>
      <c r="W318" s="37" t="s">
        <v>69</v>
      </c>
      <c r="X318" s="577">
        <f>IFERROR(SUM(X312:X316),"0")</f>
        <v>150</v>
      </c>
      <c r="Y318" s="577">
        <f>IFERROR(SUM(Y312:Y316),"0")</f>
        <v>156</v>
      </c>
      <c r="Z318" s="37"/>
      <c r="AA318" s="578"/>
      <c r="AB318" s="578"/>
      <c r="AC318" s="578"/>
    </row>
    <row r="319" spans="1:68" ht="14.25" customHeight="1" x14ac:dyDescent="0.25">
      <c r="A319" s="592" t="s">
        <v>172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90">
        <v>4607091380880</v>
      </c>
      <c r="E320" s="591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7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4"/>
      <c r="R320" s="584"/>
      <c r="S320" s="584"/>
      <c r="T320" s="585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90">
        <v>4607091384482</v>
      </c>
      <c r="E321" s="591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9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4"/>
      <c r="R321" s="584"/>
      <c r="S321" s="584"/>
      <c r="T321" s="585"/>
      <c r="U321" s="34"/>
      <c r="V321" s="34"/>
      <c r="W321" s="35" t="s">
        <v>69</v>
      </c>
      <c r="X321" s="575">
        <v>100</v>
      </c>
      <c r="Y321" s="576">
        <f>IFERROR(IF(X321="",0,CEILING((X321/$H321),1)*$H321),"")</f>
        <v>101.39999999999999</v>
      </c>
      <c r="Z321" s="36">
        <f>IFERROR(IF(Y321=0,"",ROUNDUP(Y321/H321,0)*0.01898),"")</f>
        <v>0.24674000000000001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106.65384615384617</v>
      </c>
      <c r="BN321" s="64">
        <f>IFERROR(Y321*I321/H321,"0")</f>
        <v>108.14700000000001</v>
      </c>
      <c r="BO321" s="64">
        <f>IFERROR(1/J321*(X321/H321),"0")</f>
        <v>0.20032051282051283</v>
      </c>
      <c r="BP321" s="64">
        <f>IFERROR(1/J321*(Y321/H321),"0")</f>
        <v>0.203125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90">
        <v>4607091380897</v>
      </c>
      <c r="E322" s="591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4"/>
      <c r="R322" s="584"/>
      <c r="S322" s="584"/>
      <c r="T322" s="585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0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601"/>
      <c r="P323" s="603" t="s">
        <v>71</v>
      </c>
      <c r="Q323" s="596"/>
      <c r="R323" s="596"/>
      <c r="S323" s="596"/>
      <c r="T323" s="596"/>
      <c r="U323" s="596"/>
      <c r="V323" s="597"/>
      <c r="W323" s="37" t="s">
        <v>72</v>
      </c>
      <c r="X323" s="577">
        <f>IFERROR(X320/H320,"0")+IFERROR(X321/H321,"0")+IFERROR(X322/H322,"0")</f>
        <v>12.820512820512821</v>
      </c>
      <c r="Y323" s="577">
        <f>IFERROR(Y320/H320,"0")+IFERROR(Y321/H321,"0")+IFERROR(Y322/H322,"0")</f>
        <v>13</v>
      </c>
      <c r="Z323" s="577">
        <f>IFERROR(IF(Z320="",0,Z320),"0")+IFERROR(IF(Z321="",0,Z321),"0")+IFERROR(IF(Z322="",0,Z322),"0")</f>
        <v>0.24674000000000001</v>
      </c>
      <c r="AA323" s="578"/>
      <c r="AB323" s="578"/>
      <c r="AC323" s="578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601"/>
      <c r="P324" s="603" t="s">
        <v>71</v>
      </c>
      <c r="Q324" s="596"/>
      <c r="R324" s="596"/>
      <c r="S324" s="596"/>
      <c r="T324" s="596"/>
      <c r="U324" s="596"/>
      <c r="V324" s="597"/>
      <c r="W324" s="37" t="s">
        <v>69</v>
      </c>
      <c r="X324" s="577">
        <f>IFERROR(SUM(X320:X322),"0")</f>
        <v>100</v>
      </c>
      <c r="Y324" s="577">
        <f>IFERROR(SUM(Y320:Y322),"0")</f>
        <v>101.39999999999999</v>
      </c>
      <c r="Z324" s="37"/>
      <c r="AA324" s="578"/>
      <c r="AB324" s="578"/>
      <c r="AC324" s="578"/>
    </row>
    <row r="325" spans="1:68" ht="14.25" customHeight="1" x14ac:dyDescent="0.25">
      <c r="A325" s="592" t="s">
        <v>94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90">
        <v>4607091388381</v>
      </c>
      <c r="E326" s="591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893" t="s">
        <v>516</v>
      </c>
      <c r="Q326" s="584"/>
      <c r="R326" s="584"/>
      <c r="S326" s="584"/>
      <c r="T326" s="585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90">
        <v>4680115886476</v>
      </c>
      <c r="E327" s="591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50" t="s">
        <v>520</v>
      </c>
      <c r="Q327" s="584"/>
      <c r="R327" s="584"/>
      <c r="S327" s="584"/>
      <c r="T327" s="585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90">
        <v>4607091388374</v>
      </c>
      <c r="E328" s="591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01" t="s">
        <v>524</v>
      </c>
      <c r="Q328" s="584"/>
      <c r="R328" s="584"/>
      <c r="S328" s="584"/>
      <c r="T328" s="585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90">
        <v>4607091383102</v>
      </c>
      <c r="E329" s="591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8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4"/>
      <c r="R329" s="584"/>
      <c r="S329" s="584"/>
      <c r="T329" s="585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90">
        <v>4607091388404</v>
      </c>
      <c r="E330" s="591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4"/>
      <c r="R330" s="584"/>
      <c r="S330" s="584"/>
      <c r="T330" s="585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0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601"/>
      <c r="P331" s="603" t="s">
        <v>71</v>
      </c>
      <c r="Q331" s="596"/>
      <c r="R331" s="596"/>
      <c r="S331" s="596"/>
      <c r="T331" s="596"/>
      <c r="U331" s="596"/>
      <c r="V331" s="597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2"/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601"/>
      <c r="P332" s="603" t="s">
        <v>71</v>
      </c>
      <c r="Q332" s="596"/>
      <c r="R332" s="596"/>
      <c r="S332" s="596"/>
      <c r="T332" s="596"/>
      <c r="U332" s="596"/>
      <c r="V332" s="597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2" t="s">
        <v>530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90">
        <v>4680115881808</v>
      </c>
      <c r="E334" s="591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4"/>
      <c r="R334" s="584"/>
      <c r="S334" s="584"/>
      <c r="T334" s="585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90">
        <v>4680115881822</v>
      </c>
      <c r="E335" s="591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6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4"/>
      <c r="R335" s="584"/>
      <c r="S335" s="584"/>
      <c r="T335" s="585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90">
        <v>4680115880016</v>
      </c>
      <c r="E336" s="591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4"/>
      <c r="R336" s="584"/>
      <c r="S336" s="584"/>
      <c r="T336" s="585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601"/>
      <c r="P337" s="603" t="s">
        <v>71</v>
      </c>
      <c r="Q337" s="596"/>
      <c r="R337" s="596"/>
      <c r="S337" s="596"/>
      <c r="T337" s="596"/>
      <c r="U337" s="596"/>
      <c r="V337" s="597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601"/>
      <c r="P338" s="603" t="s">
        <v>71</v>
      </c>
      <c r="Q338" s="596"/>
      <c r="R338" s="596"/>
      <c r="S338" s="596"/>
      <c r="T338" s="596"/>
      <c r="U338" s="596"/>
      <c r="V338" s="597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81" t="s">
        <v>539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70"/>
      <c r="AB339" s="570"/>
      <c r="AC339" s="570"/>
    </row>
    <row r="340" spans="1:68" ht="14.25" customHeight="1" x14ac:dyDescent="0.25">
      <c r="A340" s="592" t="s">
        <v>73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90">
        <v>4607091387919</v>
      </c>
      <c r="E341" s="591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6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4"/>
      <c r="R341" s="584"/>
      <c r="S341" s="584"/>
      <c r="T341" s="585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90">
        <v>4680115883604</v>
      </c>
      <c r="E342" s="591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6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4"/>
      <c r="R342" s="584"/>
      <c r="S342" s="584"/>
      <c r="T342" s="585"/>
      <c r="U342" s="34"/>
      <c r="V342" s="34"/>
      <c r="W342" s="35" t="s">
        <v>69</v>
      </c>
      <c r="X342" s="575">
        <v>168</v>
      </c>
      <c r="Y342" s="576">
        <f>IFERROR(IF(X342="",0,CEILING((X342/$H342),1)*$H342),"")</f>
        <v>168</v>
      </c>
      <c r="Z342" s="36">
        <f>IFERROR(IF(Y342=0,"",ROUNDUP(Y342/H342,0)*0.00651),"")</f>
        <v>0.52080000000000004</v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188.15999999999997</v>
      </c>
      <c r="BN342" s="64">
        <f>IFERROR(Y342*I342/H342,"0")</f>
        <v>188.15999999999997</v>
      </c>
      <c r="BO342" s="64">
        <f>IFERROR(1/J342*(X342/H342),"0")</f>
        <v>0.43956043956043961</v>
      </c>
      <c r="BP342" s="64">
        <f>IFERROR(1/J342*(Y342/H342),"0")</f>
        <v>0.43956043956043961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90">
        <v>4680115883567</v>
      </c>
      <c r="E343" s="591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4"/>
      <c r="R343" s="584"/>
      <c r="S343" s="584"/>
      <c r="T343" s="585"/>
      <c r="U343" s="34"/>
      <c r="V343" s="34"/>
      <c r="W343" s="35" t="s">
        <v>69</v>
      </c>
      <c r="X343" s="575">
        <v>84</v>
      </c>
      <c r="Y343" s="576">
        <f>IFERROR(IF(X343="",0,CEILING((X343/$H343),1)*$H343),"")</f>
        <v>84</v>
      </c>
      <c r="Z343" s="36">
        <f>IFERROR(IF(Y343=0,"",ROUNDUP(Y343/H343,0)*0.00651),"")</f>
        <v>0.26040000000000002</v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93.6</v>
      </c>
      <c r="BN343" s="64">
        <f>IFERROR(Y343*I343/H343,"0")</f>
        <v>93.6</v>
      </c>
      <c r="BO343" s="64">
        <f>IFERROR(1/J343*(X343/H343),"0")</f>
        <v>0.2197802197802198</v>
      </c>
      <c r="BP343" s="64">
        <f>IFERROR(1/J343*(Y343/H343),"0")</f>
        <v>0.2197802197802198</v>
      </c>
    </row>
    <row r="344" spans="1:68" x14ac:dyDescent="0.2">
      <c r="A344" s="600"/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601"/>
      <c r="P344" s="603" t="s">
        <v>71</v>
      </c>
      <c r="Q344" s="596"/>
      <c r="R344" s="596"/>
      <c r="S344" s="596"/>
      <c r="T344" s="596"/>
      <c r="U344" s="596"/>
      <c r="V344" s="597"/>
      <c r="W344" s="37" t="s">
        <v>72</v>
      </c>
      <c r="X344" s="577">
        <f>IFERROR(X341/H341,"0")+IFERROR(X342/H342,"0")+IFERROR(X343/H343,"0")</f>
        <v>120</v>
      </c>
      <c r="Y344" s="577">
        <f>IFERROR(Y341/H341,"0")+IFERROR(Y342/H342,"0")+IFERROR(Y343/H343,"0")</f>
        <v>120</v>
      </c>
      <c r="Z344" s="577">
        <f>IFERROR(IF(Z341="",0,Z341),"0")+IFERROR(IF(Z342="",0,Z342),"0")+IFERROR(IF(Z343="",0,Z343),"0")</f>
        <v>0.78120000000000012</v>
      </c>
      <c r="AA344" s="578"/>
      <c r="AB344" s="578"/>
      <c r="AC344" s="578"/>
    </row>
    <row r="345" spans="1:68" x14ac:dyDescent="0.2">
      <c r="A345" s="582"/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601"/>
      <c r="P345" s="603" t="s">
        <v>71</v>
      </c>
      <c r="Q345" s="596"/>
      <c r="R345" s="596"/>
      <c r="S345" s="596"/>
      <c r="T345" s="596"/>
      <c r="U345" s="596"/>
      <c r="V345" s="597"/>
      <c r="W345" s="37" t="s">
        <v>69</v>
      </c>
      <c r="X345" s="577">
        <f>IFERROR(SUM(X341:X343),"0")</f>
        <v>252</v>
      </c>
      <c r="Y345" s="577">
        <f>IFERROR(SUM(Y341:Y343),"0")</f>
        <v>252</v>
      </c>
      <c r="Z345" s="37"/>
      <c r="AA345" s="578"/>
      <c r="AB345" s="578"/>
      <c r="AC345" s="578"/>
    </row>
    <row r="346" spans="1:68" ht="27.75" customHeight="1" x14ac:dyDescent="0.2">
      <c r="A346" s="728" t="s">
        <v>549</v>
      </c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29"/>
      <c r="P346" s="729"/>
      <c r="Q346" s="729"/>
      <c r="R346" s="729"/>
      <c r="S346" s="729"/>
      <c r="T346" s="729"/>
      <c r="U346" s="729"/>
      <c r="V346" s="729"/>
      <c r="W346" s="729"/>
      <c r="X346" s="729"/>
      <c r="Y346" s="729"/>
      <c r="Z346" s="729"/>
      <c r="AA346" s="48"/>
      <c r="AB346" s="48"/>
      <c r="AC346" s="48"/>
    </row>
    <row r="347" spans="1:68" ht="16.5" customHeight="1" x14ac:dyDescent="0.25">
      <c r="A347" s="581" t="s">
        <v>550</v>
      </c>
      <c r="B347" s="582"/>
      <c r="C347" s="582"/>
      <c r="D347" s="582"/>
      <c r="E347" s="582"/>
      <c r="F347" s="582"/>
      <c r="G347" s="582"/>
      <c r="H347" s="582"/>
      <c r="I347" s="582"/>
      <c r="J347" s="582"/>
      <c r="K347" s="582"/>
      <c r="L347" s="582"/>
      <c r="M347" s="582"/>
      <c r="N347" s="582"/>
      <c r="O347" s="582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70"/>
      <c r="AB347" s="570"/>
      <c r="AC347" s="570"/>
    </row>
    <row r="348" spans="1:68" ht="14.25" customHeight="1" x14ac:dyDescent="0.25">
      <c r="A348" s="592" t="s">
        <v>102</v>
      </c>
      <c r="B348" s="582"/>
      <c r="C348" s="582"/>
      <c r="D348" s="582"/>
      <c r="E348" s="582"/>
      <c r="F348" s="582"/>
      <c r="G348" s="582"/>
      <c r="H348" s="582"/>
      <c r="I348" s="582"/>
      <c r="J348" s="582"/>
      <c r="K348" s="582"/>
      <c r="L348" s="582"/>
      <c r="M348" s="582"/>
      <c r="N348" s="582"/>
      <c r="O348" s="582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90">
        <v>4680115884847</v>
      </c>
      <c r="E349" s="591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6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4"/>
      <c r="R349" s="584"/>
      <c r="S349" s="584"/>
      <c r="T349" s="585"/>
      <c r="U349" s="34"/>
      <c r="V349" s="34"/>
      <c r="W349" s="35" t="s">
        <v>69</v>
      </c>
      <c r="X349" s="575">
        <v>1000</v>
      </c>
      <c r="Y349" s="576">
        <f t="shared" ref="Y349:Y355" si="52">IFERROR(IF(X349="",0,CEILING((X349/$H349),1)*$H349),"")</f>
        <v>1005</v>
      </c>
      <c r="Z349" s="36">
        <f>IFERROR(IF(Y349=0,"",ROUNDUP(Y349/H349,0)*0.02175),"")</f>
        <v>1.4572499999999999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1032</v>
      </c>
      <c r="BN349" s="64">
        <f t="shared" ref="BN349:BN355" si="54">IFERROR(Y349*I349/H349,"0")</f>
        <v>1037.1600000000001</v>
      </c>
      <c r="BO349" s="64">
        <f t="shared" ref="BO349:BO355" si="55">IFERROR(1/J349*(X349/H349),"0")</f>
        <v>1.3888888888888888</v>
      </c>
      <c r="BP349" s="64">
        <f t="shared" ref="BP349:BP355" si="56">IFERROR(1/J349*(Y349/H349),"0")</f>
        <v>1.3958333333333333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90">
        <v>4680115884854</v>
      </c>
      <c r="E350" s="591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4"/>
      <c r="R350" s="584"/>
      <c r="S350" s="584"/>
      <c r="T350" s="585"/>
      <c r="U350" s="34"/>
      <c r="V350" s="34"/>
      <c r="W350" s="35" t="s">
        <v>69</v>
      </c>
      <c r="X350" s="575">
        <v>1000</v>
      </c>
      <c r="Y350" s="576">
        <f t="shared" si="52"/>
        <v>1005</v>
      </c>
      <c r="Z350" s="36">
        <f>IFERROR(IF(Y350=0,"",ROUNDUP(Y350/H350,0)*0.02175),"")</f>
        <v>1.4572499999999999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1032</v>
      </c>
      <c r="BN350" s="64">
        <f t="shared" si="54"/>
        <v>1037.1600000000001</v>
      </c>
      <c r="BO350" s="64">
        <f t="shared" si="55"/>
        <v>1.3888888888888888</v>
      </c>
      <c r="BP350" s="64">
        <f t="shared" si="56"/>
        <v>1.3958333333333333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90">
        <v>4607091383997</v>
      </c>
      <c r="E351" s="591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4"/>
      <c r="R351" s="584"/>
      <c r="S351" s="584"/>
      <c r="T351" s="585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90">
        <v>4680115884830</v>
      </c>
      <c r="E352" s="591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4"/>
      <c r="R352" s="584"/>
      <c r="S352" s="584"/>
      <c r="T352" s="585"/>
      <c r="U352" s="34"/>
      <c r="V352" s="34"/>
      <c r="W352" s="35" t="s">
        <v>69</v>
      </c>
      <c r="X352" s="575">
        <v>1000</v>
      </c>
      <c r="Y352" s="576">
        <f t="shared" si="52"/>
        <v>1005</v>
      </c>
      <c r="Z352" s="36">
        <f>IFERROR(IF(Y352=0,"",ROUNDUP(Y352/H352,0)*0.02175),"")</f>
        <v>1.4572499999999999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1032</v>
      </c>
      <c r="BN352" s="64">
        <f t="shared" si="54"/>
        <v>1037.1600000000001</v>
      </c>
      <c r="BO352" s="64">
        <f t="shared" si="55"/>
        <v>1.3888888888888888</v>
      </c>
      <c r="BP352" s="64">
        <f t="shared" si="56"/>
        <v>1.3958333333333333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90">
        <v>4680115882638</v>
      </c>
      <c r="E353" s="591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8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4"/>
      <c r="R353" s="584"/>
      <c r="S353" s="584"/>
      <c r="T353" s="585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90">
        <v>4680115884922</v>
      </c>
      <c r="E354" s="591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6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4"/>
      <c r="R354" s="584"/>
      <c r="S354" s="584"/>
      <c r="T354" s="585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90">
        <v>4680115884861</v>
      </c>
      <c r="E355" s="591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4"/>
      <c r="R355" s="584"/>
      <c r="S355" s="584"/>
      <c r="T355" s="585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600"/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601"/>
      <c r="P356" s="603" t="s">
        <v>71</v>
      </c>
      <c r="Q356" s="596"/>
      <c r="R356" s="596"/>
      <c r="S356" s="596"/>
      <c r="T356" s="596"/>
      <c r="U356" s="596"/>
      <c r="V356" s="597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200</v>
      </c>
      <c r="Y356" s="577">
        <f>IFERROR(Y349/H349,"0")+IFERROR(Y350/H350,"0")+IFERROR(Y351/H351,"0")+IFERROR(Y352/H352,"0")+IFERROR(Y353/H353,"0")+IFERROR(Y354/H354,"0")+IFERROR(Y355/H355,"0")</f>
        <v>201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4.3717499999999996</v>
      </c>
      <c r="AA356" s="578"/>
      <c r="AB356" s="578"/>
      <c r="AC356" s="578"/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601"/>
      <c r="P357" s="603" t="s">
        <v>71</v>
      </c>
      <c r="Q357" s="596"/>
      <c r="R357" s="596"/>
      <c r="S357" s="596"/>
      <c r="T357" s="596"/>
      <c r="U357" s="596"/>
      <c r="V357" s="597"/>
      <c r="W357" s="37" t="s">
        <v>69</v>
      </c>
      <c r="X357" s="577">
        <f>IFERROR(SUM(X349:X355),"0")</f>
        <v>3000</v>
      </c>
      <c r="Y357" s="577">
        <f>IFERROR(SUM(Y349:Y355),"0")</f>
        <v>3015</v>
      </c>
      <c r="Z357" s="37"/>
      <c r="AA357" s="578"/>
      <c r="AB357" s="578"/>
      <c r="AC357" s="578"/>
    </row>
    <row r="358" spans="1:68" ht="14.25" customHeight="1" x14ac:dyDescent="0.25">
      <c r="A358" s="592" t="s">
        <v>137</v>
      </c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2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90">
        <v>4607091383980</v>
      </c>
      <c r="E359" s="591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4"/>
      <c r="R359" s="584"/>
      <c r="S359" s="584"/>
      <c r="T359" s="585"/>
      <c r="U359" s="34"/>
      <c r="V359" s="34"/>
      <c r="W359" s="35" t="s">
        <v>69</v>
      </c>
      <c r="X359" s="575">
        <v>3000</v>
      </c>
      <c r="Y359" s="576">
        <f>IFERROR(IF(X359="",0,CEILING((X359/$H359),1)*$H359),"")</f>
        <v>3000</v>
      </c>
      <c r="Z359" s="36">
        <f>IFERROR(IF(Y359=0,"",ROUNDUP(Y359/H359,0)*0.02175),"")</f>
        <v>4.3499999999999996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3096</v>
      </c>
      <c r="BN359" s="64">
        <f>IFERROR(Y359*I359/H359,"0")</f>
        <v>3096</v>
      </c>
      <c r="BO359" s="64">
        <f>IFERROR(1/J359*(X359/H359),"0")</f>
        <v>4.1666666666666661</v>
      </c>
      <c r="BP359" s="64">
        <f>IFERROR(1/J359*(Y359/H359),"0")</f>
        <v>4.1666666666666661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90">
        <v>4607091384178</v>
      </c>
      <c r="E360" s="591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4"/>
      <c r="R360" s="584"/>
      <c r="S360" s="584"/>
      <c r="T360" s="585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0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601"/>
      <c r="P361" s="603" t="s">
        <v>71</v>
      </c>
      <c r="Q361" s="596"/>
      <c r="R361" s="596"/>
      <c r="S361" s="596"/>
      <c r="T361" s="596"/>
      <c r="U361" s="596"/>
      <c r="V361" s="597"/>
      <c r="W361" s="37" t="s">
        <v>72</v>
      </c>
      <c r="X361" s="577">
        <f>IFERROR(X359/H359,"0")+IFERROR(X360/H360,"0")</f>
        <v>200</v>
      </c>
      <c r="Y361" s="577">
        <f>IFERROR(Y359/H359,"0")+IFERROR(Y360/H360,"0")</f>
        <v>200</v>
      </c>
      <c r="Z361" s="577">
        <f>IFERROR(IF(Z359="",0,Z359),"0")+IFERROR(IF(Z360="",0,Z360),"0")</f>
        <v>4.3499999999999996</v>
      </c>
      <c r="AA361" s="578"/>
      <c r="AB361" s="578"/>
      <c r="AC361" s="578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601"/>
      <c r="P362" s="603" t="s">
        <v>71</v>
      </c>
      <c r="Q362" s="596"/>
      <c r="R362" s="596"/>
      <c r="S362" s="596"/>
      <c r="T362" s="596"/>
      <c r="U362" s="596"/>
      <c r="V362" s="597"/>
      <c r="W362" s="37" t="s">
        <v>69</v>
      </c>
      <c r="X362" s="577">
        <f>IFERROR(SUM(X359:X360),"0")</f>
        <v>3000</v>
      </c>
      <c r="Y362" s="577">
        <f>IFERROR(SUM(Y359:Y360),"0")</f>
        <v>3000</v>
      </c>
      <c r="Z362" s="37"/>
      <c r="AA362" s="578"/>
      <c r="AB362" s="578"/>
      <c r="AC362" s="578"/>
    </row>
    <row r="363" spans="1:68" ht="14.25" customHeight="1" x14ac:dyDescent="0.25">
      <c r="A363" s="592" t="s">
        <v>73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90">
        <v>4607091383928</v>
      </c>
      <c r="E364" s="591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6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4"/>
      <c r="R364" s="584"/>
      <c r="S364" s="584"/>
      <c r="T364" s="585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90">
        <v>4607091384260</v>
      </c>
      <c r="E365" s="591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4"/>
      <c r="R365" s="584"/>
      <c r="S365" s="584"/>
      <c r="T365" s="585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600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601"/>
      <c r="P366" s="603" t="s">
        <v>71</v>
      </c>
      <c r="Q366" s="596"/>
      <c r="R366" s="596"/>
      <c r="S366" s="596"/>
      <c r="T366" s="596"/>
      <c r="U366" s="596"/>
      <c r="V366" s="597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601"/>
      <c r="P367" s="603" t="s">
        <v>71</v>
      </c>
      <c r="Q367" s="596"/>
      <c r="R367" s="596"/>
      <c r="S367" s="596"/>
      <c r="T367" s="596"/>
      <c r="U367" s="596"/>
      <c r="V367" s="597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2" t="s">
        <v>172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90">
        <v>4607091384673</v>
      </c>
      <c r="E369" s="591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65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4"/>
      <c r="R369" s="584"/>
      <c r="S369" s="584"/>
      <c r="T369" s="585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00"/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601"/>
      <c r="P370" s="603" t="s">
        <v>71</v>
      </c>
      <c r="Q370" s="596"/>
      <c r="R370" s="596"/>
      <c r="S370" s="596"/>
      <c r="T370" s="596"/>
      <c r="U370" s="596"/>
      <c r="V370" s="597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2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601"/>
      <c r="P371" s="603" t="s">
        <v>71</v>
      </c>
      <c r="Q371" s="596"/>
      <c r="R371" s="596"/>
      <c r="S371" s="596"/>
      <c r="T371" s="596"/>
      <c r="U371" s="596"/>
      <c r="V371" s="597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81" t="s">
        <v>584</v>
      </c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2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70"/>
      <c r="AB372" s="570"/>
      <c r="AC372" s="570"/>
    </row>
    <row r="373" spans="1:68" ht="14.25" customHeight="1" x14ac:dyDescent="0.25">
      <c r="A373" s="592" t="s">
        <v>102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90">
        <v>4680115881907</v>
      </c>
      <c r="E374" s="591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4"/>
      <c r="R374" s="584"/>
      <c r="S374" s="584"/>
      <c r="T374" s="585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90">
        <v>4680115884892</v>
      </c>
      <c r="E375" s="591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4"/>
      <c r="R375" s="584"/>
      <c r="S375" s="584"/>
      <c r="T375" s="585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90">
        <v>4680115884885</v>
      </c>
      <c r="E376" s="591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4"/>
      <c r="R376" s="584"/>
      <c r="S376" s="584"/>
      <c r="T376" s="585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90">
        <v>4680115884908</v>
      </c>
      <c r="E377" s="591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4"/>
      <c r="R377" s="584"/>
      <c r="S377" s="584"/>
      <c r="T377" s="585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0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601"/>
      <c r="P378" s="603" t="s">
        <v>71</v>
      </c>
      <c r="Q378" s="596"/>
      <c r="R378" s="596"/>
      <c r="S378" s="596"/>
      <c r="T378" s="596"/>
      <c r="U378" s="596"/>
      <c r="V378" s="597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601"/>
      <c r="P379" s="603" t="s">
        <v>71</v>
      </c>
      <c r="Q379" s="596"/>
      <c r="R379" s="596"/>
      <c r="S379" s="596"/>
      <c r="T379" s="596"/>
      <c r="U379" s="596"/>
      <c r="V379" s="597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2" t="s">
        <v>63</v>
      </c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2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90">
        <v>4607091384802</v>
      </c>
      <c r="E381" s="591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9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4"/>
      <c r="R381" s="584"/>
      <c r="S381" s="584"/>
      <c r="T381" s="585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600"/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601"/>
      <c r="P382" s="603" t="s">
        <v>71</v>
      </c>
      <c r="Q382" s="596"/>
      <c r="R382" s="596"/>
      <c r="S382" s="596"/>
      <c r="T382" s="596"/>
      <c r="U382" s="596"/>
      <c r="V382" s="597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601"/>
      <c r="P383" s="603" t="s">
        <v>71</v>
      </c>
      <c r="Q383" s="596"/>
      <c r="R383" s="596"/>
      <c r="S383" s="596"/>
      <c r="T383" s="596"/>
      <c r="U383" s="596"/>
      <c r="V383" s="597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2" t="s">
        <v>73</v>
      </c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2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90">
        <v>4607091384246</v>
      </c>
      <c r="E385" s="591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4"/>
      <c r="R385" s="584"/>
      <c r="S385" s="584"/>
      <c r="T385" s="585"/>
      <c r="U385" s="34"/>
      <c r="V385" s="34"/>
      <c r="W385" s="35" t="s">
        <v>69</v>
      </c>
      <c r="X385" s="575">
        <v>3500</v>
      </c>
      <c r="Y385" s="576">
        <f>IFERROR(IF(X385="",0,CEILING((X385/$H385),1)*$H385),"")</f>
        <v>3501</v>
      </c>
      <c r="Z385" s="36">
        <f>IFERROR(IF(Y385=0,"",ROUNDUP(Y385/H385,0)*0.01898),"")</f>
        <v>7.3832200000000006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3701.8333333333335</v>
      </c>
      <c r="BN385" s="64">
        <f>IFERROR(Y385*I385/H385,"0")</f>
        <v>3702.8910000000001</v>
      </c>
      <c r="BO385" s="64">
        <f>IFERROR(1/J385*(X385/H385),"0")</f>
        <v>6.0763888888888893</v>
      </c>
      <c r="BP385" s="64">
        <f>IFERROR(1/J385*(Y385/H385),"0")</f>
        <v>6.078125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90">
        <v>4607091384253</v>
      </c>
      <c r="E386" s="591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8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4"/>
      <c r="R386" s="584"/>
      <c r="S386" s="584"/>
      <c r="T386" s="585"/>
      <c r="U386" s="34"/>
      <c r="V386" s="34"/>
      <c r="W386" s="35" t="s">
        <v>69</v>
      </c>
      <c r="X386" s="575">
        <v>120</v>
      </c>
      <c r="Y386" s="576">
        <f>IFERROR(IF(X386="",0,CEILING((X386/$H386),1)*$H386),"")</f>
        <v>120</v>
      </c>
      <c r="Z386" s="36">
        <f>IFERROR(IF(Y386=0,"",ROUNDUP(Y386/H386,0)*0.00651),"")</f>
        <v>0.32550000000000001</v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133.20000000000002</v>
      </c>
      <c r="BN386" s="64">
        <f>IFERROR(Y386*I386/H386,"0")</f>
        <v>133.20000000000002</v>
      </c>
      <c r="BO386" s="64">
        <f>IFERROR(1/J386*(X386/H386),"0")</f>
        <v>0.27472527472527475</v>
      </c>
      <c r="BP386" s="64">
        <f>IFERROR(1/J386*(Y386/H386),"0")</f>
        <v>0.27472527472527475</v>
      </c>
    </row>
    <row r="387" spans="1:68" x14ac:dyDescent="0.2">
      <c r="A387" s="600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601"/>
      <c r="P387" s="603" t="s">
        <v>71</v>
      </c>
      <c r="Q387" s="596"/>
      <c r="R387" s="596"/>
      <c r="S387" s="596"/>
      <c r="T387" s="596"/>
      <c r="U387" s="596"/>
      <c r="V387" s="597"/>
      <c r="W387" s="37" t="s">
        <v>72</v>
      </c>
      <c r="X387" s="577">
        <f>IFERROR(X385/H385,"0")+IFERROR(X386/H386,"0")</f>
        <v>438.88888888888891</v>
      </c>
      <c r="Y387" s="577">
        <f>IFERROR(Y385/H385,"0")+IFERROR(Y386/H386,"0")</f>
        <v>439</v>
      </c>
      <c r="Z387" s="577">
        <f>IFERROR(IF(Z385="",0,Z385),"0")+IFERROR(IF(Z386="",0,Z386),"0")</f>
        <v>7.7087200000000005</v>
      </c>
      <c r="AA387" s="578"/>
      <c r="AB387" s="578"/>
      <c r="AC387" s="578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601"/>
      <c r="P388" s="603" t="s">
        <v>71</v>
      </c>
      <c r="Q388" s="596"/>
      <c r="R388" s="596"/>
      <c r="S388" s="596"/>
      <c r="T388" s="596"/>
      <c r="U388" s="596"/>
      <c r="V388" s="597"/>
      <c r="W388" s="37" t="s">
        <v>69</v>
      </c>
      <c r="X388" s="577">
        <f>IFERROR(SUM(X385:X386),"0")</f>
        <v>3620</v>
      </c>
      <c r="Y388" s="577">
        <f>IFERROR(SUM(Y385:Y386),"0")</f>
        <v>3621</v>
      </c>
      <c r="Z388" s="37"/>
      <c r="AA388" s="578"/>
      <c r="AB388" s="578"/>
      <c r="AC388" s="578"/>
    </row>
    <row r="389" spans="1:68" ht="14.25" customHeight="1" x14ac:dyDescent="0.25">
      <c r="A389" s="592" t="s">
        <v>172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90">
        <v>4607091389357</v>
      </c>
      <c r="E390" s="591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4"/>
      <c r="R390" s="584"/>
      <c r="S390" s="584"/>
      <c r="T390" s="585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600"/>
      <c r="B391" s="582"/>
      <c r="C391" s="582"/>
      <c r="D391" s="582"/>
      <c r="E391" s="582"/>
      <c r="F391" s="582"/>
      <c r="G391" s="582"/>
      <c r="H391" s="582"/>
      <c r="I391" s="582"/>
      <c r="J391" s="582"/>
      <c r="K391" s="582"/>
      <c r="L391" s="582"/>
      <c r="M391" s="582"/>
      <c r="N391" s="582"/>
      <c r="O391" s="601"/>
      <c r="P391" s="603" t="s">
        <v>71</v>
      </c>
      <c r="Q391" s="596"/>
      <c r="R391" s="596"/>
      <c r="S391" s="596"/>
      <c r="T391" s="596"/>
      <c r="U391" s="596"/>
      <c r="V391" s="597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2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601"/>
      <c r="P392" s="603" t="s">
        <v>71</v>
      </c>
      <c r="Q392" s="596"/>
      <c r="R392" s="596"/>
      <c r="S392" s="596"/>
      <c r="T392" s="596"/>
      <c r="U392" s="596"/>
      <c r="V392" s="597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728" t="s">
        <v>606</v>
      </c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29"/>
      <c r="P393" s="729"/>
      <c r="Q393" s="729"/>
      <c r="R393" s="729"/>
      <c r="S393" s="729"/>
      <c r="T393" s="729"/>
      <c r="U393" s="729"/>
      <c r="V393" s="729"/>
      <c r="W393" s="729"/>
      <c r="X393" s="729"/>
      <c r="Y393" s="729"/>
      <c r="Z393" s="729"/>
      <c r="AA393" s="48"/>
      <c r="AB393" s="48"/>
      <c r="AC393" s="48"/>
    </row>
    <row r="394" spans="1:68" ht="16.5" customHeight="1" x14ac:dyDescent="0.25">
      <c r="A394" s="581" t="s">
        <v>607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0"/>
      <c r="AB394" s="570"/>
      <c r="AC394" s="570"/>
    </row>
    <row r="395" spans="1:68" ht="14.25" customHeight="1" x14ac:dyDescent="0.25">
      <c r="A395" s="592" t="s">
        <v>63</v>
      </c>
      <c r="B395" s="582"/>
      <c r="C395" s="582"/>
      <c r="D395" s="582"/>
      <c r="E395" s="582"/>
      <c r="F395" s="582"/>
      <c r="G395" s="582"/>
      <c r="H395" s="582"/>
      <c r="I395" s="582"/>
      <c r="J395" s="582"/>
      <c r="K395" s="582"/>
      <c r="L395" s="582"/>
      <c r="M395" s="582"/>
      <c r="N395" s="582"/>
      <c r="O395" s="582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90">
        <v>4680115886100</v>
      </c>
      <c r="E396" s="591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4"/>
      <c r="R396" s="584"/>
      <c r="S396" s="584"/>
      <c r="T396" s="585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90">
        <v>4680115886117</v>
      </c>
      <c r="E397" s="591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4"/>
      <c r="R397" s="584"/>
      <c r="S397" s="584"/>
      <c r="T397" s="585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90">
        <v>4680115886117</v>
      </c>
      <c r="E398" s="591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4"/>
      <c r="R398" s="584"/>
      <c r="S398" s="584"/>
      <c r="T398" s="585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90">
        <v>4680115886124</v>
      </c>
      <c r="E399" s="591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69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4"/>
      <c r="R399" s="584"/>
      <c r="S399" s="584"/>
      <c r="T399" s="585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90">
        <v>4680115883147</v>
      </c>
      <c r="E400" s="591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4"/>
      <c r="R400" s="584"/>
      <c r="S400" s="584"/>
      <c r="T400" s="585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90">
        <v>4607091384338</v>
      </c>
      <c r="E401" s="591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4"/>
      <c r="R401" s="584"/>
      <c r="S401" s="584"/>
      <c r="T401" s="585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90">
        <v>4607091389524</v>
      </c>
      <c r="E402" s="591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4"/>
      <c r="R402" s="584"/>
      <c r="S402" s="584"/>
      <c r="T402" s="585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90">
        <v>4680115883161</v>
      </c>
      <c r="E403" s="591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4"/>
      <c r="R403" s="584"/>
      <c r="S403" s="584"/>
      <c r="T403" s="585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90">
        <v>4607091389531</v>
      </c>
      <c r="E404" s="591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4"/>
      <c r="R404" s="584"/>
      <c r="S404" s="584"/>
      <c r="T404" s="585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90">
        <v>4607091384345</v>
      </c>
      <c r="E405" s="591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4"/>
      <c r="R405" s="584"/>
      <c r="S405" s="584"/>
      <c r="T405" s="585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600"/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601"/>
      <c r="P406" s="603" t="s">
        <v>71</v>
      </c>
      <c r="Q406" s="596"/>
      <c r="R406" s="596"/>
      <c r="S406" s="596"/>
      <c r="T406" s="596"/>
      <c r="U406" s="596"/>
      <c r="V406" s="597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601"/>
      <c r="P407" s="603" t="s">
        <v>71</v>
      </c>
      <c r="Q407" s="596"/>
      <c r="R407" s="596"/>
      <c r="S407" s="596"/>
      <c r="T407" s="596"/>
      <c r="U407" s="596"/>
      <c r="V407" s="597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2" t="s">
        <v>73</v>
      </c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2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90">
        <v>4607091384352</v>
      </c>
      <c r="E409" s="591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6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4"/>
      <c r="R409" s="584"/>
      <c r="S409" s="584"/>
      <c r="T409" s="585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90">
        <v>4607091389654</v>
      </c>
      <c r="E410" s="591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4"/>
      <c r="R410" s="584"/>
      <c r="S410" s="584"/>
      <c r="T410" s="585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600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601"/>
      <c r="P411" s="603" t="s">
        <v>71</v>
      </c>
      <c r="Q411" s="596"/>
      <c r="R411" s="596"/>
      <c r="S411" s="596"/>
      <c r="T411" s="596"/>
      <c r="U411" s="596"/>
      <c r="V411" s="597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601"/>
      <c r="P412" s="603" t="s">
        <v>71</v>
      </c>
      <c r="Q412" s="596"/>
      <c r="R412" s="596"/>
      <c r="S412" s="596"/>
      <c r="T412" s="596"/>
      <c r="U412" s="596"/>
      <c r="V412" s="597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81" t="s">
        <v>639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0"/>
      <c r="AB413" s="570"/>
      <c r="AC413" s="570"/>
    </row>
    <row r="414" spans="1:68" ht="14.25" customHeight="1" x14ac:dyDescent="0.25">
      <c r="A414" s="592" t="s">
        <v>137</v>
      </c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2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90">
        <v>4680115885240</v>
      </c>
      <c r="E415" s="591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4"/>
      <c r="R415" s="584"/>
      <c r="S415" s="584"/>
      <c r="T415" s="585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90">
        <v>4607091389364</v>
      </c>
      <c r="E416" s="591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4"/>
      <c r="R416" s="584"/>
      <c r="S416" s="584"/>
      <c r="T416" s="585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60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601"/>
      <c r="P417" s="603" t="s">
        <v>71</v>
      </c>
      <c r="Q417" s="596"/>
      <c r="R417" s="596"/>
      <c r="S417" s="596"/>
      <c r="T417" s="596"/>
      <c r="U417" s="596"/>
      <c r="V417" s="597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601"/>
      <c r="P418" s="603" t="s">
        <v>71</v>
      </c>
      <c r="Q418" s="596"/>
      <c r="R418" s="596"/>
      <c r="S418" s="596"/>
      <c r="T418" s="596"/>
      <c r="U418" s="596"/>
      <c r="V418" s="597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2" t="s">
        <v>63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90">
        <v>4680115886094</v>
      </c>
      <c r="E420" s="591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4"/>
      <c r="R420" s="584"/>
      <c r="S420" s="584"/>
      <c r="T420" s="585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90">
        <v>4607091389425</v>
      </c>
      <c r="E421" s="591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4"/>
      <c r="R421" s="584"/>
      <c r="S421" s="584"/>
      <c r="T421" s="585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90">
        <v>4680115880771</v>
      </c>
      <c r="E422" s="591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4"/>
      <c r="R422" s="584"/>
      <c r="S422" s="584"/>
      <c r="T422" s="585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90">
        <v>4607091389500</v>
      </c>
      <c r="E423" s="591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4"/>
      <c r="R423" s="584"/>
      <c r="S423" s="584"/>
      <c r="T423" s="585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600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601"/>
      <c r="P424" s="603" t="s">
        <v>71</v>
      </c>
      <c r="Q424" s="596"/>
      <c r="R424" s="596"/>
      <c r="S424" s="596"/>
      <c r="T424" s="596"/>
      <c r="U424" s="596"/>
      <c r="V424" s="597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601"/>
      <c r="P425" s="603" t="s">
        <v>71</v>
      </c>
      <c r="Q425" s="596"/>
      <c r="R425" s="596"/>
      <c r="S425" s="596"/>
      <c r="T425" s="596"/>
      <c r="U425" s="596"/>
      <c r="V425" s="597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81" t="s">
        <v>657</v>
      </c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2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70"/>
      <c r="AB426" s="570"/>
      <c r="AC426" s="570"/>
    </row>
    <row r="427" spans="1:68" ht="14.25" customHeight="1" x14ac:dyDescent="0.25">
      <c r="A427" s="592" t="s">
        <v>63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90">
        <v>4680115885110</v>
      </c>
      <c r="E428" s="591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4"/>
      <c r="R428" s="584"/>
      <c r="S428" s="584"/>
      <c r="T428" s="585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0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601"/>
      <c r="P429" s="603" t="s">
        <v>71</v>
      </c>
      <c r="Q429" s="596"/>
      <c r="R429" s="596"/>
      <c r="S429" s="596"/>
      <c r="T429" s="596"/>
      <c r="U429" s="596"/>
      <c r="V429" s="597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601"/>
      <c r="P430" s="603" t="s">
        <v>71</v>
      </c>
      <c r="Q430" s="596"/>
      <c r="R430" s="596"/>
      <c r="S430" s="596"/>
      <c r="T430" s="596"/>
      <c r="U430" s="596"/>
      <c r="V430" s="597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81" t="s">
        <v>661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0"/>
      <c r="AB431" s="570"/>
      <c r="AC431" s="570"/>
    </row>
    <row r="432" spans="1:68" ht="14.25" customHeight="1" x14ac:dyDescent="0.25">
      <c r="A432" s="592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90">
        <v>4680115885103</v>
      </c>
      <c r="E433" s="591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4"/>
      <c r="R433" s="584"/>
      <c r="S433" s="584"/>
      <c r="T433" s="585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00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601"/>
      <c r="P434" s="603" t="s">
        <v>71</v>
      </c>
      <c r="Q434" s="596"/>
      <c r="R434" s="596"/>
      <c r="S434" s="596"/>
      <c r="T434" s="596"/>
      <c r="U434" s="596"/>
      <c r="V434" s="597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601"/>
      <c r="P435" s="603" t="s">
        <v>71</v>
      </c>
      <c r="Q435" s="596"/>
      <c r="R435" s="596"/>
      <c r="S435" s="596"/>
      <c r="T435" s="596"/>
      <c r="U435" s="596"/>
      <c r="V435" s="597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728" t="s">
        <v>665</v>
      </c>
      <c r="B436" s="729"/>
      <c r="C436" s="729"/>
      <c r="D436" s="729"/>
      <c r="E436" s="729"/>
      <c r="F436" s="729"/>
      <c r="G436" s="729"/>
      <c r="H436" s="729"/>
      <c r="I436" s="729"/>
      <c r="J436" s="729"/>
      <c r="K436" s="729"/>
      <c r="L436" s="729"/>
      <c r="M436" s="729"/>
      <c r="N436" s="729"/>
      <c r="O436" s="729"/>
      <c r="P436" s="729"/>
      <c r="Q436" s="729"/>
      <c r="R436" s="729"/>
      <c r="S436" s="729"/>
      <c r="T436" s="729"/>
      <c r="U436" s="729"/>
      <c r="V436" s="729"/>
      <c r="W436" s="729"/>
      <c r="X436" s="729"/>
      <c r="Y436" s="729"/>
      <c r="Z436" s="729"/>
      <c r="AA436" s="48"/>
      <c r="AB436" s="48"/>
      <c r="AC436" s="48"/>
    </row>
    <row r="437" spans="1:68" ht="16.5" customHeight="1" x14ac:dyDescent="0.25">
      <c r="A437" s="581" t="s">
        <v>665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0"/>
      <c r="AB437" s="570"/>
      <c r="AC437" s="570"/>
    </row>
    <row r="438" spans="1:68" ht="14.25" customHeight="1" x14ac:dyDescent="0.25">
      <c r="A438" s="592" t="s">
        <v>102</v>
      </c>
      <c r="B438" s="582"/>
      <c r="C438" s="582"/>
      <c r="D438" s="582"/>
      <c r="E438" s="582"/>
      <c r="F438" s="582"/>
      <c r="G438" s="582"/>
      <c r="H438" s="582"/>
      <c r="I438" s="582"/>
      <c r="J438" s="582"/>
      <c r="K438" s="582"/>
      <c r="L438" s="582"/>
      <c r="M438" s="582"/>
      <c r="N438" s="582"/>
      <c r="O438" s="582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90">
        <v>4607091389067</v>
      </c>
      <c r="E439" s="591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6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4"/>
      <c r="R439" s="584"/>
      <c r="S439" s="584"/>
      <c r="T439" s="585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90">
        <v>4680115885271</v>
      </c>
      <c r="E440" s="591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4"/>
      <c r="R440" s="584"/>
      <c r="S440" s="584"/>
      <c r="T440" s="585"/>
      <c r="U440" s="34"/>
      <c r="V440" s="34"/>
      <c r="W440" s="35" t="s">
        <v>69</v>
      </c>
      <c r="X440" s="575">
        <v>200</v>
      </c>
      <c r="Y440" s="576">
        <f t="shared" si="63"/>
        <v>200.64000000000001</v>
      </c>
      <c r="Z440" s="36">
        <f t="shared" si="64"/>
        <v>0.45448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213.63636363636363</v>
      </c>
      <c r="BN440" s="64">
        <f t="shared" si="66"/>
        <v>214.32</v>
      </c>
      <c r="BO440" s="64">
        <f t="shared" si="67"/>
        <v>0.36421911421911418</v>
      </c>
      <c r="BP440" s="64">
        <f t="shared" si="68"/>
        <v>0.36538461538461542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90">
        <v>4680115885226</v>
      </c>
      <c r="E441" s="591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4"/>
      <c r="R441" s="584"/>
      <c r="S441" s="584"/>
      <c r="T441" s="585"/>
      <c r="U441" s="34"/>
      <c r="V441" s="34"/>
      <c r="W441" s="35" t="s">
        <v>69</v>
      </c>
      <c r="X441" s="575">
        <v>1000</v>
      </c>
      <c r="Y441" s="576">
        <f t="shared" si="63"/>
        <v>1003.2</v>
      </c>
      <c r="Z441" s="36">
        <f t="shared" si="64"/>
        <v>2.2724000000000002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1068.1818181818182</v>
      </c>
      <c r="BN441" s="64">
        <f t="shared" si="66"/>
        <v>1071.5999999999999</v>
      </c>
      <c r="BO441" s="64">
        <f t="shared" si="67"/>
        <v>1.821095571095571</v>
      </c>
      <c r="BP441" s="64">
        <f t="shared" si="68"/>
        <v>1.8269230769230771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90">
        <v>4680115884502</v>
      </c>
      <c r="E442" s="591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4"/>
      <c r="R442" s="584"/>
      <c r="S442" s="584"/>
      <c r="T442" s="585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90">
        <v>4607091389104</v>
      </c>
      <c r="E443" s="591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4"/>
      <c r="R443" s="584"/>
      <c r="S443" s="584"/>
      <c r="T443" s="585"/>
      <c r="U443" s="34"/>
      <c r="V443" s="34"/>
      <c r="W443" s="35" t="s">
        <v>69</v>
      </c>
      <c r="X443" s="575">
        <v>500</v>
      </c>
      <c r="Y443" s="576">
        <f t="shared" si="63"/>
        <v>501.6</v>
      </c>
      <c r="Z443" s="36">
        <f t="shared" si="64"/>
        <v>1.1362000000000001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534.09090909090912</v>
      </c>
      <c r="BN443" s="64">
        <f t="shared" si="66"/>
        <v>535.79999999999995</v>
      </c>
      <c r="BO443" s="64">
        <f t="shared" si="67"/>
        <v>0.91054778554778548</v>
      </c>
      <c r="BP443" s="64">
        <f t="shared" si="68"/>
        <v>0.91346153846153855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90">
        <v>4680115884519</v>
      </c>
      <c r="E444" s="591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5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4"/>
      <c r="R444" s="584"/>
      <c r="S444" s="584"/>
      <c r="T444" s="585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90">
        <v>4680115886391</v>
      </c>
      <c r="E445" s="591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4"/>
      <c r="R445" s="584"/>
      <c r="S445" s="584"/>
      <c r="T445" s="585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90">
        <v>4680115880603</v>
      </c>
      <c r="E446" s="591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4"/>
      <c r="R446" s="584"/>
      <c r="S446" s="584"/>
      <c r="T446" s="585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90">
        <v>4680115880603</v>
      </c>
      <c r="E447" s="591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6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4"/>
      <c r="R447" s="584"/>
      <c r="S447" s="584"/>
      <c r="T447" s="585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90">
        <v>4680115882782</v>
      </c>
      <c r="E448" s="591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4"/>
      <c r="R448" s="584"/>
      <c r="S448" s="584"/>
      <c r="T448" s="585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90">
        <v>4680115885479</v>
      </c>
      <c r="E449" s="591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4"/>
      <c r="R449" s="584"/>
      <c r="S449" s="584"/>
      <c r="T449" s="585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90">
        <v>4607091389982</v>
      </c>
      <c r="E450" s="591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8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4"/>
      <c r="R450" s="584"/>
      <c r="S450" s="584"/>
      <c r="T450" s="585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90">
        <v>4607091389982</v>
      </c>
      <c r="E451" s="591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4"/>
      <c r="R451" s="584"/>
      <c r="S451" s="584"/>
      <c r="T451" s="585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600"/>
      <c r="B452" s="582"/>
      <c r="C452" s="582"/>
      <c r="D452" s="582"/>
      <c r="E452" s="582"/>
      <c r="F452" s="582"/>
      <c r="G452" s="582"/>
      <c r="H452" s="582"/>
      <c r="I452" s="582"/>
      <c r="J452" s="582"/>
      <c r="K452" s="582"/>
      <c r="L452" s="582"/>
      <c r="M452" s="582"/>
      <c r="N452" s="582"/>
      <c r="O452" s="601"/>
      <c r="P452" s="603" t="s">
        <v>71</v>
      </c>
      <c r="Q452" s="596"/>
      <c r="R452" s="596"/>
      <c r="S452" s="596"/>
      <c r="T452" s="596"/>
      <c r="U452" s="596"/>
      <c r="V452" s="597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321.96969696969694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323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3.8630800000000005</v>
      </c>
      <c r="AA452" s="578"/>
      <c r="AB452" s="578"/>
      <c r="AC452" s="578"/>
    </row>
    <row r="453" spans="1:68" x14ac:dyDescent="0.2">
      <c r="A453" s="582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601"/>
      <c r="P453" s="603" t="s">
        <v>71</v>
      </c>
      <c r="Q453" s="596"/>
      <c r="R453" s="596"/>
      <c r="S453" s="596"/>
      <c r="T453" s="596"/>
      <c r="U453" s="596"/>
      <c r="V453" s="597"/>
      <c r="W453" s="37" t="s">
        <v>69</v>
      </c>
      <c r="X453" s="577">
        <f>IFERROR(SUM(X439:X451),"0")</f>
        <v>1700</v>
      </c>
      <c r="Y453" s="577">
        <f>IFERROR(SUM(Y439:Y451),"0")</f>
        <v>1705.44</v>
      </c>
      <c r="Z453" s="37"/>
      <c r="AA453" s="578"/>
      <c r="AB453" s="578"/>
      <c r="AC453" s="578"/>
    </row>
    <row r="454" spans="1:68" ht="14.25" customHeight="1" x14ac:dyDescent="0.25">
      <c r="A454" s="592" t="s">
        <v>137</v>
      </c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2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90">
        <v>4607091388930</v>
      </c>
      <c r="E455" s="591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9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4"/>
      <c r="R455" s="584"/>
      <c r="S455" s="584"/>
      <c r="T455" s="585"/>
      <c r="U455" s="34"/>
      <c r="V455" s="34"/>
      <c r="W455" s="35" t="s">
        <v>69</v>
      </c>
      <c r="X455" s="575">
        <v>500</v>
      </c>
      <c r="Y455" s="576">
        <f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534.09090909090912</v>
      </c>
      <c r="BN455" s="64">
        <f>IFERROR(Y455*I455/H455,"0")</f>
        <v>535.79999999999995</v>
      </c>
      <c r="BO455" s="64">
        <f>IFERROR(1/J455*(X455/H455),"0")</f>
        <v>0.91054778554778548</v>
      </c>
      <c r="BP455" s="64">
        <f>IFERROR(1/J455*(Y455/H455),"0")</f>
        <v>0.91346153846153855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90">
        <v>4680115886407</v>
      </c>
      <c r="E456" s="591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4"/>
      <c r="R456" s="584"/>
      <c r="S456" s="584"/>
      <c r="T456" s="585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90">
        <v>4680115880054</v>
      </c>
      <c r="E457" s="591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4"/>
      <c r="R457" s="584"/>
      <c r="S457" s="584"/>
      <c r="T457" s="585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00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601"/>
      <c r="P458" s="603" t="s">
        <v>71</v>
      </c>
      <c r="Q458" s="596"/>
      <c r="R458" s="596"/>
      <c r="S458" s="596"/>
      <c r="T458" s="596"/>
      <c r="U458" s="596"/>
      <c r="V458" s="597"/>
      <c r="W458" s="37" t="s">
        <v>72</v>
      </c>
      <c r="X458" s="577">
        <f>IFERROR(X455/H455,"0")+IFERROR(X456/H456,"0")+IFERROR(X457/H457,"0")</f>
        <v>94.696969696969688</v>
      </c>
      <c r="Y458" s="577">
        <f>IFERROR(Y455/H455,"0")+IFERROR(Y456/H456,"0")+IFERROR(Y457/H457,"0")</f>
        <v>95</v>
      </c>
      <c r="Z458" s="577">
        <f>IFERROR(IF(Z455="",0,Z455),"0")+IFERROR(IF(Z456="",0,Z456),"0")+IFERROR(IF(Z457="",0,Z457),"0")</f>
        <v>1.1362000000000001</v>
      </c>
      <c r="AA458" s="578"/>
      <c r="AB458" s="578"/>
      <c r="AC458" s="578"/>
    </row>
    <row r="459" spans="1:68" x14ac:dyDescent="0.2">
      <c r="A459" s="582"/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601"/>
      <c r="P459" s="603" t="s">
        <v>71</v>
      </c>
      <c r="Q459" s="596"/>
      <c r="R459" s="596"/>
      <c r="S459" s="596"/>
      <c r="T459" s="596"/>
      <c r="U459" s="596"/>
      <c r="V459" s="597"/>
      <c r="W459" s="37" t="s">
        <v>69</v>
      </c>
      <c r="X459" s="577">
        <f>IFERROR(SUM(X455:X457),"0")</f>
        <v>500</v>
      </c>
      <c r="Y459" s="577">
        <f>IFERROR(SUM(Y455:Y457),"0")</f>
        <v>501.6</v>
      </c>
      <c r="Z459" s="37"/>
      <c r="AA459" s="578"/>
      <c r="AB459" s="578"/>
      <c r="AC459" s="578"/>
    </row>
    <row r="460" spans="1:68" ht="14.25" customHeight="1" x14ac:dyDescent="0.25">
      <c r="A460" s="592" t="s">
        <v>63</v>
      </c>
      <c r="B460" s="582"/>
      <c r="C460" s="582"/>
      <c r="D460" s="582"/>
      <c r="E460" s="582"/>
      <c r="F460" s="582"/>
      <c r="G460" s="582"/>
      <c r="H460" s="582"/>
      <c r="I460" s="582"/>
      <c r="J460" s="582"/>
      <c r="K460" s="582"/>
      <c r="L460" s="582"/>
      <c r="M460" s="582"/>
      <c r="N460" s="582"/>
      <c r="O460" s="582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90">
        <v>4680115883116</v>
      </c>
      <c r="E461" s="591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4"/>
      <c r="R461" s="584"/>
      <c r="S461" s="584"/>
      <c r="T461" s="585"/>
      <c r="U461" s="34"/>
      <c r="V461" s="34"/>
      <c r="W461" s="35" t="s">
        <v>69</v>
      </c>
      <c r="X461" s="575">
        <v>400</v>
      </c>
      <c r="Y461" s="576">
        <f t="shared" ref="Y461:Y467" si="69">IFERROR(IF(X461="",0,CEILING((X461/$H461),1)*$H461),"")</f>
        <v>401.28000000000003</v>
      </c>
      <c r="Z461" s="36">
        <f>IFERROR(IF(Y461=0,"",ROUNDUP(Y461/H461,0)*0.01196),"")</f>
        <v>0.90895999999999999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427.27272727272725</v>
      </c>
      <c r="BN461" s="64">
        <f t="shared" ref="BN461:BN467" si="71">IFERROR(Y461*I461/H461,"0")</f>
        <v>428.64</v>
      </c>
      <c r="BO461" s="64">
        <f t="shared" ref="BO461:BO467" si="72">IFERROR(1/J461*(X461/H461),"0")</f>
        <v>0.72843822843822836</v>
      </c>
      <c r="BP461" s="64">
        <f t="shared" ref="BP461:BP467" si="73">IFERROR(1/J461*(Y461/H461),"0")</f>
        <v>0.73076923076923084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90">
        <v>4680115883093</v>
      </c>
      <c r="E462" s="591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6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4"/>
      <c r="R462" s="584"/>
      <c r="S462" s="584"/>
      <c r="T462" s="585"/>
      <c r="U462" s="34"/>
      <c r="V462" s="34"/>
      <c r="W462" s="35" t="s">
        <v>69</v>
      </c>
      <c r="X462" s="575">
        <v>400</v>
      </c>
      <c r="Y462" s="576">
        <f t="shared" si="69"/>
        <v>401.28000000000003</v>
      </c>
      <c r="Z462" s="36">
        <f>IFERROR(IF(Y462=0,"",ROUNDUP(Y462/H462,0)*0.01196),"")</f>
        <v>0.90895999999999999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427.27272727272725</v>
      </c>
      <c r="BN462" s="64">
        <f t="shared" si="71"/>
        <v>428.64</v>
      </c>
      <c r="BO462" s="64">
        <f t="shared" si="72"/>
        <v>0.72843822843822836</v>
      </c>
      <c r="BP462" s="64">
        <f t="shared" si="73"/>
        <v>0.73076923076923084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90">
        <v>4680115883109</v>
      </c>
      <c r="E463" s="591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6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4"/>
      <c r="R463" s="584"/>
      <c r="S463" s="584"/>
      <c r="T463" s="585"/>
      <c r="U463" s="34"/>
      <c r="V463" s="34"/>
      <c r="W463" s="35" t="s">
        <v>69</v>
      </c>
      <c r="X463" s="575">
        <v>500</v>
      </c>
      <c r="Y463" s="576">
        <f t="shared" si="69"/>
        <v>501.6</v>
      </c>
      <c r="Z463" s="36">
        <f>IFERROR(IF(Y463=0,"",ROUNDUP(Y463/H463,0)*0.01196),"")</f>
        <v>1.1362000000000001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534.09090909090912</v>
      </c>
      <c r="BN463" s="64">
        <f t="shared" si="71"/>
        <v>535.79999999999995</v>
      </c>
      <c r="BO463" s="64">
        <f t="shared" si="72"/>
        <v>0.91054778554778548</v>
      </c>
      <c r="BP463" s="64">
        <f t="shared" si="73"/>
        <v>0.91346153846153855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90">
        <v>4680115882072</v>
      </c>
      <c r="E464" s="591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86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4"/>
      <c r="R464" s="584"/>
      <c r="S464" s="584"/>
      <c r="T464" s="585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90">
        <v>4680115882072</v>
      </c>
      <c r="E465" s="591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4"/>
      <c r="R465" s="584"/>
      <c r="S465" s="584"/>
      <c r="T465" s="585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90">
        <v>4680115882102</v>
      </c>
      <c r="E466" s="591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85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4"/>
      <c r="R466" s="584"/>
      <c r="S466" s="584"/>
      <c r="T466" s="585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90">
        <v>4680115882096</v>
      </c>
      <c r="E467" s="591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4"/>
      <c r="R467" s="584"/>
      <c r="S467" s="584"/>
      <c r="T467" s="585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600"/>
      <c r="B468" s="582"/>
      <c r="C468" s="582"/>
      <c r="D468" s="582"/>
      <c r="E468" s="582"/>
      <c r="F468" s="582"/>
      <c r="G468" s="582"/>
      <c r="H468" s="582"/>
      <c r="I468" s="582"/>
      <c r="J468" s="582"/>
      <c r="K468" s="582"/>
      <c r="L468" s="582"/>
      <c r="M468" s="582"/>
      <c r="N468" s="582"/>
      <c r="O468" s="601"/>
      <c r="P468" s="603" t="s">
        <v>71</v>
      </c>
      <c r="Q468" s="596"/>
      <c r="R468" s="596"/>
      <c r="S468" s="596"/>
      <c r="T468" s="596"/>
      <c r="U468" s="596"/>
      <c r="V468" s="597"/>
      <c r="W468" s="37" t="s">
        <v>72</v>
      </c>
      <c r="X468" s="577">
        <f>IFERROR(X461/H461,"0")+IFERROR(X462/H462,"0")+IFERROR(X463/H463,"0")+IFERROR(X464/H464,"0")+IFERROR(X465/H465,"0")+IFERROR(X466/H466,"0")+IFERROR(X467/H467,"0")</f>
        <v>246.21212121212119</v>
      </c>
      <c r="Y468" s="577">
        <f>IFERROR(Y461/H461,"0")+IFERROR(Y462/H462,"0")+IFERROR(Y463/H463,"0")+IFERROR(Y464/H464,"0")+IFERROR(Y465/H465,"0")+IFERROR(Y466/H466,"0")+IFERROR(Y467/H467,"0")</f>
        <v>247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2.9541200000000001</v>
      </c>
      <c r="AA468" s="578"/>
      <c r="AB468" s="578"/>
      <c r="AC468" s="578"/>
    </row>
    <row r="469" spans="1:68" x14ac:dyDescent="0.2">
      <c r="A469" s="582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601"/>
      <c r="P469" s="603" t="s">
        <v>71</v>
      </c>
      <c r="Q469" s="596"/>
      <c r="R469" s="596"/>
      <c r="S469" s="596"/>
      <c r="T469" s="596"/>
      <c r="U469" s="596"/>
      <c r="V469" s="597"/>
      <c r="W469" s="37" t="s">
        <v>69</v>
      </c>
      <c r="X469" s="577">
        <f>IFERROR(SUM(X461:X467),"0")</f>
        <v>1300</v>
      </c>
      <c r="Y469" s="577">
        <f>IFERROR(SUM(Y461:Y467),"0")</f>
        <v>1304.1600000000001</v>
      </c>
      <c r="Z469" s="37"/>
      <c r="AA469" s="578"/>
      <c r="AB469" s="578"/>
      <c r="AC469" s="578"/>
    </row>
    <row r="470" spans="1:68" ht="14.25" customHeight="1" x14ac:dyDescent="0.25">
      <c r="A470" s="592" t="s">
        <v>73</v>
      </c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2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90">
        <v>4607091383409</v>
      </c>
      <c r="E471" s="591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4"/>
      <c r="R471" s="584"/>
      <c r="S471" s="584"/>
      <c r="T471" s="585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90">
        <v>4607091383416</v>
      </c>
      <c r="E472" s="591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4"/>
      <c r="R472" s="584"/>
      <c r="S472" s="584"/>
      <c r="T472" s="585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90">
        <v>4680115883536</v>
      </c>
      <c r="E473" s="591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8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4"/>
      <c r="R473" s="584"/>
      <c r="S473" s="584"/>
      <c r="T473" s="585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600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601"/>
      <c r="P474" s="603" t="s">
        <v>71</v>
      </c>
      <c r="Q474" s="596"/>
      <c r="R474" s="596"/>
      <c r="S474" s="596"/>
      <c r="T474" s="596"/>
      <c r="U474" s="596"/>
      <c r="V474" s="597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2"/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601"/>
      <c r="P475" s="603" t="s">
        <v>71</v>
      </c>
      <c r="Q475" s="596"/>
      <c r="R475" s="596"/>
      <c r="S475" s="596"/>
      <c r="T475" s="596"/>
      <c r="U475" s="596"/>
      <c r="V475" s="597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2" t="s">
        <v>172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90">
        <v>4680115885035</v>
      </c>
      <c r="E477" s="591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4"/>
      <c r="R477" s="584"/>
      <c r="S477" s="584"/>
      <c r="T477" s="585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60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601"/>
      <c r="P478" s="603" t="s">
        <v>71</v>
      </c>
      <c r="Q478" s="596"/>
      <c r="R478" s="596"/>
      <c r="S478" s="596"/>
      <c r="T478" s="596"/>
      <c r="U478" s="596"/>
      <c r="V478" s="597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601"/>
      <c r="P479" s="603" t="s">
        <v>71</v>
      </c>
      <c r="Q479" s="596"/>
      <c r="R479" s="596"/>
      <c r="S479" s="596"/>
      <c r="T479" s="596"/>
      <c r="U479" s="596"/>
      <c r="V479" s="597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728" t="s">
        <v>731</v>
      </c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29"/>
      <c r="P480" s="729"/>
      <c r="Q480" s="729"/>
      <c r="R480" s="729"/>
      <c r="S480" s="729"/>
      <c r="T480" s="729"/>
      <c r="U480" s="729"/>
      <c r="V480" s="729"/>
      <c r="W480" s="729"/>
      <c r="X480" s="729"/>
      <c r="Y480" s="729"/>
      <c r="Z480" s="729"/>
      <c r="AA480" s="48"/>
      <c r="AB480" s="48"/>
      <c r="AC480" s="48"/>
    </row>
    <row r="481" spans="1:68" ht="16.5" customHeight="1" x14ac:dyDescent="0.25">
      <c r="A481" s="581" t="s">
        <v>731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0"/>
      <c r="AB481" s="570"/>
      <c r="AC481" s="570"/>
    </row>
    <row r="482" spans="1:68" ht="14.25" customHeight="1" x14ac:dyDescent="0.25">
      <c r="A482" s="592" t="s">
        <v>102</v>
      </c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2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90">
        <v>4640242181011</v>
      </c>
      <c r="E483" s="591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691" t="s">
        <v>734</v>
      </c>
      <c r="Q483" s="584"/>
      <c r="R483" s="584"/>
      <c r="S483" s="584"/>
      <c r="T483" s="585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90">
        <v>4640242180441</v>
      </c>
      <c r="E484" s="591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738</v>
      </c>
      <c r="Q484" s="584"/>
      <c r="R484" s="584"/>
      <c r="S484" s="584"/>
      <c r="T484" s="585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90">
        <v>4640242180564</v>
      </c>
      <c r="E485" s="591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33" t="s">
        <v>742</v>
      </c>
      <c r="Q485" s="584"/>
      <c r="R485" s="584"/>
      <c r="S485" s="584"/>
      <c r="T485" s="585"/>
      <c r="U485" s="34"/>
      <c r="V485" s="34"/>
      <c r="W485" s="35" t="s">
        <v>69</v>
      </c>
      <c r="X485" s="575">
        <v>200</v>
      </c>
      <c r="Y485" s="576">
        <f>IFERROR(IF(X485="",0,CEILING((X485/$H485),1)*$H485),"")</f>
        <v>204</v>
      </c>
      <c r="Z485" s="36">
        <f>IFERROR(IF(Y485=0,"",ROUNDUP(Y485/H485,0)*0.01898),"")</f>
        <v>0.32266</v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207.25</v>
      </c>
      <c r="BN485" s="64">
        <f>IFERROR(Y485*I485/H485,"0")</f>
        <v>211.39500000000001</v>
      </c>
      <c r="BO485" s="64">
        <f>IFERROR(1/J485*(X485/H485),"0")</f>
        <v>0.26041666666666669</v>
      </c>
      <c r="BP485" s="64">
        <f>IFERROR(1/J485*(Y485/H485),"0")</f>
        <v>0.265625</v>
      </c>
    </row>
    <row r="486" spans="1:68" x14ac:dyDescent="0.2">
      <c r="A486" s="600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601"/>
      <c r="P486" s="603" t="s">
        <v>71</v>
      </c>
      <c r="Q486" s="596"/>
      <c r="R486" s="596"/>
      <c r="S486" s="596"/>
      <c r="T486" s="596"/>
      <c r="U486" s="596"/>
      <c r="V486" s="597"/>
      <c r="W486" s="37" t="s">
        <v>72</v>
      </c>
      <c r="X486" s="577">
        <f>IFERROR(X483/H483,"0")+IFERROR(X484/H484,"0")+IFERROR(X485/H485,"0")</f>
        <v>16.666666666666668</v>
      </c>
      <c r="Y486" s="577">
        <f>IFERROR(Y483/H483,"0")+IFERROR(Y484/H484,"0")+IFERROR(Y485/H485,"0")</f>
        <v>17</v>
      </c>
      <c r="Z486" s="577">
        <f>IFERROR(IF(Z483="",0,Z483),"0")+IFERROR(IF(Z484="",0,Z484),"0")+IFERROR(IF(Z485="",0,Z485),"0")</f>
        <v>0.32266</v>
      </c>
      <c r="AA486" s="578"/>
      <c r="AB486" s="578"/>
      <c r="AC486" s="578"/>
    </row>
    <row r="487" spans="1:68" x14ac:dyDescent="0.2">
      <c r="A487" s="582"/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601"/>
      <c r="P487" s="603" t="s">
        <v>71</v>
      </c>
      <c r="Q487" s="596"/>
      <c r="R487" s="596"/>
      <c r="S487" s="596"/>
      <c r="T487" s="596"/>
      <c r="U487" s="596"/>
      <c r="V487" s="597"/>
      <c r="W487" s="37" t="s">
        <v>69</v>
      </c>
      <c r="X487" s="577">
        <f>IFERROR(SUM(X483:X485),"0")</f>
        <v>200</v>
      </c>
      <c r="Y487" s="577">
        <f>IFERROR(SUM(Y483:Y485),"0")</f>
        <v>204</v>
      </c>
      <c r="Z487" s="37"/>
      <c r="AA487" s="578"/>
      <c r="AB487" s="578"/>
      <c r="AC487" s="578"/>
    </row>
    <row r="488" spans="1:68" ht="14.25" customHeight="1" x14ac:dyDescent="0.25">
      <c r="A488" s="592" t="s">
        <v>137</v>
      </c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2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90">
        <v>4640242180519</v>
      </c>
      <c r="E489" s="591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8" t="s">
        <v>746</v>
      </c>
      <c r="Q489" s="584"/>
      <c r="R489" s="584"/>
      <c r="S489" s="584"/>
      <c r="T489" s="585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90">
        <v>4640242180519</v>
      </c>
      <c r="E490" s="591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89" t="s">
        <v>749</v>
      </c>
      <c r="Q490" s="584"/>
      <c r="R490" s="584"/>
      <c r="S490" s="584"/>
      <c r="T490" s="585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90">
        <v>4640242180526</v>
      </c>
      <c r="E491" s="591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70" t="s">
        <v>753</v>
      </c>
      <c r="Q491" s="584"/>
      <c r="R491" s="584"/>
      <c r="S491" s="584"/>
      <c r="T491" s="585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90">
        <v>4640242181363</v>
      </c>
      <c r="E492" s="591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53" t="s">
        <v>756</v>
      </c>
      <c r="Q492" s="584"/>
      <c r="R492" s="584"/>
      <c r="S492" s="584"/>
      <c r="T492" s="585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0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601"/>
      <c r="P493" s="603" t="s">
        <v>71</v>
      </c>
      <c r="Q493" s="596"/>
      <c r="R493" s="596"/>
      <c r="S493" s="596"/>
      <c r="T493" s="596"/>
      <c r="U493" s="596"/>
      <c r="V493" s="597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601"/>
      <c r="P494" s="603" t="s">
        <v>71</v>
      </c>
      <c r="Q494" s="596"/>
      <c r="R494" s="596"/>
      <c r="S494" s="596"/>
      <c r="T494" s="596"/>
      <c r="U494" s="596"/>
      <c r="V494" s="597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2" t="s">
        <v>63</v>
      </c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2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90">
        <v>4640242180816</v>
      </c>
      <c r="E496" s="591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87" t="s">
        <v>760</v>
      </c>
      <c r="Q496" s="584"/>
      <c r="R496" s="584"/>
      <c r="S496" s="584"/>
      <c r="T496" s="585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90">
        <v>4640242180595</v>
      </c>
      <c r="E497" s="591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29" t="s">
        <v>764</v>
      </c>
      <c r="Q497" s="584"/>
      <c r="R497" s="584"/>
      <c r="S497" s="584"/>
      <c r="T497" s="585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0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601"/>
      <c r="P498" s="603" t="s">
        <v>71</v>
      </c>
      <c r="Q498" s="596"/>
      <c r="R498" s="596"/>
      <c r="S498" s="596"/>
      <c r="T498" s="596"/>
      <c r="U498" s="596"/>
      <c r="V498" s="597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601"/>
      <c r="P499" s="603" t="s">
        <v>71</v>
      </c>
      <c r="Q499" s="596"/>
      <c r="R499" s="596"/>
      <c r="S499" s="596"/>
      <c r="T499" s="596"/>
      <c r="U499" s="596"/>
      <c r="V499" s="597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2" t="s">
        <v>73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90">
        <v>4640242180533</v>
      </c>
      <c r="E501" s="591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803" t="s">
        <v>768</v>
      </c>
      <c r="Q501" s="584"/>
      <c r="R501" s="584"/>
      <c r="S501" s="584"/>
      <c r="T501" s="585"/>
      <c r="U501" s="34"/>
      <c r="V501" s="34"/>
      <c r="W501" s="35" t="s">
        <v>69</v>
      </c>
      <c r="X501" s="575">
        <v>500</v>
      </c>
      <c r="Y501" s="576">
        <f>IFERROR(IF(X501="",0,CEILING((X501/$H501),1)*$H501),"")</f>
        <v>504</v>
      </c>
      <c r="Z501" s="36">
        <f>IFERROR(IF(Y501=0,"",ROUNDUP(Y501/H501,0)*0.01898),"")</f>
        <v>1.06288</v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528.83333333333337</v>
      </c>
      <c r="BN501" s="64">
        <f>IFERROR(Y501*I501/H501,"0")</f>
        <v>533.06399999999996</v>
      </c>
      <c r="BO501" s="64">
        <f>IFERROR(1/J501*(X501/H501),"0")</f>
        <v>0.86805555555555558</v>
      </c>
      <c r="BP501" s="64">
        <f>IFERROR(1/J501*(Y501/H501),"0")</f>
        <v>0.875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90">
        <v>4640242180533</v>
      </c>
      <c r="E502" s="591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68" t="s">
        <v>768</v>
      </c>
      <c r="Q502" s="584"/>
      <c r="R502" s="584"/>
      <c r="S502" s="584"/>
      <c r="T502" s="585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00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601"/>
      <c r="P503" s="603" t="s">
        <v>71</v>
      </c>
      <c r="Q503" s="596"/>
      <c r="R503" s="596"/>
      <c r="S503" s="596"/>
      <c r="T503" s="596"/>
      <c r="U503" s="596"/>
      <c r="V503" s="597"/>
      <c r="W503" s="37" t="s">
        <v>72</v>
      </c>
      <c r="X503" s="577">
        <f>IFERROR(X501/H501,"0")+IFERROR(X502/H502,"0")</f>
        <v>55.555555555555557</v>
      </c>
      <c r="Y503" s="577">
        <f>IFERROR(Y501/H501,"0")+IFERROR(Y502/H502,"0")</f>
        <v>56</v>
      </c>
      <c r="Z503" s="577">
        <f>IFERROR(IF(Z501="",0,Z501),"0")+IFERROR(IF(Z502="",0,Z502),"0")</f>
        <v>1.06288</v>
      </c>
      <c r="AA503" s="578"/>
      <c r="AB503" s="578"/>
      <c r="AC503" s="578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601"/>
      <c r="P504" s="603" t="s">
        <v>71</v>
      </c>
      <c r="Q504" s="596"/>
      <c r="R504" s="596"/>
      <c r="S504" s="596"/>
      <c r="T504" s="596"/>
      <c r="U504" s="596"/>
      <c r="V504" s="597"/>
      <c r="W504" s="37" t="s">
        <v>69</v>
      </c>
      <c r="X504" s="577">
        <f>IFERROR(SUM(X501:X502),"0")</f>
        <v>500</v>
      </c>
      <c r="Y504" s="577">
        <f>IFERROR(SUM(Y501:Y502),"0")</f>
        <v>504</v>
      </c>
      <c r="Z504" s="37"/>
      <c r="AA504" s="578"/>
      <c r="AB504" s="578"/>
      <c r="AC504" s="578"/>
    </row>
    <row r="505" spans="1:68" ht="14.25" customHeight="1" x14ac:dyDescent="0.25">
      <c r="A505" s="592" t="s">
        <v>172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90">
        <v>4640242180120</v>
      </c>
      <c r="E506" s="591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63" t="s">
        <v>773</v>
      </c>
      <c r="Q506" s="584"/>
      <c r="R506" s="584"/>
      <c r="S506" s="584"/>
      <c r="T506" s="585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90">
        <v>4640242180120</v>
      </c>
      <c r="E507" s="591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06" t="s">
        <v>776</v>
      </c>
      <c r="Q507" s="584"/>
      <c r="R507" s="584"/>
      <c r="S507" s="584"/>
      <c r="T507" s="585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90">
        <v>4640242180137</v>
      </c>
      <c r="E508" s="591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59" t="s">
        <v>779</v>
      </c>
      <c r="Q508" s="584"/>
      <c r="R508" s="584"/>
      <c r="S508" s="584"/>
      <c r="T508" s="585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90">
        <v>4640242180137</v>
      </c>
      <c r="E509" s="591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94" t="s">
        <v>782</v>
      </c>
      <c r="Q509" s="584"/>
      <c r="R509" s="584"/>
      <c r="S509" s="584"/>
      <c r="T509" s="585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00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01"/>
      <c r="P510" s="603" t="s">
        <v>71</v>
      </c>
      <c r="Q510" s="596"/>
      <c r="R510" s="596"/>
      <c r="S510" s="596"/>
      <c r="T510" s="596"/>
      <c r="U510" s="596"/>
      <c r="V510" s="597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01"/>
      <c r="P511" s="603" t="s">
        <v>71</v>
      </c>
      <c r="Q511" s="596"/>
      <c r="R511" s="596"/>
      <c r="S511" s="596"/>
      <c r="T511" s="596"/>
      <c r="U511" s="596"/>
      <c r="V511" s="597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81" t="s">
        <v>783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70"/>
      <c r="AB512" s="570"/>
      <c r="AC512" s="570"/>
    </row>
    <row r="513" spans="1:68" ht="14.25" customHeight="1" x14ac:dyDescent="0.25">
      <c r="A513" s="592" t="s">
        <v>137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90">
        <v>4640242180090</v>
      </c>
      <c r="E514" s="591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7" t="s">
        <v>786</v>
      </c>
      <c r="Q514" s="584"/>
      <c r="R514" s="584"/>
      <c r="S514" s="584"/>
      <c r="T514" s="585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00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601"/>
      <c r="P515" s="603" t="s">
        <v>71</v>
      </c>
      <c r="Q515" s="596"/>
      <c r="R515" s="596"/>
      <c r="S515" s="596"/>
      <c r="T515" s="596"/>
      <c r="U515" s="596"/>
      <c r="V515" s="597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601"/>
      <c r="P516" s="603" t="s">
        <v>71</v>
      </c>
      <c r="Q516" s="596"/>
      <c r="R516" s="596"/>
      <c r="S516" s="596"/>
      <c r="T516" s="596"/>
      <c r="U516" s="596"/>
      <c r="V516" s="597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604"/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605"/>
      <c r="P517" s="623" t="s">
        <v>788</v>
      </c>
      <c r="Q517" s="624"/>
      <c r="R517" s="624"/>
      <c r="S517" s="624"/>
      <c r="T517" s="624"/>
      <c r="U517" s="624"/>
      <c r="V517" s="616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17832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17897.7</v>
      </c>
      <c r="Z517" s="37"/>
      <c r="AA517" s="578"/>
      <c r="AB517" s="578"/>
      <c r="AC517" s="578"/>
    </row>
    <row r="518" spans="1:68" x14ac:dyDescent="0.2">
      <c r="A518" s="582"/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605"/>
      <c r="P518" s="623" t="s">
        <v>789</v>
      </c>
      <c r="Q518" s="624"/>
      <c r="R518" s="624"/>
      <c r="S518" s="624"/>
      <c r="T518" s="624"/>
      <c r="U518" s="624"/>
      <c r="V518" s="616"/>
      <c r="W518" s="37" t="s">
        <v>69</v>
      </c>
      <c r="X518" s="577">
        <f>IFERROR(SUM(BM22:BM514),"0")</f>
        <v>18799.674853664856</v>
      </c>
      <c r="Y518" s="577">
        <f>IFERROR(SUM(BN22:BN514),"0")</f>
        <v>18868.631999999998</v>
      </c>
      <c r="Z518" s="37"/>
      <c r="AA518" s="578"/>
      <c r="AB518" s="578"/>
      <c r="AC518" s="578"/>
    </row>
    <row r="519" spans="1:68" x14ac:dyDescent="0.2">
      <c r="A519" s="582"/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605"/>
      <c r="P519" s="623" t="s">
        <v>790</v>
      </c>
      <c r="Q519" s="624"/>
      <c r="R519" s="624"/>
      <c r="S519" s="624"/>
      <c r="T519" s="624"/>
      <c r="U519" s="624"/>
      <c r="V519" s="616"/>
      <c r="W519" s="37" t="s">
        <v>791</v>
      </c>
      <c r="X519" s="38">
        <f>ROUNDUP(SUM(BO22:BO514),0)</f>
        <v>30</v>
      </c>
      <c r="Y519" s="38">
        <f>ROUNDUP(SUM(BP22:BP514),0)</f>
        <v>30</v>
      </c>
      <c r="Z519" s="37"/>
      <c r="AA519" s="578"/>
      <c r="AB519" s="578"/>
      <c r="AC519" s="578"/>
    </row>
    <row r="520" spans="1:68" x14ac:dyDescent="0.2">
      <c r="A520" s="582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605"/>
      <c r="P520" s="623" t="s">
        <v>792</v>
      </c>
      <c r="Q520" s="624"/>
      <c r="R520" s="624"/>
      <c r="S520" s="624"/>
      <c r="T520" s="624"/>
      <c r="U520" s="624"/>
      <c r="V520" s="616"/>
      <c r="W520" s="37" t="s">
        <v>69</v>
      </c>
      <c r="X520" s="577">
        <f>GrossWeightTotal+PalletQtyTotal*25</f>
        <v>19549.674853664856</v>
      </c>
      <c r="Y520" s="577">
        <f>GrossWeightTotalR+PalletQtyTotalR*25</f>
        <v>19618.631999999998</v>
      </c>
      <c r="Z520" s="37"/>
      <c r="AA520" s="578"/>
      <c r="AB520" s="578"/>
      <c r="AC520" s="578"/>
    </row>
    <row r="521" spans="1:68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605"/>
      <c r="P521" s="623" t="s">
        <v>793</v>
      </c>
      <c r="Q521" s="624"/>
      <c r="R521" s="624"/>
      <c r="S521" s="624"/>
      <c r="T521" s="624"/>
      <c r="U521" s="624"/>
      <c r="V521" s="616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2499.4979711646374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2507</v>
      </c>
      <c r="Z521" s="37"/>
      <c r="AA521" s="578"/>
      <c r="AB521" s="578"/>
      <c r="AC521" s="578"/>
    </row>
    <row r="522" spans="1:68" ht="14.25" customHeight="1" x14ac:dyDescent="0.2">
      <c r="A522" s="582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605"/>
      <c r="P522" s="623" t="s">
        <v>794</v>
      </c>
      <c r="Q522" s="624"/>
      <c r="R522" s="624"/>
      <c r="S522" s="624"/>
      <c r="T522" s="624"/>
      <c r="U522" s="624"/>
      <c r="V522" s="616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34.834940000000003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79" t="s">
        <v>100</v>
      </c>
      <c r="D524" s="598"/>
      <c r="E524" s="598"/>
      <c r="F524" s="598"/>
      <c r="G524" s="598"/>
      <c r="H524" s="580"/>
      <c r="I524" s="579" t="s">
        <v>261</v>
      </c>
      <c r="J524" s="598"/>
      <c r="K524" s="598"/>
      <c r="L524" s="598"/>
      <c r="M524" s="598"/>
      <c r="N524" s="598"/>
      <c r="O524" s="598"/>
      <c r="P524" s="598"/>
      <c r="Q524" s="598"/>
      <c r="R524" s="598"/>
      <c r="S524" s="580"/>
      <c r="T524" s="579" t="s">
        <v>549</v>
      </c>
      <c r="U524" s="580"/>
      <c r="V524" s="579" t="s">
        <v>606</v>
      </c>
      <c r="W524" s="598"/>
      <c r="X524" s="598"/>
      <c r="Y524" s="580"/>
      <c r="Z524" s="572" t="s">
        <v>665</v>
      </c>
      <c r="AA524" s="579" t="s">
        <v>731</v>
      </c>
      <c r="AB524" s="580"/>
      <c r="AC524" s="52"/>
      <c r="AF524" s="573"/>
    </row>
    <row r="525" spans="1:68" ht="14.25" customHeight="1" thickTop="1" x14ac:dyDescent="0.2">
      <c r="A525" s="730" t="s">
        <v>797</v>
      </c>
      <c r="B525" s="579" t="s">
        <v>62</v>
      </c>
      <c r="C525" s="579" t="s">
        <v>101</v>
      </c>
      <c r="D525" s="579" t="s">
        <v>119</v>
      </c>
      <c r="E525" s="579" t="s">
        <v>179</v>
      </c>
      <c r="F525" s="579" t="s">
        <v>202</v>
      </c>
      <c r="G525" s="579" t="s">
        <v>237</v>
      </c>
      <c r="H525" s="579" t="s">
        <v>100</v>
      </c>
      <c r="I525" s="579" t="s">
        <v>262</v>
      </c>
      <c r="J525" s="579" t="s">
        <v>302</v>
      </c>
      <c r="K525" s="579" t="s">
        <v>363</v>
      </c>
      <c r="L525" s="579" t="s">
        <v>402</v>
      </c>
      <c r="M525" s="579" t="s">
        <v>418</v>
      </c>
      <c r="N525" s="573"/>
      <c r="O525" s="579" t="s">
        <v>431</v>
      </c>
      <c r="P525" s="579" t="s">
        <v>441</v>
      </c>
      <c r="Q525" s="579" t="s">
        <v>448</v>
      </c>
      <c r="R525" s="579" t="s">
        <v>453</v>
      </c>
      <c r="S525" s="579" t="s">
        <v>539</v>
      </c>
      <c r="T525" s="579" t="s">
        <v>550</v>
      </c>
      <c r="U525" s="579" t="s">
        <v>584</v>
      </c>
      <c r="V525" s="579" t="s">
        <v>607</v>
      </c>
      <c r="W525" s="579" t="s">
        <v>639</v>
      </c>
      <c r="X525" s="579" t="s">
        <v>657</v>
      </c>
      <c r="Y525" s="579" t="s">
        <v>661</v>
      </c>
      <c r="Z525" s="579" t="s">
        <v>665</v>
      </c>
      <c r="AA525" s="579" t="s">
        <v>731</v>
      </c>
      <c r="AB525" s="579" t="s">
        <v>783</v>
      </c>
      <c r="AC525" s="52"/>
      <c r="AF525" s="573"/>
    </row>
    <row r="526" spans="1:68" ht="13.5" customHeight="1" thickBot="1" x14ac:dyDescent="0.25">
      <c r="A526" s="731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573"/>
      <c r="O526" s="622"/>
      <c r="P526" s="622"/>
      <c r="Q526" s="622"/>
      <c r="R526" s="622"/>
      <c r="S526" s="622"/>
      <c r="T526" s="622"/>
      <c r="U526" s="622"/>
      <c r="V526" s="622"/>
      <c r="W526" s="622"/>
      <c r="X526" s="622"/>
      <c r="Y526" s="622"/>
      <c r="Z526" s="622"/>
      <c r="AA526" s="622"/>
      <c r="AB526" s="622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302.40000000000003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410.40000000000003</v>
      </c>
      <c r="E527" s="46">
        <f>IFERROR(Y90*1,"0")+IFERROR(Y91*1,"0")+IFERROR(Y92*1,"0")+IFERROR(Y96*1,"0")+IFERROR(Y97*1,"0")+IFERROR(Y98*1,"0")+IFERROR(Y99*1,"0")+IFERROR(Y100*1,"0")+IFERROR(Y101*1,"0")</f>
        <v>1044.9000000000001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1614.6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160.80000000000001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257.39999999999998</v>
      </c>
      <c r="S527" s="46">
        <f>IFERROR(Y341*1,"0")+IFERROR(Y342*1,"0")+IFERROR(Y343*1,"0")</f>
        <v>252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6015</v>
      </c>
      <c r="U527" s="46">
        <f>IFERROR(Y374*1,"0")+IFERROR(Y375*1,"0")+IFERROR(Y376*1,"0")+IFERROR(Y377*1,"0")+IFERROR(Y381*1,"0")+IFERROR(Y385*1,"0")+IFERROR(Y386*1,"0")+IFERROR(Y390*1,"0")</f>
        <v>3621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3511.2000000000003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708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2025-06-09T08:58:56Z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