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C81BD7A-11D4-432E-A105-DC46FD238B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Y124" i="1" s="1"/>
  <c r="P120" i="1"/>
  <c r="BP119" i="1"/>
  <c r="BO119" i="1"/>
  <c r="BN119" i="1"/>
  <c r="BM119" i="1"/>
  <c r="Z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F10" i="1"/>
  <c r="J9" i="1"/>
  <c r="F9" i="1"/>
  <c r="A9" i="1"/>
  <c r="A10" i="1" s="1"/>
  <c r="D7" i="1"/>
  <c r="Q6" i="1"/>
  <c r="P2" i="1"/>
  <c r="BP153" i="1" l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Z116" i="1" s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Z251" i="1" s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Y310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Z486" i="1" s="1"/>
  <c r="BP485" i="1"/>
  <c r="BN485" i="1"/>
  <c r="Z485" i="1"/>
  <c r="Y511" i="1"/>
  <c r="Y510" i="1"/>
  <c r="BP506" i="1"/>
  <c r="BN506" i="1"/>
  <c r="Z506" i="1"/>
  <c r="Z510" i="1" s="1"/>
  <c r="BP508" i="1"/>
  <c r="BN508" i="1"/>
  <c r="Z508" i="1"/>
  <c r="S527" i="1"/>
  <c r="Y344" i="1"/>
  <c r="Y411" i="1"/>
  <c r="Y24" i="1"/>
  <c r="Y50" i="1"/>
  <c r="Y73" i="1"/>
  <c r="BP85" i="1"/>
  <c r="BN85" i="1"/>
  <c r="Z85" i="1"/>
  <c r="Z86" i="1" s="1"/>
  <c r="E527" i="1"/>
  <c r="Y93" i="1"/>
  <c r="BP90" i="1"/>
  <c r="BN90" i="1"/>
  <c r="Z90" i="1"/>
  <c r="BP99" i="1"/>
  <c r="BN99" i="1"/>
  <c r="Z99" i="1"/>
  <c r="BP108" i="1"/>
  <c r="BN108" i="1"/>
  <c r="Z108" i="1"/>
  <c r="BP168" i="1"/>
  <c r="BN168" i="1"/>
  <c r="Z168" i="1"/>
  <c r="BP201" i="1"/>
  <c r="BN201" i="1"/>
  <c r="Z201" i="1"/>
  <c r="BP205" i="1"/>
  <c r="BN205" i="1"/>
  <c r="Z205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40" i="1"/>
  <c r="BP237" i="1"/>
  <c r="BN237" i="1"/>
  <c r="Z237" i="1"/>
  <c r="Y239" i="1"/>
  <c r="BP258" i="1"/>
  <c r="BN258" i="1"/>
  <c r="Z258" i="1"/>
  <c r="Y32" i="1"/>
  <c r="Y46" i="1"/>
  <c r="Y59" i="1"/>
  <c r="Y67" i="1"/>
  <c r="Y81" i="1"/>
  <c r="Y87" i="1"/>
  <c r="BP120" i="1"/>
  <c r="BN120" i="1"/>
  <c r="Z120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72" i="1"/>
  <c r="BN172" i="1"/>
  <c r="Z172" i="1"/>
  <c r="BP189" i="1"/>
  <c r="BN189" i="1"/>
  <c r="Z189" i="1"/>
  <c r="Z190" i="1" s="1"/>
  <c r="Y196" i="1"/>
  <c r="BP193" i="1"/>
  <c r="BN193" i="1"/>
  <c r="Z193" i="1"/>
  <c r="Z195" i="1" s="1"/>
  <c r="Y207" i="1"/>
  <c r="Y235" i="1"/>
  <c r="BP296" i="1"/>
  <c r="BN296" i="1"/>
  <c r="Z296" i="1"/>
  <c r="BP304" i="1"/>
  <c r="BN304" i="1"/>
  <c r="Z304" i="1"/>
  <c r="BP308" i="1"/>
  <c r="BN308" i="1"/>
  <c r="Z308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Z180" i="1" s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BP273" i="1"/>
  <c r="BN273" i="1"/>
  <c r="Z273" i="1"/>
  <c r="Z275" i="1" s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Z260" i="1" s="1"/>
  <c r="Y260" i="1"/>
  <c r="BP265" i="1"/>
  <c r="BN265" i="1"/>
  <c r="Z265" i="1"/>
  <c r="Z268" i="1" s="1"/>
  <c r="Y276" i="1"/>
  <c r="BP294" i="1"/>
  <c r="BN294" i="1"/>
  <c r="Z294" i="1"/>
  <c r="Z299" i="1" s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Z344" i="1"/>
  <c r="BP342" i="1"/>
  <c r="BN342" i="1"/>
  <c r="Z342" i="1"/>
  <c r="BP352" i="1"/>
  <c r="BN352" i="1"/>
  <c r="Z352" i="1"/>
  <c r="Z356" i="1" s="1"/>
  <c r="BP360" i="1"/>
  <c r="BN360" i="1"/>
  <c r="Z360" i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Z411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l="1"/>
  <c r="Z458" i="1"/>
  <c r="Z387" i="1"/>
  <c r="Z234" i="1"/>
  <c r="Z174" i="1"/>
  <c r="Z145" i="1"/>
  <c r="Z239" i="1"/>
  <c r="Z424" i="1"/>
  <c r="Z66" i="1"/>
  <c r="Z45" i="1"/>
  <c r="Z124" i="1"/>
  <c r="Z474" i="1"/>
  <c r="Z378" i="1"/>
  <c r="Z361" i="1"/>
  <c r="Z110" i="1"/>
  <c r="Z102" i="1"/>
  <c r="Z81" i="1"/>
  <c r="Z337" i="1"/>
  <c r="Z452" i="1"/>
  <c r="Z309" i="1"/>
  <c r="Z493" i="1"/>
  <c r="Z206" i="1"/>
  <c r="Z72" i="1"/>
  <c r="Z59" i="1"/>
  <c r="Z32" i="1"/>
  <c r="Y521" i="1"/>
  <c r="Y518" i="1"/>
  <c r="Z323" i="1"/>
  <c r="Z317" i="1"/>
  <c r="Z218" i="1"/>
  <c r="Z93" i="1"/>
  <c r="Y517" i="1"/>
  <c r="Z406" i="1"/>
  <c r="Z468" i="1"/>
  <c r="Y519" i="1"/>
  <c r="Z522" i="1" l="1"/>
  <c r="Y520" i="1"/>
</calcChain>
</file>

<file path=xl/sharedStrings.xml><?xml version="1.0" encoding="utf-8"?>
<sst xmlns="http://schemas.openxmlformats.org/spreadsheetml/2006/main" count="2313" uniqueCount="819">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</sst>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1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45820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Четверг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 t="s">
        <v>19</v>
      </c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20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21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22</v>
      </c>
      <c r="Q10" s="746"/>
      <c r="R10" s="747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29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30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31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32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33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34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35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36</v>
      </c>
      <c r="B17" s="618" t="s">
        <v>37</v>
      </c>
      <c r="C17" s="713" t="s">
        <v>38</v>
      </c>
      <c r="D17" s="618" t="s">
        <v>39</v>
      </c>
      <c r="E17" s="680"/>
      <c r="F17" s="618" t="s">
        <v>40</v>
      </c>
      <c r="G17" s="618" t="s">
        <v>41</v>
      </c>
      <c r="H17" s="618" t="s">
        <v>42</v>
      </c>
      <c r="I17" s="618" t="s">
        <v>43</v>
      </c>
      <c r="J17" s="618" t="s">
        <v>44</v>
      </c>
      <c r="K17" s="618" t="s">
        <v>45</v>
      </c>
      <c r="L17" s="618" t="s">
        <v>46</v>
      </c>
      <c r="M17" s="618" t="s">
        <v>47</v>
      </c>
      <c r="N17" s="618" t="s">
        <v>48</v>
      </c>
      <c r="O17" s="618" t="s">
        <v>49</v>
      </c>
      <c r="P17" s="618" t="s">
        <v>50</v>
      </c>
      <c r="Q17" s="679"/>
      <c r="R17" s="679"/>
      <c r="S17" s="679"/>
      <c r="T17" s="680"/>
      <c r="U17" s="902" t="s">
        <v>51</v>
      </c>
      <c r="V17" s="631"/>
      <c r="W17" s="618" t="s">
        <v>52</v>
      </c>
      <c r="X17" s="618" t="s">
        <v>53</v>
      </c>
      <c r="Y17" s="906" t="s">
        <v>54</v>
      </c>
      <c r="Z17" s="816" t="s">
        <v>55</v>
      </c>
      <c r="AA17" s="792" t="s">
        <v>56</v>
      </c>
      <c r="AB17" s="792" t="s">
        <v>57</v>
      </c>
      <c r="AC17" s="792" t="s">
        <v>58</v>
      </c>
      <c r="AD17" s="792" t="s">
        <v>59</v>
      </c>
      <c r="AE17" s="870"/>
      <c r="AF17" s="871"/>
      <c r="AG17" s="66"/>
      <c r="BD17" s="65" t="s">
        <v>60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61</v>
      </c>
      <c r="V18" s="67" t="s">
        <v>62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63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63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64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12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72</v>
      </c>
      <c r="Q23" s="592"/>
      <c r="R23" s="592"/>
      <c r="S23" s="592"/>
      <c r="T23" s="592"/>
      <c r="U23" s="592"/>
      <c r="V23" s="593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72</v>
      </c>
      <c r="Q24" s="592"/>
      <c r="R24" s="592"/>
      <c r="S24" s="592"/>
      <c r="T24" s="592"/>
      <c r="U24" s="592"/>
      <c r="V24" s="593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74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72</v>
      </c>
      <c r="Q32" s="592"/>
      <c r="R32" s="592"/>
      <c r="S32" s="592"/>
      <c r="T32" s="592"/>
      <c r="U32" s="592"/>
      <c r="V32" s="593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72</v>
      </c>
      <c r="Q33" s="592"/>
      <c r="R33" s="592"/>
      <c r="S33" s="592"/>
      <c r="T33" s="592"/>
      <c r="U33" s="592"/>
      <c r="V33" s="593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95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72</v>
      </c>
      <c r="Q36" s="592"/>
      <c r="R36" s="592"/>
      <c r="S36" s="592"/>
      <c r="T36" s="592"/>
      <c r="U36" s="592"/>
      <c r="V36" s="593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72</v>
      </c>
      <c r="Q37" s="592"/>
      <c r="R37" s="592"/>
      <c r="S37" s="592"/>
      <c r="T37" s="592"/>
      <c r="U37" s="592"/>
      <c r="V37" s="593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101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102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103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3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116</v>
      </c>
      <c r="B44" s="54" t="s">
        <v>117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111</v>
      </c>
      <c r="L44" s="32"/>
      <c r="M44" s="33" t="s">
        <v>107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70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72</v>
      </c>
      <c r="Q45" s="592"/>
      <c r="R45" s="592"/>
      <c r="S45" s="592"/>
      <c r="T45" s="592"/>
      <c r="U45" s="592"/>
      <c r="V45" s="593"/>
      <c r="W45" s="37" t="s">
        <v>73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72</v>
      </c>
      <c r="Q46" s="592"/>
      <c r="R46" s="592"/>
      <c r="S46" s="592"/>
      <c r="T46" s="592"/>
      <c r="U46" s="592"/>
      <c r="V46" s="593"/>
      <c r="W46" s="37" t="s">
        <v>70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74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119</v>
      </c>
      <c r="B48" s="54" t="s">
        <v>120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77</v>
      </c>
      <c r="L48" s="32"/>
      <c r="M48" s="33" t="s">
        <v>78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70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72</v>
      </c>
      <c r="Q49" s="592"/>
      <c r="R49" s="592"/>
      <c r="S49" s="592"/>
      <c r="T49" s="592"/>
      <c r="U49" s="592"/>
      <c r="V49" s="593"/>
      <c r="W49" s="37" t="s">
        <v>73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72</v>
      </c>
      <c r="Q50" s="592"/>
      <c r="R50" s="592"/>
      <c r="S50" s="592"/>
      <c r="T50" s="592"/>
      <c r="U50" s="592"/>
      <c r="V50" s="593"/>
      <c r="W50" s="37" t="s">
        <v>70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122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103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123</v>
      </c>
      <c r="B53" s="54" t="s">
        <v>124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106</v>
      </c>
      <c r="L53" s="32"/>
      <c r="M53" s="33" t="s">
        <v>78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106</v>
      </c>
      <c r="L54" s="32" t="s">
        <v>128</v>
      </c>
      <c r="M54" s="33" t="s">
        <v>107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129</v>
      </c>
      <c r="AG54" s="64"/>
      <c r="AJ54" s="68" t="s">
        <v>130</v>
      </c>
      <c r="AK54" s="68">
        <v>691.2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131</v>
      </c>
      <c r="B55" s="54" t="s">
        <v>132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133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111</v>
      </c>
      <c r="L56" s="32"/>
      <c r="M56" s="33" t="s">
        <v>107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77</v>
      </c>
      <c r="L57" s="32"/>
      <c r="M57" s="33" t="s">
        <v>93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138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139</v>
      </c>
      <c r="B58" s="54" t="s">
        <v>140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111</v>
      </c>
      <c r="L58" s="32" t="s">
        <v>128</v>
      </c>
      <c r="M58" s="33" t="s">
        <v>107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70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141</v>
      </c>
      <c r="AG58" s="64"/>
      <c r="AJ58" s="68" t="s">
        <v>130</v>
      </c>
      <c r="AK58" s="68">
        <v>594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72</v>
      </c>
      <c r="Q59" s="592"/>
      <c r="R59" s="592"/>
      <c r="S59" s="592"/>
      <c r="T59" s="592"/>
      <c r="U59" s="592"/>
      <c r="V59" s="593"/>
      <c r="W59" s="37" t="s">
        <v>73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72</v>
      </c>
      <c r="Q60" s="592"/>
      <c r="R60" s="592"/>
      <c r="S60" s="592"/>
      <c r="T60" s="592"/>
      <c r="U60" s="592"/>
      <c r="V60" s="593"/>
      <c r="W60" s="37" t="s">
        <v>70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142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143</v>
      </c>
      <c r="B62" s="54" t="s">
        <v>144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106</v>
      </c>
      <c r="L62" s="32"/>
      <c r="M62" s="33" t="s">
        <v>107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146</v>
      </c>
      <c r="B63" s="54" t="s">
        <v>147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111</v>
      </c>
      <c r="L63" s="32"/>
      <c r="M63" s="33" t="s">
        <v>107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149</v>
      </c>
      <c r="B64" s="54" t="s">
        <v>150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77</v>
      </c>
      <c r="L64" s="32"/>
      <c r="M64" s="33" t="s">
        <v>78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77</v>
      </c>
      <c r="L65" s="32" t="s">
        <v>128</v>
      </c>
      <c r="M65" s="33" t="s">
        <v>107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70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145</v>
      </c>
      <c r="AG65" s="64"/>
      <c r="AJ65" s="68" t="s">
        <v>130</v>
      </c>
      <c r="AK65" s="68">
        <v>491.4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72</v>
      </c>
      <c r="Q66" s="592"/>
      <c r="R66" s="592"/>
      <c r="S66" s="592"/>
      <c r="T66" s="592"/>
      <c r="U66" s="592"/>
      <c r="V66" s="593"/>
      <c r="W66" s="37" t="s">
        <v>73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72</v>
      </c>
      <c r="Q67" s="592"/>
      <c r="R67" s="592"/>
      <c r="S67" s="592"/>
      <c r="T67" s="592"/>
      <c r="U67" s="592"/>
      <c r="V67" s="593"/>
      <c r="W67" s="37" t="s">
        <v>70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64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153</v>
      </c>
      <c r="B69" s="54" t="s">
        <v>154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67</v>
      </c>
      <c r="L71" s="32"/>
      <c r="M71" s="33" t="s">
        <v>68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70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72</v>
      </c>
      <c r="Q72" s="592"/>
      <c r="R72" s="592"/>
      <c r="S72" s="592"/>
      <c r="T72" s="592"/>
      <c r="U72" s="592"/>
      <c r="V72" s="593"/>
      <c r="W72" s="37" t="s">
        <v>73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72</v>
      </c>
      <c r="Q73" s="592"/>
      <c r="R73" s="592"/>
      <c r="S73" s="592"/>
      <c r="T73" s="592"/>
      <c r="U73" s="592"/>
      <c r="V73" s="593"/>
      <c r="W73" s="37" t="s">
        <v>70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74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162</v>
      </c>
      <c r="B75" s="54" t="s">
        <v>163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168</v>
      </c>
      <c r="B77" s="54" t="s">
        <v>169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106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170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171</v>
      </c>
      <c r="B78" s="54" t="s">
        <v>172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173</v>
      </c>
      <c r="B79" s="54" t="s">
        <v>174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175</v>
      </c>
      <c r="B80" s="54" t="s">
        <v>176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77</v>
      </c>
      <c r="L80" s="32"/>
      <c r="M80" s="33" t="s">
        <v>78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70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72</v>
      </c>
      <c r="Q81" s="592"/>
      <c r="R81" s="592"/>
      <c r="S81" s="592"/>
      <c r="T81" s="592"/>
      <c r="U81" s="592"/>
      <c r="V81" s="593"/>
      <c r="W81" s="37" t="s">
        <v>73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72</v>
      </c>
      <c r="Q82" s="592"/>
      <c r="R82" s="592"/>
      <c r="S82" s="592"/>
      <c r="T82" s="592"/>
      <c r="U82" s="592"/>
      <c r="V82" s="593"/>
      <c r="W82" s="37" t="s">
        <v>70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177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178</v>
      </c>
      <c r="B84" s="54" t="s">
        <v>179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106</v>
      </c>
      <c r="L84" s="32"/>
      <c r="M84" s="33" t="s">
        <v>93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181</v>
      </c>
      <c r="B85" s="54" t="s">
        <v>182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111</v>
      </c>
      <c r="L85" s="32"/>
      <c r="M85" s="33" t="s">
        <v>78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70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183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72</v>
      </c>
      <c r="Q86" s="592"/>
      <c r="R86" s="592"/>
      <c r="S86" s="592"/>
      <c r="T86" s="592"/>
      <c r="U86" s="592"/>
      <c r="V86" s="593"/>
      <c r="W86" s="37" t="s">
        <v>73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72</v>
      </c>
      <c r="Q87" s="592"/>
      <c r="R87" s="592"/>
      <c r="S87" s="592"/>
      <c r="T87" s="592"/>
      <c r="U87" s="592"/>
      <c r="V87" s="593"/>
      <c r="W87" s="37" t="s">
        <v>70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184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103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185</v>
      </c>
      <c r="B90" s="54" t="s">
        <v>186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106</v>
      </c>
      <c r="L90" s="32"/>
      <c r="M90" s="33" t="s">
        <v>93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187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188</v>
      </c>
      <c r="B91" s="54" t="s">
        <v>189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111</v>
      </c>
      <c r="L91" s="32"/>
      <c r="M91" s="33" t="s">
        <v>78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187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190</v>
      </c>
      <c r="B92" s="54" t="s">
        <v>191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111</v>
      </c>
      <c r="L92" s="32" t="s">
        <v>114</v>
      </c>
      <c r="M92" s="33" t="s">
        <v>93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70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187</v>
      </c>
      <c r="AG92" s="64"/>
      <c r="AJ92" s="68" t="s">
        <v>115</v>
      </c>
      <c r="AK92" s="68">
        <v>54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72</v>
      </c>
      <c r="Q93" s="592"/>
      <c r="R93" s="592"/>
      <c r="S93" s="592"/>
      <c r="T93" s="592"/>
      <c r="U93" s="592"/>
      <c r="V93" s="593"/>
      <c r="W93" s="37" t="s">
        <v>73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72</v>
      </c>
      <c r="Q94" s="592"/>
      <c r="R94" s="592"/>
      <c r="S94" s="592"/>
      <c r="T94" s="592"/>
      <c r="U94" s="592"/>
      <c r="V94" s="593"/>
      <c r="W94" s="37" t="s">
        <v>70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74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192</v>
      </c>
      <c r="B96" s="54" t="s">
        <v>193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93</v>
      </c>
      <c r="N96" s="33"/>
      <c r="O96" s="32">
        <v>45</v>
      </c>
      <c r="P96" s="780" t="s">
        <v>194</v>
      </c>
      <c r="Q96" s="580"/>
      <c r="R96" s="580"/>
      <c r="S96" s="580"/>
      <c r="T96" s="581"/>
      <c r="U96" s="34"/>
      <c r="V96" s="34"/>
      <c r="W96" s="35" t="s">
        <v>70</v>
      </c>
      <c r="X96" s="575">
        <v>500</v>
      </c>
      <c r="Y96" s="576">
        <f t="shared" ref="Y96:Y101" si="16">IFERROR(IF(X96="",0,CEILING((X96/$H96),1)*$H96),"")</f>
        <v>502.2</v>
      </c>
      <c r="Z96" s="36">
        <f>IFERROR(IF(Y96=0,"",ROUNDUP(Y96/H96,0)*0.01898),"")</f>
        <v>1.17676</v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532.03703703703707</v>
      </c>
      <c r="BN96" s="64">
        <f t="shared" ref="BN96:BN101" si="18">IFERROR(Y96*I96/H96,"0")</f>
        <v>534.37800000000004</v>
      </c>
      <c r="BO96" s="64">
        <f t="shared" ref="BO96:BO101" si="19">IFERROR(1/J96*(X96/H96),"0")</f>
        <v>0.96450617283950624</v>
      </c>
      <c r="BP96" s="64">
        <f t="shared" ref="BP96:BP101" si="20">IFERROR(1/J96*(Y96/H96),"0")</f>
        <v>0.96875</v>
      </c>
    </row>
    <row r="97" spans="1:68" ht="16.5" customHeight="1" x14ac:dyDescent="0.25">
      <c r="A97" s="54" t="s">
        <v>192</v>
      </c>
      <c r="B97" s="54" t="s">
        <v>196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106</v>
      </c>
      <c r="L97" s="32"/>
      <c r="M97" s="33" t="s">
        <v>78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195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200</v>
      </c>
      <c r="B99" s="54" t="s">
        <v>201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93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200</v>
      </c>
      <c r="B100" s="54" t="s">
        <v>202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204</v>
      </c>
      <c r="B101" s="54" t="s">
        <v>205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77</v>
      </c>
      <c r="L101" s="32"/>
      <c r="M101" s="33" t="s">
        <v>78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70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206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72</v>
      </c>
      <c r="Q102" s="592"/>
      <c r="R102" s="592"/>
      <c r="S102" s="592"/>
      <c r="T102" s="592"/>
      <c r="U102" s="592"/>
      <c r="V102" s="593"/>
      <c r="W102" s="37" t="s">
        <v>73</v>
      </c>
      <c r="X102" s="577">
        <f>IFERROR(X96/H96,"0")+IFERROR(X97/H97,"0")+IFERROR(X98/H98,"0")+IFERROR(X99/H99,"0")+IFERROR(X100/H100,"0")+IFERROR(X101/H101,"0")</f>
        <v>61.728395061728399</v>
      </c>
      <c r="Y102" s="577">
        <f>IFERROR(Y96/H96,"0")+IFERROR(Y97/H97,"0")+IFERROR(Y98/H98,"0")+IFERROR(Y99/H99,"0")+IFERROR(Y100/H100,"0")+IFERROR(Y101/H101,"0")</f>
        <v>62</v>
      </c>
      <c r="Z102" s="577">
        <f>IFERROR(IF(Z96="",0,Z96),"0")+IFERROR(IF(Z97="",0,Z97),"0")+IFERROR(IF(Z98="",0,Z98),"0")+IFERROR(IF(Z99="",0,Z99),"0")+IFERROR(IF(Z100="",0,Z100),"0")+IFERROR(IF(Z101="",0,Z101),"0")</f>
        <v>1.17676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72</v>
      </c>
      <c r="Q103" s="592"/>
      <c r="R103" s="592"/>
      <c r="S103" s="592"/>
      <c r="T103" s="592"/>
      <c r="U103" s="592"/>
      <c r="V103" s="593"/>
      <c r="W103" s="37" t="s">
        <v>70</v>
      </c>
      <c r="X103" s="577">
        <f>IFERROR(SUM(X96:X101),"0")</f>
        <v>500</v>
      </c>
      <c r="Y103" s="577">
        <f>IFERROR(SUM(Y96:Y101),"0")</f>
        <v>502.2</v>
      </c>
      <c r="Z103" s="37"/>
      <c r="AA103" s="578"/>
      <c r="AB103" s="578"/>
      <c r="AC103" s="578"/>
    </row>
    <row r="104" spans="1:68" ht="16.5" customHeight="1" x14ac:dyDescent="0.25">
      <c r="A104" s="595" t="s">
        <v>207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103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208</v>
      </c>
      <c r="B106" s="54" t="s">
        <v>209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106</v>
      </c>
      <c r="L106" s="32"/>
      <c r="M106" s="33" t="s">
        <v>107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210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111</v>
      </c>
      <c r="L107" s="32" t="s">
        <v>114</v>
      </c>
      <c r="M107" s="33" t="s">
        <v>78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210</v>
      </c>
      <c r="AG107" s="64"/>
      <c r="AJ107" s="68" t="s">
        <v>115</v>
      </c>
      <c r="AK107" s="68">
        <v>45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213</v>
      </c>
      <c r="B108" s="54" t="s">
        <v>214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216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111</v>
      </c>
      <c r="L109" s="32"/>
      <c r="M109" s="33" t="s">
        <v>78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70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72</v>
      </c>
      <c r="Q110" s="592"/>
      <c r="R110" s="592"/>
      <c r="S110" s="592"/>
      <c r="T110" s="592"/>
      <c r="U110" s="592"/>
      <c r="V110" s="593"/>
      <c r="W110" s="37" t="s">
        <v>73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72</v>
      </c>
      <c r="Q111" s="592"/>
      <c r="R111" s="592"/>
      <c r="S111" s="592"/>
      <c r="T111" s="592"/>
      <c r="U111" s="592"/>
      <c r="V111" s="593"/>
      <c r="W111" s="37" t="s">
        <v>70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142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217</v>
      </c>
      <c r="B113" s="54" t="s">
        <v>218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106</v>
      </c>
      <c r="L113" s="32"/>
      <c r="M113" s="33" t="s">
        <v>107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220</v>
      </c>
      <c r="B114" s="54" t="s">
        <v>221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67</v>
      </c>
      <c r="L114" s="32"/>
      <c r="M114" s="33" t="s">
        <v>107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219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222</v>
      </c>
      <c r="B115" s="54" t="s">
        <v>223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77</v>
      </c>
      <c r="L115" s="32"/>
      <c r="M115" s="33" t="s">
        <v>107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70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72</v>
      </c>
      <c r="Q116" s="592"/>
      <c r="R116" s="592"/>
      <c r="S116" s="592"/>
      <c r="T116" s="592"/>
      <c r="U116" s="592"/>
      <c r="V116" s="593"/>
      <c r="W116" s="37" t="s">
        <v>73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72</v>
      </c>
      <c r="Q117" s="592"/>
      <c r="R117" s="592"/>
      <c r="S117" s="592"/>
      <c r="T117" s="592"/>
      <c r="U117" s="592"/>
      <c r="V117" s="593"/>
      <c r="W117" s="37" t="s">
        <v>70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74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16.5" customHeight="1" x14ac:dyDescent="0.25">
      <c r="A119" s="54" t="s">
        <v>224</v>
      </c>
      <c r="B119" s="54" t="s">
        <v>225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227</v>
      </c>
      <c r="C120" s="31">
        <v>4301051360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106</v>
      </c>
      <c r="L120" s="32"/>
      <c r="M120" s="33" t="s">
        <v>78</v>
      </c>
      <c r="N120" s="33"/>
      <c r="O120" s="32">
        <v>45</v>
      </c>
      <c r="P120" s="65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229</v>
      </c>
      <c r="B121" s="54" t="s">
        <v>230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231</v>
      </c>
      <c r="B122" s="54" t="s">
        <v>232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77</v>
      </c>
      <c r="L122" s="32"/>
      <c r="M122" s="33" t="s">
        <v>93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233</v>
      </c>
      <c r="B123" s="54" t="s">
        <v>234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77</v>
      </c>
      <c r="L123" s="32"/>
      <c r="M123" s="33" t="s">
        <v>78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70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235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72</v>
      </c>
      <c r="Q124" s="592"/>
      <c r="R124" s="592"/>
      <c r="S124" s="592"/>
      <c r="T124" s="592"/>
      <c r="U124" s="592"/>
      <c r="V124" s="593"/>
      <c r="W124" s="37" t="s">
        <v>73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72</v>
      </c>
      <c r="Q125" s="592"/>
      <c r="R125" s="592"/>
      <c r="S125" s="592"/>
      <c r="T125" s="592"/>
      <c r="U125" s="592"/>
      <c r="V125" s="593"/>
      <c r="W125" s="37" t="s">
        <v>70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177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236</v>
      </c>
      <c r="B127" s="54" t="s">
        <v>237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239</v>
      </c>
      <c r="B128" s="54" t="s">
        <v>240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77</v>
      </c>
      <c r="L128" s="32"/>
      <c r="M128" s="33" t="s">
        <v>78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70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241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72</v>
      </c>
      <c r="Q129" s="592"/>
      <c r="R129" s="592"/>
      <c r="S129" s="592"/>
      <c r="T129" s="592"/>
      <c r="U129" s="592"/>
      <c r="V129" s="593"/>
      <c r="W129" s="37" t="s">
        <v>73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72</v>
      </c>
      <c r="Q130" s="592"/>
      <c r="R130" s="592"/>
      <c r="S130" s="592"/>
      <c r="T130" s="592"/>
      <c r="U130" s="592"/>
      <c r="V130" s="593"/>
      <c r="W130" s="37" t="s">
        <v>70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242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103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243</v>
      </c>
      <c r="B133" s="54" t="s">
        <v>244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245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243</v>
      </c>
      <c r="B134" s="54" t="s">
        <v>246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77</v>
      </c>
      <c r="L134" s="32"/>
      <c r="M134" s="33" t="s">
        <v>98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70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245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72</v>
      </c>
      <c r="Q135" s="592"/>
      <c r="R135" s="592"/>
      <c r="S135" s="592"/>
      <c r="T135" s="592"/>
      <c r="U135" s="592"/>
      <c r="V135" s="593"/>
      <c r="W135" s="37" t="s">
        <v>73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72</v>
      </c>
      <c r="Q136" s="592"/>
      <c r="R136" s="592"/>
      <c r="S136" s="592"/>
      <c r="T136" s="592"/>
      <c r="U136" s="592"/>
      <c r="V136" s="593"/>
      <c r="W136" s="37" t="s">
        <v>70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64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247</v>
      </c>
      <c r="B138" s="54" t="s">
        <v>248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249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247</v>
      </c>
      <c r="B139" s="54" t="s">
        <v>250</v>
      </c>
      <c r="C139" s="31">
        <v>4301031234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77</v>
      </c>
      <c r="L139" s="32"/>
      <c r="M139" s="33" t="s">
        <v>98</v>
      </c>
      <c r="N139" s="33"/>
      <c r="O139" s="32">
        <v>90</v>
      </c>
      <c r="P139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70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249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72</v>
      </c>
      <c r="Q140" s="592"/>
      <c r="R140" s="592"/>
      <c r="S140" s="592"/>
      <c r="T140" s="592"/>
      <c r="U140" s="592"/>
      <c r="V140" s="593"/>
      <c r="W140" s="37" t="s">
        <v>73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72</v>
      </c>
      <c r="Q141" s="592"/>
      <c r="R141" s="592"/>
      <c r="S141" s="592"/>
      <c r="T141" s="592"/>
      <c r="U141" s="592"/>
      <c r="V141" s="593"/>
      <c r="W141" s="37" t="s">
        <v>70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74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251</v>
      </c>
      <c r="B143" s="54" t="s">
        <v>252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245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251</v>
      </c>
      <c r="B144" s="54" t="s">
        <v>253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77</v>
      </c>
      <c r="L144" s="32"/>
      <c r="M144" s="33" t="s">
        <v>98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70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245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72</v>
      </c>
      <c r="Q145" s="592"/>
      <c r="R145" s="592"/>
      <c r="S145" s="592"/>
      <c r="T145" s="592"/>
      <c r="U145" s="592"/>
      <c r="V145" s="593"/>
      <c r="W145" s="37" t="s">
        <v>73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72</v>
      </c>
      <c r="Q146" s="592"/>
      <c r="R146" s="592"/>
      <c r="S146" s="592"/>
      <c r="T146" s="592"/>
      <c r="U146" s="592"/>
      <c r="V146" s="593"/>
      <c r="W146" s="37" t="s">
        <v>70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101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103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254</v>
      </c>
      <c r="B149" s="54" t="s">
        <v>255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111</v>
      </c>
      <c r="L149" s="32"/>
      <c r="M149" s="33" t="s">
        <v>107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70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256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72</v>
      </c>
      <c r="Q150" s="592"/>
      <c r="R150" s="592"/>
      <c r="S150" s="592"/>
      <c r="T150" s="592"/>
      <c r="U150" s="592"/>
      <c r="V150" s="593"/>
      <c r="W150" s="37" t="s">
        <v>73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72</v>
      </c>
      <c r="Q151" s="592"/>
      <c r="R151" s="592"/>
      <c r="S151" s="592"/>
      <c r="T151" s="592"/>
      <c r="U151" s="592"/>
      <c r="V151" s="593"/>
      <c r="W151" s="37" t="s">
        <v>70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64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257</v>
      </c>
      <c r="B153" s="54" t="s">
        <v>258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106</v>
      </c>
      <c r="L153" s="32"/>
      <c r="M153" s="33" t="s">
        <v>107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260</v>
      </c>
      <c r="B154" s="54" t="s">
        <v>261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263</v>
      </c>
      <c r="B155" s="54" t="s">
        <v>264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106</v>
      </c>
      <c r="L155" s="32"/>
      <c r="M155" s="33" t="s">
        <v>68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70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265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72</v>
      </c>
      <c r="Q156" s="592"/>
      <c r="R156" s="592"/>
      <c r="S156" s="592"/>
      <c r="T156" s="592"/>
      <c r="U156" s="592"/>
      <c r="V156" s="593"/>
      <c r="W156" s="37" t="s">
        <v>73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72</v>
      </c>
      <c r="Q157" s="592"/>
      <c r="R157" s="592"/>
      <c r="S157" s="592"/>
      <c r="T157" s="592"/>
      <c r="U157" s="592"/>
      <c r="V157" s="593"/>
      <c r="W157" s="37" t="s">
        <v>70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266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267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142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268</v>
      </c>
      <c r="B161" s="54" t="s">
        <v>269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70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270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72</v>
      </c>
      <c r="Q162" s="592"/>
      <c r="R162" s="592"/>
      <c r="S162" s="592"/>
      <c r="T162" s="592"/>
      <c r="U162" s="592"/>
      <c r="V162" s="593"/>
      <c r="W162" s="37" t="s">
        <v>73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72</v>
      </c>
      <c r="Q163" s="592"/>
      <c r="R163" s="592"/>
      <c r="S163" s="592"/>
      <c r="T163" s="592"/>
      <c r="U163" s="592"/>
      <c r="V163" s="593"/>
      <c r="W163" s="37" t="s">
        <v>70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64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271</v>
      </c>
      <c r="B165" s="54" t="s">
        <v>272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111</v>
      </c>
      <c r="L167" s="32"/>
      <c r="M167" s="33" t="s">
        <v>68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280</v>
      </c>
      <c r="B168" s="54" t="s">
        <v>281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287</v>
      </c>
      <c r="B171" s="54" t="s">
        <v>288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279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289</v>
      </c>
      <c r="B172" s="54" t="s">
        <v>290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77</v>
      </c>
      <c r="L172" s="32"/>
      <c r="M172" s="33" t="s">
        <v>68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279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291</v>
      </c>
      <c r="B173" s="54" t="s">
        <v>292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67</v>
      </c>
      <c r="L173" s="32"/>
      <c r="M173" s="33" t="s">
        <v>68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70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293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72</v>
      </c>
      <c r="Q174" s="592"/>
      <c r="R174" s="592"/>
      <c r="S174" s="592"/>
      <c r="T174" s="592"/>
      <c r="U174" s="592"/>
      <c r="V174" s="593"/>
      <c r="W174" s="37" t="s">
        <v>73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72</v>
      </c>
      <c r="Q175" s="592"/>
      <c r="R175" s="592"/>
      <c r="S175" s="592"/>
      <c r="T175" s="592"/>
      <c r="U175" s="592"/>
      <c r="V175" s="593"/>
      <c r="W175" s="37" t="s">
        <v>70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95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294</v>
      </c>
      <c r="B177" s="54" t="s">
        <v>295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296</v>
      </c>
      <c r="L177" s="32"/>
      <c r="M177" s="33" t="s">
        <v>297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296</v>
      </c>
      <c r="L178" s="32"/>
      <c r="M178" s="33" t="s">
        <v>297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301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302</v>
      </c>
      <c r="B179" s="54" t="s">
        <v>303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296</v>
      </c>
      <c r="L179" s="32"/>
      <c r="M179" s="33" t="s">
        <v>297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70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301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72</v>
      </c>
      <c r="Q180" s="592"/>
      <c r="R180" s="592"/>
      <c r="S180" s="592"/>
      <c r="T180" s="592"/>
      <c r="U180" s="592"/>
      <c r="V180" s="593"/>
      <c r="W180" s="37" t="s">
        <v>73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72</v>
      </c>
      <c r="Q181" s="592"/>
      <c r="R181" s="592"/>
      <c r="S181" s="592"/>
      <c r="T181" s="592"/>
      <c r="U181" s="592"/>
      <c r="V181" s="593"/>
      <c r="W181" s="37" t="s">
        <v>70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304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305</v>
      </c>
      <c r="B183" s="54" t="s">
        <v>306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296</v>
      </c>
      <c r="L183" s="32"/>
      <c r="M183" s="33" t="s">
        <v>297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70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301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72</v>
      </c>
      <c r="Q184" s="592"/>
      <c r="R184" s="592"/>
      <c r="S184" s="592"/>
      <c r="T184" s="592"/>
      <c r="U184" s="592"/>
      <c r="V184" s="593"/>
      <c r="W184" s="37" t="s">
        <v>73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72</v>
      </c>
      <c r="Q185" s="592"/>
      <c r="R185" s="592"/>
      <c r="S185" s="592"/>
      <c r="T185" s="592"/>
      <c r="U185" s="592"/>
      <c r="V185" s="593"/>
      <c r="W185" s="37" t="s">
        <v>70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307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103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308</v>
      </c>
      <c r="B188" s="54" t="s">
        <v>309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106</v>
      </c>
      <c r="L188" s="32"/>
      <c r="M188" s="33" t="s">
        <v>107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310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311</v>
      </c>
      <c r="B189" s="54" t="s">
        <v>312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77</v>
      </c>
      <c r="L189" s="32"/>
      <c r="M189" s="33" t="s">
        <v>107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70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310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72</v>
      </c>
      <c r="Q190" s="592"/>
      <c r="R190" s="592"/>
      <c r="S190" s="592"/>
      <c r="T190" s="592"/>
      <c r="U190" s="592"/>
      <c r="V190" s="593"/>
      <c r="W190" s="37" t="s">
        <v>73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72</v>
      </c>
      <c r="Q191" s="592"/>
      <c r="R191" s="592"/>
      <c r="S191" s="592"/>
      <c r="T191" s="592"/>
      <c r="U191" s="592"/>
      <c r="V191" s="593"/>
      <c r="W191" s="37" t="s">
        <v>70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142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313</v>
      </c>
      <c r="B193" s="54" t="s">
        <v>314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106</v>
      </c>
      <c r="L193" s="32"/>
      <c r="M193" s="33" t="s">
        <v>78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315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316</v>
      </c>
      <c r="B194" s="54" t="s">
        <v>317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77</v>
      </c>
      <c r="L194" s="32"/>
      <c r="M194" s="33" t="s">
        <v>107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70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315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72</v>
      </c>
      <c r="Q195" s="592"/>
      <c r="R195" s="592"/>
      <c r="S195" s="592"/>
      <c r="T195" s="592"/>
      <c r="U195" s="592"/>
      <c r="V195" s="593"/>
      <c r="W195" s="37" t="s">
        <v>73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72</v>
      </c>
      <c r="Q196" s="592"/>
      <c r="R196" s="592"/>
      <c r="S196" s="592"/>
      <c r="T196" s="592"/>
      <c r="U196" s="592"/>
      <c r="V196" s="593"/>
      <c r="W196" s="37" t="s">
        <v>70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64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318</v>
      </c>
      <c r="B198" s="54" t="s">
        <v>319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111</v>
      </c>
      <c r="L201" s="32"/>
      <c r="M201" s="33" t="s">
        <v>68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329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334</v>
      </c>
      <c r="B204" s="54" t="s">
        <v>335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336</v>
      </c>
      <c r="B205" s="54" t="s">
        <v>337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70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329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72</v>
      </c>
      <c r="Q206" s="592"/>
      <c r="R206" s="592"/>
      <c r="S206" s="592"/>
      <c r="T206" s="592"/>
      <c r="U206" s="592"/>
      <c r="V206" s="593"/>
      <c r="W206" s="37" t="s">
        <v>73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72</v>
      </c>
      <c r="Q207" s="592"/>
      <c r="R207" s="592"/>
      <c r="S207" s="592"/>
      <c r="T207" s="592"/>
      <c r="U207" s="592"/>
      <c r="V207" s="593"/>
      <c r="W207" s="37" t="s">
        <v>70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74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338</v>
      </c>
      <c r="B209" s="54" t="s">
        <v>339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344</v>
      </c>
      <c r="B211" s="54" t="s">
        <v>345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106</v>
      </c>
      <c r="L211" s="32"/>
      <c r="M211" s="33" t="s">
        <v>78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346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354</v>
      </c>
      <c r="B215" s="54" t="s">
        <v>355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77</v>
      </c>
      <c r="L216" s="32"/>
      <c r="M216" s="33" t="s">
        <v>93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359</v>
      </c>
      <c r="B217" s="54" t="s">
        <v>360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77</v>
      </c>
      <c r="L217" s="32"/>
      <c r="M217" s="33" t="s">
        <v>78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70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361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72</v>
      </c>
      <c r="Q218" s="592"/>
      <c r="R218" s="592"/>
      <c r="S218" s="592"/>
      <c r="T218" s="592"/>
      <c r="U218" s="592"/>
      <c r="V218" s="593"/>
      <c r="W218" s="37" t="s">
        <v>73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72</v>
      </c>
      <c r="Q219" s="592"/>
      <c r="R219" s="592"/>
      <c r="S219" s="592"/>
      <c r="T219" s="592"/>
      <c r="U219" s="592"/>
      <c r="V219" s="593"/>
      <c r="W219" s="37" t="s">
        <v>70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177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362</v>
      </c>
      <c r="B221" s="54" t="s">
        <v>363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93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77</v>
      </c>
      <c r="L222" s="32"/>
      <c r="M222" s="33" t="s">
        <v>78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70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367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72</v>
      </c>
      <c r="Q223" s="592"/>
      <c r="R223" s="592"/>
      <c r="S223" s="592"/>
      <c r="T223" s="592"/>
      <c r="U223" s="592"/>
      <c r="V223" s="593"/>
      <c r="W223" s="37" t="s">
        <v>73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72</v>
      </c>
      <c r="Q224" s="592"/>
      <c r="R224" s="592"/>
      <c r="S224" s="592"/>
      <c r="T224" s="592"/>
      <c r="U224" s="592"/>
      <c r="V224" s="593"/>
      <c r="W224" s="37" t="s">
        <v>70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368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103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369</v>
      </c>
      <c r="B227" s="54" t="s">
        <v>370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106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382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383</v>
      </c>
      <c r="B232" s="54" t="s">
        <v>384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385</v>
      </c>
      <c r="B233" s="54" t="s">
        <v>386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111</v>
      </c>
      <c r="L233" s="32"/>
      <c r="M233" s="33" t="s">
        <v>107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70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377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72</v>
      </c>
      <c r="Q234" s="592"/>
      <c r="R234" s="592"/>
      <c r="S234" s="592"/>
      <c r="T234" s="592"/>
      <c r="U234" s="592"/>
      <c r="V234" s="593"/>
      <c r="W234" s="37" t="s">
        <v>73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72</v>
      </c>
      <c r="Q235" s="592"/>
      <c r="R235" s="592"/>
      <c r="S235" s="592"/>
      <c r="T235" s="592"/>
      <c r="U235" s="592"/>
      <c r="V235" s="593"/>
      <c r="W235" s="37" t="s">
        <v>70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142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387</v>
      </c>
      <c r="B237" s="54" t="s">
        <v>388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389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387</v>
      </c>
      <c r="B238" s="54" t="s">
        <v>390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67</v>
      </c>
      <c r="L238" s="32"/>
      <c r="M238" s="33" t="s">
        <v>78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70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389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72</v>
      </c>
      <c r="Q239" s="592"/>
      <c r="R239" s="592"/>
      <c r="S239" s="592"/>
      <c r="T239" s="592"/>
      <c r="U239" s="592"/>
      <c r="V239" s="593"/>
      <c r="W239" s="37" t="s">
        <v>73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72</v>
      </c>
      <c r="Q240" s="592"/>
      <c r="R240" s="592"/>
      <c r="S240" s="592"/>
      <c r="T240" s="592"/>
      <c r="U240" s="592"/>
      <c r="V240" s="593"/>
      <c r="W240" s="37" t="s">
        <v>70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391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392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296</v>
      </c>
      <c r="L242" s="32"/>
      <c r="M242" s="33" t="s">
        <v>297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394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72</v>
      </c>
      <c r="Q243" s="592"/>
      <c r="R243" s="592"/>
      <c r="S243" s="592"/>
      <c r="T243" s="592"/>
      <c r="U243" s="592"/>
      <c r="V243" s="593"/>
      <c r="W243" s="37" t="s">
        <v>73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72</v>
      </c>
      <c r="Q244" s="592"/>
      <c r="R244" s="592"/>
      <c r="S244" s="592"/>
      <c r="T244" s="592"/>
      <c r="U244" s="592"/>
      <c r="V244" s="593"/>
      <c r="W244" s="37" t="s">
        <v>70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395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396</v>
      </c>
      <c r="B246" s="54" t="s">
        <v>397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296</v>
      </c>
      <c r="L246" s="32"/>
      <c r="M246" s="33" t="s">
        <v>297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399</v>
      </c>
      <c r="B247" s="54" t="s">
        <v>400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296</v>
      </c>
      <c r="L247" s="32"/>
      <c r="M247" s="33" t="s">
        <v>297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398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401</v>
      </c>
      <c r="B248" s="54" t="s">
        <v>402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296</v>
      </c>
      <c r="L248" s="32"/>
      <c r="M248" s="33" t="s">
        <v>297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398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296</v>
      </c>
      <c r="L249" s="32"/>
      <c r="M249" s="33" t="s">
        <v>297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398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405</v>
      </c>
      <c r="B250" s="54" t="s">
        <v>406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296</v>
      </c>
      <c r="L250" s="32"/>
      <c r="M250" s="33" t="s">
        <v>297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398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72</v>
      </c>
      <c r="Q251" s="592"/>
      <c r="R251" s="592"/>
      <c r="S251" s="592"/>
      <c r="T251" s="592"/>
      <c r="U251" s="592"/>
      <c r="V251" s="593"/>
      <c r="W251" s="37" t="s">
        <v>73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72</v>
      </c>
      <c r="Q252" s="592"/>
      <c r="R252" s="592"/>
      <c r="S252" s="592"/>
      <c r="T252" s="592"/>
      <c r="U252" s="592"/>
      <c r="V252" s="593"/>
      <c r="W252" s="37" t="s">
        <v>70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407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103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408</v>
      </c>
      <c r="B255" s="54" t="s">
        <v>409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70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410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411</v>
      </c>
      <c r="B256" s="54" t="s">
        <v>412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413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414</v>
      </c>
      <c r="B257" s="54" t="s">
        <v>415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416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417</v>
      </c>
      <c r="B258" s="54" t="s">
        <v>418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111</v>
      </c>
      <c r="L258" s="32"/>
      <c r="M258" s="33" t="s">
        <v>107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419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420</v>
      </c>
      <c r="B259" s="54" t="s">
        <v>421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422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72</v>
      </c>
      <c r="Q260" s="592"/>
      <c r="R260" s="592"/>
      <c r="S260" s="592"/>
      <c r="T260" s="592"/>
      <c r="U260" s="592"/>
      <c r="V260" s="593"/>
      <c r="W260" s="37" t="s">
        <v>73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72</v>
      </c>
      <c r="Q261" s="592"/>
      <c r="R261" s="592"/>
      <c r="S261" s="592"/>
      <c r="T261" s="592"/>
      <c r="U261" s="592"/>
      <c r="V261" s="593"/>
      <c r="W261" s="37" t="s">
        <v>70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423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103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424</v>
      </c>
      <c r="B264" s="54" t="s">
        <v>425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70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426</v>
      </c>
      <c r="B265" s="54" t="s">
        <v>427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431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432</v>
      </c>
      <c r="B267" s="54" t="s">
        <v>433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106</v>
      </c>
      <c r="L267" s="32"/>
      <c r="M267" s="33" t="s">
        <v>107</v>
      </c>
      <c r="N267" s="33"/>
      <c r="O267" s="32">
        <v>31</v>
      </c>
      <c r="P267" s="744" t="s">
        <v>434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435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72</v>
      </c>
      <c r="Q268" s="592"/>
      <c r="R268" s="592"/>
      <c r="S268" s="592"/>
      <c r="T268" s="592"/>
      <c r="U268" s="592"/>
      <c r="V268" s="593"/>
      <c r="W268" s="37" t="s">
        <v>73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72</v>
      </c>
      <c r="Q269" s="592"/>
      <c r="R269" s="592"/>
      <c r="S269" s="592"/>
      <c r="T269" s="592"/>
      <c r="U269" s="592"/>
      <c r="V269" s="593"/>
      <c r="W269" s="37" t="s">
        <v>70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436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74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437</v>
      </c>
      <c r="B272" s="54" t="s">
        <v>438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77</v>
      </c>
      <c r="L272" s="32"/>
      <c r="M272" s="33" t="s">
        <v>78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70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439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440</v>
      </c>
      <c r="B273" s="54" t="s">
        <v>441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77</v>
      </c>
      <c r="L273" s="32"/>
      <c r="M273" s="33" t="s">
        <v>93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442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443</v>
      </c>
      <c r="B274" s="54" t="s">
        <v>444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77</v>
      </c>
      <c r="L274" s="32" t="s">
        <v>114</v>
      </c>
      <c r="M274" s="33" t="s">
        <v>78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445</v>
      </c>
      <c r="AG274" s="64"/>
      <c r="AJ274" s="68" t="s">
        <v>115</v>
      </c>
      <c r="AK274" s="68">
        <v>33.6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72</v>
      </c>
      <c r="Q275" s="592"/>
      <c r="R275" s="592"/>
      <c r="S275" s="592"/>
      <c r="T275" s="592"/>
      <c r="U275" s="592"/>
      <c r="V275" s="593"/>
      <c r="W275" s="37" t="s">
        <v>73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72</v>
      </c>
      <c r="Q276" s="592"/>
      <c r="R276" s="592"/>
      <c r="S276" s="592"/>
      <c r="T276" s="592"/>
      <c r="U276" s="592"/>
      <c r="V276" s="593"/>
      <c r="W276" s="37" t="s">
        <v>70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446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64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447</v>
      </c>
      <c r="B279" s="54" t="s">
        <v>448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70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449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72</v>
      </c>
      <c r="Q280" s="592"/>
      <c r="R280" s="592"/>
      <c r="S280" s="592"/>
      <c r="T280" s="592"/>
      <c r="U280" s="592"/>
      <c r="V280" s="593"/>
      <c r="W280" s="37" t="s">
        <v>73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72</v>
      </c>
      <c r="Q281" s="592"/>
      <c r="R281" s="592"/>
      <c r="S281" s="592"/>
      <c r="T281" s="592"/>
      <c r="U281" s="592"/>
      <c r="V281" s="593"/>
      <c r="W281" s="37" t="s">
        <v>70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74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450</v>
      </c>
      <c r="B283" s="54" t="s">
        <v>451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111</v>
      </c>
      <c r="L283" s="32"/>
      <c r="M283" s="33" t="s">
        <v>78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70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452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72</v>
      </c>
      <c r="Q284" s="592"/>
      <c r="R284" s="592"/>
      <c r="S284" s="592"/>
      <c r="T284" s="592"/>
      <c r="U284" s="592"/>
      <c r="V284" s="593"/>
      <c r="W284" s="37" t="s">
        <v>73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72</v>
      </c>
      <c r="Q285" s="592"/>
      <c r="R285" s="592"/>
      <c r="S285" s="592"/>
      <c r="T285" s="592"/>
      <c r="U285" s="592"/>
      <c r="V285" s="593"/>
      <c r="W285" s="37" t="s">
        <v>70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453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103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454</v>
      </c>
      <c r="B288" s="54" t="s">
        <v>455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70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456</v>
      </c>
      <c r="AB288" s="57"/>
      <c r="AC288" s="335" t="s">
        <v>457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72</v>
      </c>
      <c r="Q289" s="592"/>
      <c r="R289" s="592"/>
      <c r="S289" s="592"/>
      <c r="T289" s="592"/>
      <c r="U289" s="592"/>
      <c r="V289" s="593"/>
      <c r="W289" s="37" t="s">
        <v>73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72</v>
      </c>
      <c r="Q290" s="592"/>
      <c r="R290" s="592"/>
      <c r="S290" s="592"/>
      <c r="T290" s="592"/>
      <c r="U290" s="592"/>
      <c r="V290" s="593"/>
      <c r="W290" s="37" t="s">
        <v>70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458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103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459</v>
      </c>
      <c r="B293" s="54" t="s">
        <v>460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70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106</v>
      </c>
      <c r="L294" s="32"/>
      <c r="M294" s="33" t="s">
        <v>464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462</v>
      </c>
      <c r="B295" s="54" t="s">
        <v>466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106</v>
      </c>
      <c r="L295" s="32" t="s">
        <v>128</v>
      </c>
      <c r="M295" s="33" t="s">
        <v>78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467</v>
      </c>
      <c r="AG295" s="64"/>
      <c r="AJ295" s="68" t="s">
        <v>130</v>
      </c>
      <c r="AK295" s="68">
        <v>691.2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468</v>
      </c>
      <c r="B296" s="54" t="s">
        <v>469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/>
      <c r="M296" s="33" t="s">
        <v>107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471</v>
      </c>
      <c r="B297" s="54" t="s">
        <v>472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111</v>
      </c>
      <c r="L297" s="32"/>
      <c r="M297" s="33" t="s">
        <v>107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461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72</v>
      </c>
      <c r="Q299" s="592"/>
      <c r="R299" s="592"/>
      <c r="S299" s="592"/>
      <c r="T299" s="592"/>
      <c r="U299" s="592"/>
      <c r="V299" s="593"/>
      <c r="W299" s="37" t="s">
        <v>73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72</v>
      </c>
      <c r="Q300" s="592"/>
      <c r="R300" s="592"/>
      <c r="S300" s="592"/>
      <c r="T300" s="592"/>
      <c r="U300" s="592"/>
      <c r="V300" s="593"/>
      <c r="W300" s="37" t="s">
        <v>70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64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476</v>
      </c>
      <c r="B302" s="54" t="s">
        <v>477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70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479</v>
      </c>
      <c r="B303" s="54" t="s">
        <v>480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485</v>
      </c>
      <c r="B305" s="54" t="s">
        <v>486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487</v>
      </c>
      <c r="B306" s="54" t="s">
        <v>488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490</v>
      </c>
      <c r="B307" s="54" t="s">
        <v>491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489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77</v>
      </c>
      <c r="L308" s="32"/>
      <c r="M308" s="33" t="s">
        <v>68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494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72</v>
      </c>
      <c r="Q309" s="592"/>
      <c r="R309" s="592"/>
      <c r="S309" s="592"/>
      <c r="T309" s="592"/>
      <c r="U309" s="592"/>
      <c r="V309" s="593"/>
      <c r="W309" s="37" t="s">
        <v>73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72</v>
      </c>
      <c r="Q310" s="592"/>
      <c r="R310" s="592"/>
      <c r="S310" s="592"/>
      <c r="T310" s="592"/>
      <c r="U310" s="592"/>
      <c r="V310" s="593"/>
      <c r="W310" s="37" t="s">
        <v>70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74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495</v>
      </c>
      <c r="B312" s="54" t="s">
        <v>496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70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497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498</v>
      </c>
      <c r="B313" s="54" t="s">
        <v>499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500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501</v>
      </c>
      <c r="B314" s="54" t="s">
        <v>502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503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504</v>
      </c>
      <c r="B315" s="54" t="s">
        <v>505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77</v>
      </c>
      <c r="L315" s="32"/>
      <c r="M315" s="33" t="s">
        <v>78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506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77</v>
      </c>
      <c r="L316" s="32"/>
      <c r="M316" s="33" t="s">
        <v>93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509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72</v>
      </c>
      <c r="Q317" s="592"/>
      <c r="R317" s="592"/>
      <c r="S317" s="592"/>
      <c r="T317" s="592"/>
      <c r="U317" s="592"/>
      <c r="V317" s="593"/>
      <c r="W317" s="37" t="s">
        <v>73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72</v>
      </c>
      <c r="Q318" s="592"/>
      <c r="R318" s="592"/>
      <c r="S318" s="592"/>
      <c r="T318" s="592"/>
      <c r="U318" s="592"/>
      <c r="V318" s="593"/>
      <c r="W318" s="37" t="s">
        <v>70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177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510</v>
      </c>
      <c r="B320" s="54" t="s">
        <v>511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106</v>
      </c>
      <c r="L320" s="32"/>
      <c r="M320" s="33" t="s">
        <v>78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70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512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513</v>
      </c>
      <c r="B321" s="54" t="s">
        <v>514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515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516</v>
      </c>
      <c r="B322" s="54" t="s">
        <v>517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106</v>
      </c>
      <c r="L322" s="32"/>
      <c r="M322" s="33" t="s">
        <v>93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518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72</v>
      </c>
      <c r="Q323" s="592"/>
      <c r="R323" s="592"/>
      <c r="S323" s="592"/>
      <c r="T323" s="592"/>
      <c r="U323" s="592"/>
      <c r="V323" s="593"/>
      <c r="W323" s="37" t="s">
        <v>73</v>
      </c>
      <c r="X323" s="577">
        <f>IFERROR(X320/H320,"0")+IFERROR(X321/H321,"0")+IFERROR(X322/H322,"0")</f>
        <v>0</v>
      </c>
      <c r="Y323" s="577">
        <f>IFERROR(Y320/H320,"0")+IFERROR(Y321/H321,"0")+IFERROR(Y322/H322,"0")</f>
        <v>0</v>
      </c>
      <c r="Z323" s="577">
        <f>IFERROR(IF(Z320="",0,Z320),"0")+IFERROR(IF(Z321="",0,Z321),"0")+IFERROR(IF(Z322="",0,Z322),"0")</f>
        <v>0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72</v>
      </c>
      <c r="Q324" s="592"/>
      <c r="R324" s="592"/>
      <c r="S324" s="592"/>
      <c r="T324" s="592"/>
      <c r="U324" s="592"/>
      <c r="V324" s="593"/>
      <c r="W324" s="37" t="s">
        <v>70</v>
      </c>
      <c r="X324" s="577">
        <f>IFERROR(SUM(X320:X322),"0")</f>
        <v>0</v>
      </c>
      <c r="Y324" s="577">
        <f>IFERROR(SUM(Y320:Y322),"0")</f>
        <v>0</v>
      </c>
      <c r="Z324" s="37"/>
      <c r="AA324" s="578"/>
      <c r="AB324" s="578"/>
      <c r="AC324" s="578"/>
    </row>
    <row r="325" spans="1:68" ht="14.25" customHeight="1" x14ac:dyDescent="0.25">
      <c r="A325" s="594" t="s">
        <v>95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519</v>
      </c>
      <c r="B326" s="54" t="s">
        <v>520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111</v>
      </c>
      <c r="L326" s="32"/>
      <c r="M326" s="33" t="s">
        <v>98</v>
      </c>
      <c r="N326" s="33"/>
      <c r="O326" s="32">
        <v>180</v>
      </c>
      <c r="P326" s="609" t="s">
        <v>521</v>
      </c>
      <c r="Q326" s="580"/>
      <c r="R326" s="580"/>
      <c r="S326" s="580"/>
      <c r="T326" s="581"/>
      <c r="U326" s="34"/>
      <c r="V326" s="34"/>
      <c r="W326" s="35" t="s">
        <v>70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522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523</v>
      </c>
      <c r="B327" s="54" t="s">
        <v>524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111</v>
      </c>
      <c r="L327" s="32"/>
      <c r="M327" s="33" t="s">
        <v>98</v>
      </c>
      <c r="N327" s="33"/>
      <c r="O327" s="32">
        <v>180</v>
      </c>
      <c r="P327" s="788" t="s">
        <v>525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526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527</v>
      </c>
      <c r="B328" s="54" t="s">
        <v>528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111</v>
      </c>
      <c r="L328" s="32"/>
      <c r="M328" s="33" t="s">
        <v>98</v>
      </c>
      <c r="N328" s="33"/>
      <c r="O328" s="32">
        <v>180</v>
      </c>
      <c r="P328" s="601" t="s">
        <v>529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77</v>
      </c>
      <c r="L329" s="32"/>
      <c r="M329" s="33" t="s">
        <v>98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532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522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72</v>
      </c>
      <c r="Q331" s="592"/>
      <c r="R331" s="592"/>
      <c r="S331" s="592"/>
      <c r="T331" s="592"/>
      <c r="U331" s="592"/>
      <c r="V331" s="593"/>
      <c r="W331" s="37" t="s">
        <v>73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72</v>
      </c>
      <c r="Q332" s="592"/>
      <c r="R332" s="592"/>
      <c r="S332" s="592"/>
      <c r="T332" s="592"/>
      <c r="U332" s="592"/>
      <c r="V332" s="593"/>
      <c r="W332" s="37" t="s">
        <v>70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535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536</v>
      </c>
      <c r="B334" s="54" t="s">
        <v>537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77</v>
      </c>
      <c r="L334" s="32"/>
      <c r="M334" s="33" t="s">
        <v>538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70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539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540</v>
      </c>
      <c r="B335" s="54" t="s">
        <v>541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538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539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538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539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72</v>
      </c>
      <c r="Q337" s="592"/>
      <c r="R337" s="592"/>
      <c r="S337" s="592"/>
      <c r="T337" s="592"/>
      <c r="U337" s="592"/>
      <c r="V337" s="593"/>
      <c r="W337" s="37" t="s">
        <v>73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72</v>
      </c>
      <c r="Q338" s="592"/>
      <c r="R338" s="592"/>
      <c r="S338" s="592"/>
      <c r="T338" s="592"/>
      <c r="U338" s="592"/>
      <c r="V338" s="593"/>
      <c r="W338" s="37" t="s">
        <v>70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544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74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545</v>
      </c>
      <c r="B341" s="54" t="s">
        <v>546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106</v>
      </c>
      <c r="L341" s="32"/>
      <c r="M341" s="33" t="s">
        <v>93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70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547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548</v>
      </c>
      <c r="B342" s="54" t="s">
        <v>549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77</v>
      </c>
      <c r="L342" s="32"/>
      <c r="M342" s="33" t="s">
        <v>78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550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77</v>
      </c>
      <c r="L343" s="32"/>
      <c r="M343" s="33" t="s">
        <v>93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553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72</v>
      </c>
      <c r="Q344" s="592"/>
      <c r="R344" s="592"/>
      <c r="S344" s="592"/>
      <c r="T344" s="592"/>
      <c r="U344" s="592"/>
      <c r="V344" s="593"/>
      <c r="W344" s="37" t="s">
        <v>73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72</v>
      </c>
      <c r="Q345" s="592"/>
      <c r="R345" s="592"/>
      <c r="S345" s="592"/>
      <c r="T345" s="592"/>
      <c r="U345" s="592"/>
      <c r="V345" s="593"/>
      <c r="W345" s="37" t="s">
        <v>70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554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555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103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556</v>
      </c>
      <c r="B349" s="54" t="s">
        <v>557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106</v>
      </c>
      <c r="L349" s="32" t="s">
        <v>128</v>
      </c>
      <c r="M349" s="33" t="s">
        <v>68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70</v>
      </c>
      <c r="X349" s="575">
        <v>4500</v>
      </c>
      <c r="Y349" s="576">
        <f t="shared" ref="Y349:Y355" si="52">IFERROR(IF(X349="",0,CEILING((X349/$H349),1)*$H349),"")</f>
        <v>4500</v>
      </c>
      <c r="Z349" s="36">
        <f>IFERROR(IF(Y349=0,"",ROUNDUP(Y349/H349,0)*0.02175),"")</f>
        <v>6.5249999999999995</v>
      </c>
      <c r="AA349" s="56"/>
      <c r="AB349" s="57"/>
      <c r="AC349" s="401" t="s">
        <v>558</v>
      </c>
      <c r="AG349" s="64"/>
      <c r="AJ349" s="68" t="s">
        <v>130</v>
      </c>
      <c r="AK349" s="68">
        <v>720</v>
      </c>
      <c r="BB349" s="402" t="s">
        <v>1</v>
      </c>
      <c r="BM349" s="64">
        <f t="shared" ref="BM349:BM355" si="53">IFERROR(X349*I349/H349,"0")</f>
        <v>4644</v>
      </c>
      <c r="BN349" s="64">
        <f t="shared" ref="BN349:BN355" si="54">IFERROR(Y349*I349/H349,"0")</f>
        <v>4644</v>
      </c>
      <c r="BO349" s="64">
        <f t="shared" ref="BO349:BO355" si="55">IFERROR(1/J349*(X349/H349),"0")</f>
        <v>6.25</v>
      </c>
      <c r="BP349" s="64">
        <f t="shared" ref="BP349:BP355" si="56">IFERROR(1/J349*(Y349/H349),"0")</f>
        <v>6.25</v>
      </c>
    </row>
    <row r="350" spans="1:68" ht="27" customHeight="1" x14ac:dyDescent="0.25">
      <c r="A350" s="54" t="s">
        <v>559</v>
      </c>
      <c r="B350" s="54" t="s">
        <v>560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128</v>
      </c>
      <c r="M350" s="33" t="s">
        <v>68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561</v>
      </c>
      <c r="AG350" s="64"/>
      <c r="AJ350" s="68" t="s">
        <v>130</v>
      </c>
      <c r="AK350" s="68">
        <v>720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562</v>
      </c>
      <c r="B351" s="54" t="s">
        <v>563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/>
      <c r="M351" s="33" t="s">
        <v>93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564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565</v>
      </c>
      <c r="B352" s="54" t="s">
        <v>566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 t="s">
        <v>128</v>
      </c>
      <c r="M352" s="33" t="s">
        <v>68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4500</v>
      </c>
      <c r="Y352" s="576">
        <f t="shared" si="52"/>
        <v>4500</v>
      </c>
      <c r="Z352" s="36">
        <f>IFERROR(IF(Y352=0,"",ROUNDUP(Y352/H352,0)*0.02175),"")</f>
        <v>6.5249999999999995</v>
      </c>
      <c r="AA352" s="56"/>
      <c r="AB352" s="57"/>
      <c r="AC352" s="407" t="s">
        <v>567</v>
      </c>
      <c r="AG352" s="64"/>
      <c r="AJ352" s="68" t="s">
        <v>130</v>
      </c>
      <c r="AK352" s="68">
        <v>720</v>
      </c>
      <c r="BB352" s="408" t="s">
        <v>1</v>
      </c>
      <c r="BM352" s="64">
        <f t="shared" si="53"/>
        <v>4644</v>
      </c>
      <c r="BN352" s="64">
        <f t="shared" si="54"/>
        <v>4644</v>
      </c>
      <c r="BO352" s="64">
        <f t="shared" si="55"/>
        <v>6.25</v>
      </c>
      <c r="BP352" s="64">
        <f t="shared" si="56"/>
        <v>6.25</v>
      </c>
    </row>
    <row r="353" spans="1:68" ht="27" customHeight="1" x14ac:dyDescent="0.25">
      <c r="A353" s="54" t="s">
        <v>568</v>
      </c>
      <c r="B353" s="54" t="s">
        <v>569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570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571</v>
      </c>
      <c r="B354" s="54" t="s">
        <v>572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111</v>
      </c>
      <c r="L354" s="32"/>
      <c r="M354" s="33" t="s">
        <v>68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561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573</v>
      </c>
      <c r="B355" s="54" t="s">
        <v>574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567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72</v>
      </c>
      <c r="Q356" s="592"/>
      <c r="R356" s="592"/>
      <c r="S356" s="592"/>
      <c r="T356" s="592"/>
      <c r="U356" s="592"/>
      <c r="V356" s="593"/>
      <c r="W356" s="37" t="s">
        <v>73</v>
      </c>
      <c r="X356" s="577">
        <f>IFERROR(X349/H349,"0")+IFERROR(X350/H350,"0")+IFERROR(X351/H351,"0")+IFERROR(X352/H352,"0")+IFERROR(X353/H353,"0")+IFERROR(X354/H354,"0")+IFERROR(X355/H355,"0")</f>
        <v>600</v>
      </c>
      <c r="Y356" s="577">
        <f>IFERROR(Y349/H349,"0")+IFERROR(Y350/H350,"0")+IFERROR(Y351/H351,"0")+IFERROR(Y352/H352,"0")+IFERROR(Y353/H353,"0")+IFERROR(Y354/H354,"0")+IFERROR(Y355/H355,"0")</f>
        <v>600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13.049999999999999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72</v>
      </c>
      <c r="Q357" s="592"/>
      <c r="R357" s="592"/>
      <c r="S357" s="592"/>
      <c r="T357" s="592"/>
      <c r="U357" s="592"/>
      <c r="V357" s="593"/>
      <c r="W357" s="37" t="s">
        <v>70</v>
      </c>
      <c r="X357" s="577">
        <f>IFERROR(SUM(X349:X355),"0")</f>
        <v>9000</v>
      </c>
      <c r="Y357" s="577">
        <f>IFERROR(SUM(Y349:Y355),"0")</f>
        <v>9000</v>
      </c>
      <c r="Z357" s="37"/>
      <c r="AA357" s="578"/>
      <c r="AB357" s="578"/>
      <c r="AC357" s="578"/>
    </row>
    <row r="358" spans="1:68" ht="14.25" customHeight="1" x14ac:dyDescent="0.25">
      <c r="A358" s="594" t="s">
        <v>142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575</v>
      </c>
      <c r="B359" s="54" t="s">
        <v>576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106</v>
      </c>
      <c r="L359" s="32" t="s">
        <v>128</v>
      </c>
      <c r="M359" s="33" t="s">
        <v>107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70</v>
      </c>
      <c r="X359" s="575">
        <v>0</v>
      </c>
      <c r="Y359" s="576">
        <f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15" t="s">
        <v>577</v>
      </c>
      <c r="AG359" s="64"/>
      <c r="AJ359" s="68" t="s">
        <v>130</v>
      </c>
      <c r="AK359" s="68">
        <v>720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16.5" customHeight="1" x14ac:dyDescent="0.25">
      <c r="A360" s="54" t="s">
        <v>578</v>
      </c>
      <c r="B360" s="54" t="s">
        <v>579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111</v>
      </c>
      <c r="L360" s="32"/>
      <c r="M360" s="33" t="s">
        <v>107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577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72</v>
      </c>
      <c r="Q361" s="592"/>
      <c r="R361" s="592"/>
      <c r="S361" s="592"/>
      <c r="T361" s="592"/>
      <c r="U361" s="592"/>
      <c r="V361" s="593"/>
      <c r="W361" s="37" t="s">
        <v>73</v>
      </c>
      <c r="X361" s="577">
        <f>IFERROR(X359/H359,"0")+IFERROR(X360/H360,"0")</f>
        <v>0</v>
      </c>
      <c r="Y361" s="577">
        <f>IFERROR(Y359/H359,"0")+IFERROR(Y360/H360,"0")</f>
        <v>0</v>
      </c>
      <c r="Z361" s="577">
        <f>IFERROR(IF(Z359="",0,Z359),"0")+IFERROR(IF(Z360="",0,Z360),"0")</f>
        <v>0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72</v>
      </c>
      <c r="Q362" s="592"/>
      <c r="R362" s="592"/>
      <c r="S362" s="592"/>
      <c r="T362" s="592"/>
      <c r="U362" s="592"/>
      <c r="V362" s="593"/>
      <c r="W362" s="37" t="s">
        <v>70</v>
      </c>
      <c r="X362" s="577">
        <f>IFERROR(SUM(X359:X360),"0")</f>
        <v>0</v>
      </c>
      <c r="Y362" s="577">
        <f>IFERROR(SUM(Y359:Y360),"0")</f>
        <v>0</v>
      </c>
      <c r="Z362" s="37"/>
      <c r="AA362" s="578"/>
      <c r="AB362" s="578"/>
      <c r="AC362" s="578"/>
    </row>
    <row r="363" spans="1:68" ht="14.25" customHeight="1" x14ac:dyDescent="0.25">
      <c r="A363" s="594" t="s">
        <v>74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580</v>
      </c>
      <c r="B364" s="54" t="s">
        <v>581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70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582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583</v>
      </c>
      <c r="B365" s="54" t="s">
        <v>584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585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72</v>
      </c>
      <c r="Q366" s="592"/>
      <c r="R366" s="592"/>
      <c r="S366" s="592"/>
      <c r="T366" s="592"/>
      <c r="U366" s="592"/>
      <c r="V366" s="593"/>
      <c r="W366" s="37" t="s">
        <v>73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72</v>
      </c>
      <c r="Q367" s="592"/>
      <c r="R367" s="592"/>
      <c r="S367" s="592"/>
      <c r="T367" s="592"/>
      <c r="U367" s="592"/>
      <c r="V367" s="593"/>
      <c r="W367" s="37" t="s">
        <v>70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177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586</v>
      </c>
      <c r="B369" s="54" t="s">
        <v>587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106</v>
      </c>
      <c r="L369" s="32"/>
      <c r="M369" s="33" t="s">
        <v>78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70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588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72</v>
      </c>
      <c r="Q370" s="592"/>
      <c r="R370" s="592"/>
      <c r="S370" s="592"/>
      <c r="T370" s="592"/>
      <c r="U370" s="592"/>
      <c r="V370" s="593"/>
      <c r="W370" s="37" t="s">
        <v>73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72</v>
      </c>
      <c r="Q371" s="592"/>
      <c r="R371" s="592"/>
      <c r="S371" s="592"/>
      <c r="T371" s="592"/>
      <c r="U371" s="592"/>
      <c r="V371" s="593"/>
      <c r="W371" s="37" t="s">
        <v>70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589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103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590</v>
      </c>
      <c r="B374" s="54" t="s">
        <v>591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106</v>
      </c>
      <c r="L374" s="32"/>
      <c r="M374" s="33" t="s">
        <v>68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70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592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593</v>
      </c>
      <c r="B375" s="54" t="s">
        <v>594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595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596</v>
      </c>
      <c r="B376" s="54" t="s">
        <v>597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595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598</v>
      </c>
      <c r="B377" s="54" t="s">
        <v>599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595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72</v>
      </c>
      <c r="Q378" s="592"/>
      <c r="R378" s="592"/>
      <c r="S378" s="592"/>
      <c r="T378" s="592"/>
      <c r="U378" s="592"/>
      <c r="V378" s="593"/>
      <c r="W378" s="37" t="s">
        <v>73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72</v>
      </c>
      <c r="Q379" s="592"/>
      <c r="R379" s="592"/>
      <c r="S379" s="592"/>
      <c r="T379" s="592"/>
      <c r="U379" s="592"/>
      <c r="V379" s="593"/>
      <c r="W379" s="37" t="s">
        <v>70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64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600</v>
      </c>
      <c r="B381" s="54" t="s">
        <v>601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111</v>
      </c>
      <c r="L381" s="32"/>
      <c r="M381" s="33" t="s">
        <v>68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70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602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72</v>
      </c>
      <c r="Q382" s="592"/>
      <c r="R382" s="592"/>
      <c r="S382" s="592"/>
      <c r="T382" s="592"/>
      <c r="U382" s="592"/>
      <c r="V382" s="593"/>
      <c r="W382" s="37" t="s">
        <v>73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72</v>
      </c>
      <c r="Q383" s="592"/>
      <c r="R383" s="592"/>
      <c r="S383" s="592"/>
      <c r="T383" s="592"/>
      <c r="U383" s="592"/>
      <c r="V383" s="593"/>
      <c r="W383" s="37" t="s">
        <v>70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74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603</v>
      </c>
      <c r="B385" s="54" t="s">
        <v>604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70</v>
      </c>
      <c r="X385" s="575">
        <v>3000</v>
      </c>
      <c r="Y385" s="576">
        <f>IFERROR(IF(X385="",0,CEILING((X385/$H385),1)*$H385),"")</f>
        <v>3006</v>
      </c>
      <c r="Z385" s="36">
        <f>IFERROR(IF(Y385=0,"",ROUNDUP(Y385/H385,0)*0.01898),"")</f>
        <v>6.3393199999999998</v>
      </c>
      <c r="AA385" s="56"/>
      <c r="AB385" s="57"/>
      <c r="AC385" s="435" t="s">
        <v>605</v>
      </c>
      <c r="AG385" s="64"/>
      <c r="AJ385" s="68"/>
      <c r="AK385" s="68">
        <v>0</v>
      </c>
      <c r="BB385" s="436" t="s">
        <v>1</v>
      </c>
      <c r="BM385" s="64">
        <f>IFERROR(X385*I385/H385,"0")</f>
        <v>3173</v>
      </c>
      <c r="BN385" s="64">
        <f>IFERROR(Y385*I385/H385,"0")</f>
        <v>3179.346</v>
      </c>
      <c r="BO385" s="64">
        <f>IFERROR(1/J385*(X385/H385),"0")</f>
        <v>5.208333333333333</v>
      </c>
      <c r="BP385" s="64">
        <f>IFERROR(1/J385*(Y385/H385),"0")</f>
        <v>5.21875</v>
      </c>
    </row>
    <row r="386" spans="1:68" ht="27" customHeight="1" x14ac:dyDescent="0.25">
      <c r="A386" s="54" t="s">
        <v>606</v>
      </c>
      <c r="B386" s="54" t="s">
        <v>607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77</v>
      </c>
      <c r="L386" s="32"/>
      <c r="M386" s="33" t="s">
        <v>78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605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72</v>
      </c>
      <c r="Q387" s="592"/>
      <c r="R387" s="592"/>
      <c r="S387" s="592"/>
      <c r="T387" s="592"/>
      <c r="U387" s="592"/>
      <c r="V387" s="593"/>
      <c r="W387" s="37" t="s">
        <v>73</v>
      </c>
      <c r="X387" s="577">
        <f>IFERROR(X385/H385,"0")+IFERROR(X386/H386,"0")</f>
        <v>333.33333333333331</v>
      </c>
      <c r="Y387" s="577">
        <f>IFERROR(Y385/H385,"0")+IFERROR(Y386/H386,"0")</f>
        <v>334</v>
      </c>
      <c r="Z387" s="577">
        <f>IFERROR(IF(Z385="",0,Z385),"0")+IFERROR(IF(Z386="",0,Z386),"0")</f>
        <v>6.3393199999999998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72</v>
      </c>
      <c r="Q388" s="592"/>
      <c r="R388" s="592"/>
      <c r="S388" s="592"/>
      <c r="T388" s="592"/>
      <c r="U388" s="592"/>
      <c r="V388" s="593"/>
      <c r="W388" s="37" t="s">
        <v>70</v>
      </c>
      <c r="X388" s="577">
        <f>IFERROR(SUM(X385:X386),"0")</f>
        <v>3000</v>
      </c>
      <c r="Y388" s="577">
        <f>IFERROR(SUM(Y385:Y386),"0")</f>
        <v>3006</v>
      </c>
      <c r="Z388" s="37"/>
      <c r="AA388" s="578"/>
      <c r="AB388" s="578"/>
      <c r="AC388" s="578"/>
    </row>
    <row r="389" spans="1:68" ht="14.25" customHeight="1" x14ac:dyDescent="0.25">
      <c r="A389" s="594" t="s">
        <v>177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608</v>
      </c>
      <c r="B390" s="54" t="s">
        <v>609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106</v>
      </c>
      <c r="L390" s="32"/>
      <c r="M390" s="33" t="s">
        <v>78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70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610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72</v>
      </c>
      <c r="Q391" s="592"/>
      <c r="R391" s="592"/>
      <c r="S391" s="592"/>
      <c r="T391" s="592"/>
      <c r="U391" s="592"/>
      <c r="V391" s="593"/>
      <c r="W391" s="37" t="s">
        <v>73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72</v>
      </c>
      <c r="Q392" s="592"/>
      <c r="R392" s="592"/>
      <c r="S392" s="592"/>
      <c r="T392" s="592"/>
      <c r="U392" s="592"/>
      <c r="V392" s="593"/>
      <c r="W392" s="37" t="s">
        <v>70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611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612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64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613</v>
      </c>
      <c r="B396" s="54" t="s">
        <v>614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70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4301031382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616</v>
      </c>
      <c r="B398" s="54" t="s">
        <v>619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620</v>
      </c>
      <c r="B399" s="54" t="s">
        <v>621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623</v>
      </c>
      <c r="B400" s="54" t="s">
        <v>624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625</v>
      </c>
      <c r="B401" s="54" t="s">
        <v>626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615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627</v>
      </c>
      <c r="B402" s="54" t="s">
        <v>628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629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630</v>
      </c>
      <c r="B403" s="54" t="s">
        <v>631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632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633</v>
      </c>
      <c r="B404" s="54" t="s">
        <v>634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635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636</v>
      </c>
      <c r="B405" s="54" t="s">
        <v>637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632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72</v>
      </c>
      <c r="Q406" s="592"/>
      <c r="R406" s="592"/>
      <c r="S406" s="592"/>
      <c r="T406" s="592"/>
      <c r="U406" s="592"/>
      <c r="V406" s="593"/>
      <c r="W406" s="37" t="s">
        <v>73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72</v>
      </c>
      <c r="Q407" s="592"/>
      <c r="R407" s="592"/>
      <c r="S407" s="592"/>
      <c r="T407" s="592"/>
      <c r="U407" s="592"/>
      <c r="V407" s="593"/>
      <c r="W407" s="37" t="s">
        <v>70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74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638</v>
      </c>
      <c r="B409" s="54" t="s">
        <v>639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111</v>
      </c>
      <c r="L409" s="32"/>
      <c r="M409" s="33" t="s">
        <v>78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70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640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641</v>
      </c>
      <c r="B410" s="54" t="s">
        <v>642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77</v>
      </c>
      <c r="L410" s="32"/>
      <c r="M410" s="33" t="s">
        <v>78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643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72</v>
      </c>
      <c r="Q411" s="592"/>
      <c r="R411" s="592"/>
      <c r="S411" s="592"/>
      <c r="T411" s="592"/>
      <c r="U411" s="592"/>
      <c r="V411" s="593"/>
      <c r="W411" s="37" t="s">
        <v>73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72</v>
      </c>
      <c r="Q412" s="592"/>
      <c r="R412" s="592"/>
      <c r="S412" s="592"/>
      <c r="T412" s="592"/>
      <c r="U412" s="592"/>
      <c r="V412" s="593"/>
      <c r="W412" s="37" t="s">
        <v>70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644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142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645</v>
      </c>
      <c r="B415" s="54" t="s">
        <v>646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77</v>
      </c>
      <c r="L415" s="32"/>
      <c r="M415" s="33" t="s">
        <v>68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70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647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72</v>
      </c>
      <c r="Q417" s="592"/>
      <c r="R417" s="592"/>
      <c r="S417" s="592"/>
      <c r="T417" s="592"/>
      <c r="U417" s="592"/>
      <c r="V417" s="593"/>
      <c r="W417" s="37" t="s">
        <v>73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72</v>
      </c>
      <c r="Q418" s="592"/>
      <c r="R418" s="592"/>
      <c r="S418" s="592"/>
      <c r="T418" s="592"/>
      <c r="U418" s="592"/>
      <c r="V418" s="593"/>
      <c r="W418" s="37" t="s">
        <v>70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64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651</v>
      </c>
      <c r="B420" s="54" t="s">
        <v>652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111</v>
      </c>
      <c r="L420" s="32"/>
      <c r="M420" s="33" t="s">
        <v>107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70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653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654</v>
      </c>
      <c r="B421" s="54" t="s">
        <v>655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67</v>
      </c>
      <c r="L421" s="32"/>
      <c r="M421" s="33" t="s">
        <v>68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656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659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660</v>
      </c>
      <c r="B423" s="54" t="s">
        <v>661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659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72</v>
      </c>
      <c r="Q424" s="592"/>
      <c r="R424" s="592"/>
      <c r="S424" s="592"/>
      <c r="T424" s="592"/>
      <c r="U424" s="592"/>
      <c r="V424" s="593"/>
      <c r="W424" s="37" t="s">
        <v>73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72</v>
      </c>
      <c r="Q425" s="592"/>
      <c r="R425" s="592"/>
      <c r="S425" s="592"/>
      <c r="T425" s="592"/>
      <c r="U425" s="592"/>
      <c r="V425" s="593"/>
      <c r="W425" s="37" t="s">
        <v>70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662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64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663</v>
      </c>
      <c r="B428" s="54" t="s">
        <v>664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70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665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72</v>
      </c>
      <c r="Q429" s="592"/>
      <c r="R429" s="592"/>
      <c r="S429" s="592"/>
      <c r="T429" s="592"/>
      <c r="U429" s="592"/>
      <c r="V429" s="593"/>
      <c r="W429" s="37" t="s">
        <v>73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72</v>
      </c>
      <c r="Q430" s="592"/>
      <c r="R430" s="592"/>
      <c r="S430" s="592"/>
      <c r="T430" s="592"/>
      <c r="U430" s="592"/>
      <c r="V430" s="593"/>
      <c r="W430" s="37" t="s">
        <v>70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666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64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667</v>
      </c>
      <c r="B433" s="54" t="s">
        <v>668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77</v>
      </c>
      <c r="L433" s="32"/>
      <c r="M433" s="33" t="s">
        <v>68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70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669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72</v>
      </c>
      <c r="Q434" s="592"/>
      <c r="R434" s="592"/>
      <c r="S434" s="592"/>
      <c r="T434" s="592"/>
      <c r="U434" s="592"/>
      <c r="V434" s="593"/>
      <c r="W434" s="37" t="s">
        <v>73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72</v>
      </c>
      <c r="Q435" s="592"/>
      <c r="R435" s="592"/>
      <c r="S435" s="592"/>
      <c r="T435" s="592"/>
      <c r="U435" s="592"/>
      <c r="V435" s="593"/>
      <c r="W435" s="37" t="s">
        <v>70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670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670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103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671</v>
      </c>
      <c r="B439" s="54" t="s">
        <v>672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70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673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676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4000</v>
      </c>
      <c r="Y441" s="576">
        <f t="shared" si="63"/>
        <v>4002.2400000000002</v>
      </c>
      <c r="Z441" s="36">
        <f t="shared" si="64"/>
        <v>9.0656800000000004</v>
      </c>
      <c r="AA441" s="56"/>
      <c r="AB441" s="57"/>
      <c r="AC441" s="485" t="s">
        <v>679</v>
      </c>
      <c r="AG441" s="64"/>
      <c r="AJ441" s="68"/>
      <c r="AK441" s="68">
        <v>0</v>
      </c>
      <c r="BB441" s="486" t="s">
        <v>1</v>
      </c>
      <c r="BM441" s="64">
        <f t="shared" si="65"/>
        <v>4272.727272727273</v>
      </c>
      <c r="BN441" s="64">
        <f t="shared" si="66"/>
        <v>4275.12</v>
      </c>
      <c r="BO441" s="64">
        <f t="shared" si="67"/>
        <v>7.2843822843822839</v>
      </c>
      <c r="BP441" s="64">
        <f t="shared" si="68"/>
        <v>7.2884615384615392</v>
      </c>
    </row>
    <row r="442" spans="1:68" ht="16.5" customHeight="1" x14ac:dyDescent="0.25">
      <c r="A442" s="54" t="s">
        <v>680</v>
      </c>
      <c r="B442" s="54" t="s">
        <v>681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682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3"/>
        <v>0</v>
      </c>
      <c r="Z443" s="36" t="str">
        <f t="shared" si="64"/>
        <v/>
      </c>
      <c r="AA443" s="56"/>
      <c r="AB443" s="57"/>
      <c r="AC443" s="489" t="s">
        <v>685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16.5" customHeight="1" x14ac:dyDescent="0.25">
      <c r="A444" s="54" t="s">
        <v>686</v>
      </c>
      <c r="B444" s="54" t="s">
        <v>687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78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689</v>
      </c>
      <c r="B445" s="54" t="s">
        <v>690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77</v>
      </c>
      <c r="L445" s="32"/>
      <c r="M445" s="33" t="s">
        <v>78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673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691</v>
      </c>
      <c r="B447" s="54" t="s">
        <v>693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673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694</v>
      </c>
      <c r="B448" s="54" t="s">
        <v>695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111</v>
      </c>
      <c r="L448" s="32"/>
      <c r="M448" s="33" t="s">
        <v>107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676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696</v>
      </c>
      <c r="B449" s="54" t="s">
        <v>697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77</v>
      </c>
      <c r="L449" s="32"/>
      <c r="M449" s="33" t="s">
        <v>107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685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685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698</v>
      </c>
      <c r="B451" s="54" t="s">
        <v>700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685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72</v>
      </c>
      <c r="Q452" s="592"/>
      <c r="R452" s="592"/>
      <c r="S452" s="592"/>
      <c r="T452" s="592"/>
      <c r="U452" s="592"/>
      <c r="V452" s="593"/>
      <c r="W452" s="37" t="s">
        <v>73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757.57575757575751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758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9.0656800000000004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72</v>
      </c>
      <c r="Q453" s="592"/>
      <c r="R453" s="592"/>
      <c r="S453" s="592"/>
      <c r="T453" s="592"/>
      <c r="U453" s="592"/>
      <c r="V453" s="593"/>
      <c r="W453" s="37" t="s">
        <v>70</v>
      </c>
      <c r="X453" s="577">
        <f>IFERROR(SUM(X439:X451),"0")</f>
        <v>4000</v>
      </c>
      <c r="Y453" s="577">
        <f>IFERROR(SUM(Y439:Y451),"0")</f>
        <v>4002.2400000000002</v>
      </c>
      <c r="Z453" s="37"/>
      <c r="AA453" s="578"/>
      <c r="AB453" s="578"/>
      <c r="AC453" s="578"/>
    </row>
    <row r="454" spans="1:68" ht="14.25" customHeight="1" x14ac:dyDescent="0.25">
      <c r="A454" s="594" t="s">
        <v>142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701</v>
      </c>
      <c r="B455" s="54" t="s">
        <v>702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106</v>
      </c>
      <c r="L455" s="32"/>
      <c r="M455" s="33" t="s">
        <v>78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70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703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704</v>
      </c>
      <c r="B456" s="54" t="s">
        <v>705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77</v>
      </c>
      <c r="L456" s="32"/>
      <c r="M456" s="33" t="s">
        <v>78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703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706</v>
      </c>
      <c r="B457" s="54" t="s">
        <v>707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703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72</v>
      </c>
      <c r="Q458" s="592"/>
      <c r="R458" s="592"/>
      <c r="S458" s="592"/>
      <c r="T458" s="592"/>
      <c r="U458" s="592"/>
      <c r="V458" s="593"/>
      <c r="W458" s="37" t="s">
        <v>73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72</v>
      </c>
      <c r="Q459" s="592"/>
      <c r="R459" s="592"/>
      <c r="S459" s="592"/>
      <c r="T459" s="592"/>
      <c r="U459" s="592"/>
      <c r="V459" s="593"/>
      <c r="W459" s="37" t="s">
        <v>70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64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708</v>
      </c>
      <c r="B461" s="54" t="s">
        <v>709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106</v>
      </c>
      <c r="L461" s="32"/>
      <c r="M461" s="33" t="s">
        <v>107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70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711</v>
      </c>
      <c r="B462" s="54" t="s">
        <v>712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68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713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715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716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717</v>
      </c>
      <c r="B464" s="54" t="s">
        <v>718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111</v>
      </c>
      <c r="L464" s="32"/>
      <c r="M464" s="33" t="s">
        <v>107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717</v>
      </c>
      <c r="B465" s="54" t="s">
        <v>719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710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720</v>
      </c>
      <c r="B466" s="54" t="s">
        <v>721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111</v>
      </c>
      <c r="L466" s="32"/>
      <c r="M466" s="33" t="s">
        <v>68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713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716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72</v>
      </c>
      <c r="Q468" s="592"/>
      <c r="R468" s="592"/>
      <c r="S468" s="592"/>
      <c r="T468" s="592"/>
      <c r="U468" s="592"/>
      <c r="V468" s="593"/>
      <c r="W468" s="37" t="s">
        <v>73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72</v>
      </c>
      <c r="Q469" s="592"/>
      <c r="R469" s="592"/>
      <c r="S469" s="592"/>
      <c r="T469" s="592"/>
      <c r="U469" s="592"/>
      <c r="V469" s="593"/>
      <c r="W469" s="37" t="s">
        <v>70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74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724</v>
      </c>
      <c r="B471" s="54" t="s">
        <v>725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106</v>
      </c>
      <c r="L471" s="32"/>
      <c r="M471" s="33" t="s">
        <v>78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70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726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727</v>
      </c>
      <c r="B472" s="54" t="s">
        <v>728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729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730</v>
      </c>
      <c r="B473" s="54" t="s">
        <v>731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77</v>
      </c>
      <c r="L473" s="32"/>
      <c r="M473" s="33" t="s">
        <v>78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732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72</v>
      </c>
      <c r="Q474" s="592"/>
      <c r="R474" s="592"/>
      <c r="S474" s="592"/>
      <c r="T474" s="592"/>
      <c r="U474" s="592"/>
      <c r="V474" s="593"/>
      <c r="W474" s="37" t="s">
        <v>73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72</v>
      </c>
      <c r="Q475" s="592"/>
      <c r="R475" s="592"/>
      <c r="S475" s="592"/>
      <c r="T475" s="592"/>
      <c r="U475" s="592"/>
      <c r="V475" s="593"/>
      <c r="W475" s="37" t="s">
        <v>70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177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733</v>
      </c>
      <c r="B477" s="54" t="s">
        <v>734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106</v>
      </c>
      <c r="L477" s="32"/>
      <c r="M477" s="33" t="s">
        <v>78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70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735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72</v>
      </c>
      <c r="Q478" s="592"/>
      <c r="R478" s="592"/>
      <c r="S478" s="592"/>
      <c r="T478" s="592"/>
      <c r="U478" s="592"/>
      <c r="V478" s="593"/>
      <c r="W478" s="37" t="s">
        <v>73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72</v>
      </c>
      <c r="Q479" s="592"/>
      <c r="R479" s="592"/>
      <c r="S479" s="592"/>
      <c r="T479" s="592"/>
      <c r="U479" s="592"/>
      <c r="V479" s="593"/>
      <c r="W479" s="37" t="s">
        <v>70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736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736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103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737</v>
      </c>
      <c r="B483" s="54" t="s">
        <v>738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106</v>
      </c>
      <c r="L483" s="32"/>
      <c r="M483" s="33" t="s">
        <v>78</v>
      </c>
      <c r="N483" s="33"/>
      <c r="O483" s="32">
        <v>55</v>
      </c>
      <c r="P483" s="843" t="s">
        <v>739</v>
      </c>
      <c r="Q483" s="580"/>
      <c r="R483" s="580"/>
      <c r="S483" s="580"/>
      <c r="T483" s="581"/>
      <c r="U483" s="34"/>
      <c r="V483" s="34"/>
      <c r="W483" s="35" t="s">
        <v>70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740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741</v>
      </c>
      <c r="B484" s="54" t="s">
        <v>742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889" t="s">
        <v>743</v>
      </c>
      <c r="Q484" s="580"/>
      <c r="R484" s="580"/>
      <c r="S484" s="580"/>
      <c r="T484" s="581"/>
      <c r="U484" s="34"/>
      <c r="V484" s="34"/>
      <c r="W484" s="35" t="s">
        <v>70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745</v>
      </c>
      <c r="B485" s="54" t="s">
        <v>746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94" t="s">
        <v>747</v>
      </c>
      <c r="Q485" s="580"/>
      <c r="R485" s="580"/>
      <c r="S485" s="580"/>
      <c r="T485" s="581"/>
      <c r="U485" s="34"/>
      <c r="V485" s="34"/>
      <c r="W485" s="35" t="s">
        <v>70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72</v>
      </c>
      <c r="Q486" s="592"/>
      <c r="R486" s="592"/>
      <c r="S486" s="592"/>
      <c r="T486" s="592"/>
      <c r="U486" s="592"/>
      <c r="V486" s="593"/>
      <c r="W486" s="37" t="s">
        <v>73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72</v>
      </c>
      <c r="Q487" s="592"/>
      <c r="R487" s="592"/>
      <c r="S487" s="592"/>
      <c r="T487" s="592"/>
      <c r="U487" s="592"/>
      <c r="V487" s="593"/>
      <c r="W487" s="37" t="s">
        <v>70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142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749</v>
      </c>
      <c r="B489" s="54" t="s">
        <v>750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51" t="s">
        <v>751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752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749</v>
      </c>
      <c r="B490" s="54" t="s">
        <v>753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36" t="s">
        <v>754</v>
      </c>
      <c r="Q490" s="580"/>
      <c r="R490" s="580"/>
      <c r="S490" s="580"/>
      <c r="T490" s="581"/>
      <c r="U490" s="34"/>
      <c r="V490" s="34"/>
      <c r="W490" s="35" t="s">
        <v>70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756</v>
      </c>
      <c r="B491" s="54" t="s">
        <v>757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53" t="s">
        <v>758</v>
      </c>
      <c r="Q491" s="580"/>
      <c r="R491" s="580"/>
      <c r="S491" s="580"/>
      <c r="T491" s="581"/>
      <c r="U491" s="34"/>
      <c r="V491" s="34"/>
      <c r="W491" s="35" t="s">
        <v>70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752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759</v>
      </c>
      <c r="B492" s="54" t="s">
        <v>760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687" t="s">
        <v>761</v>
      </c>
      <c r="Q492" s="580"/>
      <c r="R492" s="580"/>
      <c r="S492" s="580"/>
      <c r="T492" s="581"/>
      <c r="U492" s="34"/>
      <c r="V492" s="34"/>
      <c r="W492" s="35" t="s">
        <v>70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72</v>
      </c>
      <c r="Q493" s="592"/>
      <c r="R493" s="592"/>
      <c r="S493" s="592"/>
      <c r="T493" s="592"/>
      <c r="U493" s="592"/>
      <c r="V493" s="593"/>
      <c r="W493" s="37" t="s">
        <v>73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72</v>
      </c>
      <c r="Q494" s="592"/>
      <c r="R494" s="592"/>
      <c r="S494" s="592"/>
      <c r="T494" s="592"/>
      <c r="U494" s="592"/>
      <c r="V494" s="593"/>
      <c r="W494" s="37" t="s">
        <v>70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64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763</v>
      </c>
      <c r="B496" s="54" t="s">
        <v>764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40" t="s">
        <v>765</v>
      </c>
      <c r="Q496" s="580"/>
      <c r="R496" s="580"/>
      <c r="S496" s="580"/>
      <c r="T496" s="581"/>
      <c r="U496" s="34"/>
      <c r="V496" s="34"/>
      <c r="W496" s="35" t="s">
        <v>70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887" t="s">
        <v>769</v>
      </c>
      <c r="Q497" s="580"/>
      <c r="R497" s="580"/>
      <c r="S497" s="580"/>
      <c r="T497" s="581"/>
      <c r="U497" s="34"/>
      <c r="V497" s="34"/>
      <c r="W497" s="35" t="s">
        <v>70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770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72</v>
      </c>
      <c r="Q498" s="592"/>
      <c r="R498" s="592"/>
      <c r="S498" s="592"/>
      <c r="T498" s="592"/>
      <c r="U498" s="592"/>
      <c r="V498" s="593"/>
      <c r="W498" s="37" t="s">
        <v>73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72</v>
      </c>
      <c r="Q499" s="592"/>
      <c r="R499" s="592"/>
      <c r="S499" s="592"/>
      <c r="T499" s="592"/>
      <c r="U499" s="592"/>
      <c r="V499" s="593"/>
      <c r="W499" s="37" t="s">
        <v>70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74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771</v>
      </c>
      <c r="B501" s="54" t="s">
        <v>772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32" t="s">
        <v>773</v>
      </c>
      <c r="Q501" s="580"/>
      <c r="R501" s="580"/>
      <c r="S501" s="580"/>
      <c r="T501" s="581"/>
      <c r="U501" s="34"/>
      <c r="V501" s="34"/>
      <c r="W501" s="35" t="s">
        <v>70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774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771</v>
      </c>
      <c r="B502" s="54" t="s">
        <v>775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54" t="s">
        <v>773</v>
      </c>
      <c r="Q502" s="580"/>
      <c r="R502" s="580"/>
      <c r="S502" s="580"/>
      <c r="T502" s="581"/>
      <c r="U502" s="34"/>
      <c r="V502" s="34"/>
      <c r="W502" s="35" t="s">
        <v>70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774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72</v>
      </c>
      <c r="Q503" s="592"/>
      <c r="R503" s="592"/>
      <c r="S503" s="592"/>
      <c r="T503" s="592"/>
      <c r="U503" s="592"/>
      <c r="V503" s="593"/>
      <c r="W503" s="37" t="s">
        <v>73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72</v>
      </c>
      <c r="Q504" s="592"/>
      <c r="R504" s="592"/>
      <c r="S504" s="592"/>
      <c r="T504" s="592"/>
      <c r="U504" s="592"/>
      <c r="V504" s="593"/>
      <c r="W504" s="37" t="s">
        <v>70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177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776</v>
      </c>
      <c r="B506" s="54" t="s">
        <v>777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106</v>
      </c>
      <c r="L506" s="32"/>
      <c r="M506" s="33" t="s">
        <v>78</v>
      </c>
      <c r="N506" s="33"/>
      <c r="O506" s="32">
        <v>40</v>
      </c>
      <c r="P506" s="775" t="s">
        <v>778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779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776</v>
      </c>
      <c r="B507" s="54" t="s">
        <v>780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106</v>
      </c>
      <c r="L507" s="32"/>
      <c r="M507" s="33" t="s">
        <v>93</v>
      </c>
      <c r="N507" s="33"/>
      <c r="O507" s="32">
        <v>40</v>
      </c>
      <c r="P507" s="912" t="s">
        <v>781</v>
      </c>
      <c r="Q507" s="580"/>
      <c r="R507" s="580"/>
      <c r="S507" s="580"/>
      <c r="T507" s="581"/>
      <c r="U507" s="34"/>
      <c r="V507" s="34"/>
      <c r="W507" s="35" t="s">
        <v>70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779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782</v>
      </c>
      <c r="B508" s="54" t="s">
        <v>783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106</v>
      </c>
      <c r="L508" s="32"/>
      <c r="M508" s="33" t="s">
        <v>78</v>
      </c>
      <c r="N508" s="33"/>
      <c r="O508" s="32">
        <v>40</v>
      </c>
      <c r="P508" s="667" t="s">
        <v>784</v>
      </c>
      <c r="Q508" s="580"/>
      <c r="R508" s="580"/>
      <c r="S508" s="580"/>
      <c r="T508" s="581"/>
      <c r="U508" s="34"/>
      <c r="V508" s="34"/>
      <c r="W508" s="35" t="s">
        <v>70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785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782</v>
      </c>
      <c r="B509" s="54" t="s">
        <v>786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106</v>
      </c>
      <c r="L509" s="32"/>
      <c r="M509" s="33" t="s">
        <v>93</v>
      </c>
      <c r="N509" s="33"/>
      <c r="O509" s="32">
        <v>40</v>
      </c>
      <c r="P509" s="876" t="s">
        <v>787</v>
      </c>
      <c r="Q509" s="580"/>
      <c r="R509" s="580"/>
      <c r="S509" s="580"/>
      <c r="T509" s="581"/>
      <c r="U509" s="34"/>
      <c r="V509" s="34"/>
      <c r="W509" s="35" t="s">
        <v>70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785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72</v>
      </c>
      <c r="Q510" s="592"/>
      <c r="R510" s="592"/>
      <c r="S510" s="592"/>
      <c r="T510" s="592"/>
      <c r="U510" s="592"/>
      <c r="V510" s="593"/>
      <c r="W510" s="37" t="s">
        <v>73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72</v>
      </c>
      <c r="Q511" s="592"/>
      <c r="R511" s="592"/>
      <c r="S511" s="592"/>
      <c r="T511" s="592"/>
      <c r="U511" s="592"/>
      <c r="V511" s="593"/>
      <c r="W511" s="37" t="s">
        <v>70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788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142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789</v>
      </c>
      <c r="B514" s="54" t="s">
        <v>790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106</v>
      </c>
      <c r="L514" s="32"/>
      <c r="M514" s="33" t="s">
        <v>107</v>
      </c>
      <c r="N514" s="33"/>
      <c r="O514" s="32">
        <v>50</v>
      </c>
      <c r="P514" s="750" t="s">
        <v>791</v>
      </c>
      <c r="Q514" s="580"/>
      <c r="R514" s="580"/>
      <c r="S514" s="580"/>
      <c r="T514" s="581"/>
      <c r="U514" s="34"/>
      <c r="V514" s="34"/>
      <c r="W514" s="35" t="s">
        <v>70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792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72</v>
      </c>
      <c r="Q515" s="592"/>
      <c r="R515" s="592"/>
      <c r="S515" s="592"/>
      <c r="T515" s="592"/>
      <c r="U515" s="592"/>
      <c r="V515" s="593"/>
      <c r="W515" s="37" t="s">
        <v>73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72</v>
      </c>
      <c r="Q516" s="592"/>
      <c r="R516" s="592"/>
      <c r="S516" s="592"/>
      <c r="T516" s="592"/>
      <c r="U516" s="592"/>
      <c r="V516" s="593"/>
      <c r="W516" s="37" t="s">
        <v>70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793</v>
      </c>
      <c r="Q517" s="630"/>
      <c r="R517" s="630"/>
      <c r="S517" s="630"/>
      <c r="T517" s="630"/>
      <c r="U517" s="630"/>
      <c r="V517" s="631"/>
      <c r="W517" s="37" t="s">
        <v>70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16500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16510.440000000002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794</v>
      </c>
      <c r="Q518" s="630"/>
      <c r="R518" s="630"/>
      <c r="S518" s="630"/>
      <c r="T518" s="630"/>
      <c r="U518" s="630"/>
      <c r="V518" s="631"/>
      <c r="W518" s="37" t="s">
        <v>70</v>
      </c>
      <c r="X518" s="577">
        <f>IFERROR(SUM(BM22:BM514),"0")</f>
        <v>17265.764309764309</v>
      </c>
      <c r="Y518" s="577">
        <f>IFERROR(SUM(BN22:BN514),"0")</f>
        <v>17276.844000000001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795</v>
      </c>
      <c r="Q519" s="630"/>
      <c r="R519" s="630"/>
      <c r="S519" s="630"/>
      <c r="T519" s="630"/>
      <c r="U519" s="630"/>
      <c r="V519" s="631"/>
      <c r="W519" s="37" t="s">
        <v>796</v>
      </c>
      <c r="X519" s="38">
        <f>ROUNDUP(SUM(BO22:BO514),0)</f>
        <v>26</v>
      </c>
      <c r="Y519" s="38">
        <f>ROUNDUP(SUM(BP22:BP514),0)</f>
        <v>26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797</v>
      </c>
      <c r="Q520" s="630"/>
      <c r="R520" s="630"/>
      <c r="S520" s="630"/>
      <c r="T520" s="630"/>
      <c r="U520" s="630"/>
      <c r="V520" s="631"/>
      <c r="W520" s="37" t="s">
        <v>70</v>
      </c>
      <c r="X520" s="577">
        <f>GrossWeightTotal+PalletQtyTotal*25</f>
        <v>17915.764309764309</v>
      </c>
      <c r="Y520" s="577">
        <f>GrossWeightTotalR+PalletQtyTotalR*25</f>
        <v>17926.844000000001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798</v>
      </c>
      <c r="Q521" s="630"/>
      <c r="R521" s="630"/>
      <c r="S521" s="630"/>
      <c r="T521" s="630"/>
      <c r="U521" s="630"/>
      <c r="V521" s="631"/>
      <c r="W521" s="37" t="s">
        <v>796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1752.6374859708192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1754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799</v>
      </c>
      <c r="Q522" s="630"/>
      <c r="R522" s="630"/>
      <c r="S522" s="630"/>
      <c r="T522" s="630"/>
      <c r="U522" s="630"/>
      <c r="V522" s="631"/>
      <c r="W522" s="39" t="s">
        <v>800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29.63176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801</v>
      </c>
      <c r="B524" s="572" t="s">
        <v>63</v>
      </c>
      <c r="C524" s="598" t="s">
        <v>101</v>
      </c>
      <c r="D524" s="634"/>
      <c r="E524" s="634"/>
      <c r="F524" s="634"/>
      <c r="G524" s="634"/>
      <c r="H524" s="635"/>
      <c r="I524" s="598" t="s">
        <v>266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554</v>
      </c>
      <c r="U524" s="635"/>
      <c r="V524" s="598" t="s">
        <v>611</v>
      </c>
      <c r="W524" s="634"/>
      <c r="X524" s="634"/>
      <c r="Y524" s="635"/>
      <c r="Z524" s="572" t="s">
        <v>670</v>
      </c>
      <c r="AA524" s="598" t="s">
        <v>736</v>
      </c>
      <c r="AB524" s="635"/>
      <c r="AC524" s="52"/>
      <c r="AF524" s="573"/>
    </row>
    <row r="525" spans="1:68" ht="14.25" customHeight="1" thickTop="1" x14ac:dyDescent="0.2">
      <c r="A525" s="790" t="s">
        <v>802</v>
      </c>
      <c r="B525" s="598" t="s">
        <v>63</v>
      </c>
      <c r="C525" s="598" t="s">
        <v>102</v>
      </c>
      <c r="D525" s="598" t="s">
        <v>122</v>
      </c>
      <c r="E525" s="598" t="s">
        <v>184</v>
      </c>
      <c r="F525" s="598" t="s">
        <v>207</v>
      </c>
      <c r="G525" s="598" t="s">
        <v>242</v>
      </c>
      <c r="H525" s="598" t="s">
        <v>101</v>
      </c>
      <c r="I525" s="598" t="s">
        <v>267</v>
      </c>
      <c r="J525" s="598" t="s">
        <v>307</v>
      </c>
      <c r="K525" s="598" t="s">
        <v>368</v>
      </c>
      <c r="L525" s="598" t="s">
        <v>407</v>
      </c>
      <c r="M525" s="598" t="s">
        <v>423</v>
      </c>
      <c r="N525" s="573"/>
      <c r="O525" s="598" t="s">
        <v>436</v>
      </c>
      <c r="P525" s="598" t="s">
        <v>446</v>
      </c>
      <c r="Q525" s="598" t="s">
        <v>453</v>
      </c>
      <c r="R525" s="598" t="s">
        <v>458</v>
      </c>
      <c r="S525" s="598" t="s">
        <v>544</v>
      </c>
      <c r="T525" s="598" t="s">
        <v>555</v>
      </c>
      <c r="U525" s="598" t="s">
        <v>589</v>
      </c>
      <c r="V525" s="598" t="s">
        <v>612</v>
      </c>
      <c r="W525" s="598" t="s">
        <v>644</v>
      </c>
      <c r="X525" s="598" t="s">
        <v>662</v>
      </c>
      <c r="Y525" s="598" t="s">
        <v>666</v>
      </c>
      <c r="Z525" s="598" t="s">
        <v>670</v>
      </c>
      <c r="AA525" s="598" t="s">
        <v>736</v>
      </c>
      <c r="AB525" s="598" t="s">
        <v>788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803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502.2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0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9000</v>
      </c>
      <c r="U527" s="46">
        <f>IFERROR(Y374*1,"0")+IFERROR(Y375*1,"0")+IFERROR(Y376*1,"0")+IFERROR(Y377*1,"0")+IFERROR(Y381*1,"0")+IFERROR(Y385*1,"0")+IFERROR(Y386*1,"0")+IFERROR(Y390*1,"0")</f>
        <v>3006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4002.2400000000002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0QCWVc1qmca57C8qYCgculXPb86dsfNOW1CdMT0W+vUGZ/93FOM1tNLxfllwA9lpvoVwWZtr2csCLhEobUA3UQ==" saltValue="w3UO/Ku6NvJ7uiFelIecHw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2 X107 X274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58 X65 X295 X349:X350 X352 X359" xr:uid="{00000000-0002-0000-0000-000012000000}">
      <formula1>IF(AK54&gt;0,OR(X54=0,AND(IF(X54-AK54&gt;=0,TRUE,FALSE),X54&gt;0,IF(X54/(H54*J54)=ROUND(X54/(H54*J54),0),TRUE,FALSE))),FALSE)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8" spans="2:8" x14ac:dyDescent="0.2">
      <c r="B8" s="47" t="s">
        <v>19</v>
      </c>
      <c r="C8" s="47" t="s">
        <v>806</v>
      </c>
      <c r="D8" s="47"/>
      <c r="E8" s="47"/>
    </row>
    <row r="10" spans="2:8" x14ac:dyDescent="0.2">
      <c r="B10" s="47" t="s">
        <v>808</v>
      </c>
      <c r="C10" s="47"/>
      <c r="D10" s="47"/>
      <c r="E10" s="47"/>
    </row>
    <row r="11" spans="2:8" x14ac:dyDescent="0.2">
      <c r="B11" s="47" t="s">
        <v>809</v>
      </c>
      <c r="C11" s="47"/>
      <c r="D11" s="47"/>
      <c r="E11" s="47"/>
    </row>
    <row r="12" spans="2:8" x14ac:dyDescent="0.2">
      <c r="B12" s="47" t="s">
        <v>810</v>
      </c>
      <c r="C12" s="47"/>
      <c r="D12" s="47"/>
      <c r="E12" s="47"/>
    </row>
    <row r="13" spans="2:8" x14ac:dyDescent="0.2">
      <c r="B13" s="47" t="s">
        <v>811</v>
      </c>
      <c r="C13" s="47"/>
      <c r="D13" s="47"/>
      <c r="E13" s="47"/>
    </row>
    <row r="14" spans="2:8" x14ac:dyDescent="0.2">
      <c r="B14" s="47" t="s">
        <v>812</v>
      </c>
      <c r="C14" s="47"/>
      <c r="D14" s="47"/>
      <c r="E14" s="47"/>
    </row>
    <row r="15" spans="2:8" x14ac:dyDescent="0.2">
      <c r="B15" s="47" t="s">
        <v>813</v>
      </c>
      <c r="C15" s="47"/>
      <c r="D15" s="47"/>
      <c r="E15" s="47"/>
    </row>
    <row r="16" spans="2:8" x14ac:dyDescent="0.2">
      <c r="B16" s="47" t="s">
        <v>814</v>
      </c>
      <c r="C16" s="47"/>
      <c r="D16" s="47"/>
      <c r="E16" s="47"/>
    </row>
    <row r="17" spans="2:5" x14ac:dyDescent="0.2">
      <c r="B17" s="47" t="s">
        <v>815</v>
      </c>
      <c r="C17" s="47"/>
      <c r="D17" s="47"/>
      <c r="E17" s="47"/>
    </row>
    <row r="18" spans="2:5" x14ac:dyDescent="0.2">
      <c r="B18" s="47" t="s">
        <v>816</v>
      </c>
      <c r="C18" s="47"/>
      <c r="D18" s="47"/>
      <c r="E18" s="47"/>
    </row>
    <row r="19" spans="2:5" x14ac:dyDescent="0.2">
      <c r="B19" s="47" t="s">
        <v>817</v>
      </c>
      <c r="C19" s="47"/>
      <c r="D19" s="47"/>
      <c r="E19" s="47"/>
    </row>
    <row r="20" spans="2:5" x14ac:dyDescent="0.2">
      <c r="B20" s="47" t="s">
        <v>818</v>
      </c>
      <c r="C20" s="47"/>
      <c r="D20" s="47"/>
      <c r="E20" s="47"/>
    </row>
  </sheetData>
  <sheetProtection algorithmName="SHA-512" hashValue="HWobCguN9J1KXTDvlbZHaPwaoaAEcz4UnMOAKIryn4WZYwwLNLG7kjjrR+KEFwedBc10gJlLVn3j6x0Fx7qmcw==" saltValue="ZGQrMeH35snQRhh1V1po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2025-06-09T08:58:01Z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