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5737AD7B-7D4F-4EEA-B1F9-51E2713C78A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Y507" i="1"/>
  <c r="BP506" i="1"/>
  <c r="BO506" i="1"/>
  <c r="BN506" i="1"/>
  <c r="BM506" i="1"/>
  <c r="Z506" i="1"/>
  <c r="Z510" i="1" s="1"/>
  <c r="Y506" i="1"/>
  <c r="Y511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Z486" i="1" s="1"/>
  <c r="Y483" i="1"/>
  <c r="Y487" i="1" s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X418" i="1"/>
  <c r="Y417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S527" i="1" s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Y332" i="1" s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Z289" i="1" s="1"/>
  <c r="Y288" i="1"/>
  <c r="Q527" i="1" s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P527" i="1" s="1"/>
  <c r="P279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Y252" i="1" s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Y223" i="1" s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Y207" i="1" s="1"/>
  <c r="P199" i="1"/>
  <c r="BP198" i="1"/>
  <c r="BO198" i="1"/>
  <c r="BN198" i="1"/>
  <c r="BM198" i="1"/>
  <c r="Z198" i="1"/>
  <c r="Y198" i="1"/>
  <c r="P198" i="1"/>
  <c r="X196" i="1"/>
  <c r="Y195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Y184" i="1"/>
  <c r="X184" i="1"/>
  <c r="BP183" i="1"/>
  <c r="BO183" i="1"/>
  <c r="BN183" i="1"/>
  <c r="BM183" i="1"/>
  <c r="Z183" i="1"/>
  <c r="Z184" i="1" s="1"/>
  <c r="Y183" i="1"/>
  <c r="Y185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Y180" i="1" s="1"/>
  <c r="P178" i="1"/>
  <c r="BP177" i="1"/>
  <c r="BO177" i="1"/>
  <c r="BN177" i="1"/>
  <c r="BM177" i="1"/>
  <c r="Z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Y175" i="1" s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Y156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Y157" i="1" s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P138" i="1"/>
  <c r="X136" i="1"/>
  <c r="Y135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Y125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Y116" i="1" s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Y86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82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Y72" i="1" s="1"/>
  <c r="P70" i="1"/>
  <c r="BP69" i="1"/>
  <c r="BO69" i="1"/>
  <c r="BN69" i="1"/>
  <c r="BM69" i="1"/>
  <c r="Z69" i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7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17" i="1" s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F9" i="1" l="1"/>
  <c r="J9" i="1"/>
  <c r="F10" i="1"/>
  <c r="B527" i="1"/>
  <c r="X518" i="1"/>
  <c r="X519" i="1"/>
  <c r="X521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6" i="1"/>
  <c r="D527" i="1"/>
  <c r="Z54" i="1"/>
  <c r="Z59" i="1" s="1"/>
  <c r="BN54" i="1"/>
  <c r="Z56" i="1"/>
  <c r="BN56" i="1"/>
  <c r="Z58" i="1"/>
  <c r="BN58" i="1"/>
  <c r="Y59" i="1"/>
  <c r="Z62" i="1"/>
  <c r="BN62" i="1"/>
  <c r="BP62" i="1"/>
  <c r="Z64" i="1"/>
  <c r="BN64" i="1"/>
  <c r="Y67" i="1"/>
  <c r="Z70" i="1"/>
  <c r="Z72" i="1" s="1"/>
  <c r="BN70" i="1"/>
  <c r="BP70" i="1"/>
  <c r="Z76" i="1"/>
  <c r="Z81" i="1" s="1"/>
  <c r="BN76" i="1"/>
  <c r="Z78" i="1"/>
  <c r="BN78" i="1"/>
  <c r="Z80" i="1"/>
  <c r="BN80" i="1"/>
  <c r="Y81" i="1"/>
  <c r="Z84" i="1"/>
  <c r="BN84" i="1"/>
  <c r="BP84" i="1"/>
  <c r="BP85" i="1"/>
  <c r="BN85" i="1"/>
  <c r="Z85" i="1"/>
  <c r="Y87" i="1"/>
  <c r="E527" i="1"/>
  <c r="Y93" i="1"/>
  <c r="BP90" i="1"/>
  <c r="BN90" i="1"/>
  <c r="Z90" i="1"/>
  <c r="Y102" i="1"/>
  <c r="BP99" i="1"/>
  <c r="BN99" i="1"/>
  <c r="Z99" i="1"/>
  <c r="BP108" i="1"/>
  <c r="BN108" i="1"/>
  <c r="Z108" i="1"/>
  <c r="BP120" i="1"/>
  <c r="BN120" i="1"/>
  <c r="Z120" i="1"/>
  <c r="Y124" i="1"/>
  <c r="BP128" i="1"/>
  <c r="BN128" i="1"/>
  <c r="Z128" i="1"/>
  <c r="Z129" i="1" s="1"/>
  <c r="Y130" i="1"/>
  <c r="G527" i="1"/>
  <c r="Y136" i="1"/>
  <c r="BP133" i="1"/>
  <c r="BN133" i="1"/>
  <c r="Z133" i="1"/>
  <c r="Z135" i="1" s="1"/>
  <c r="Y140" i="1"/>
  <c r="BP154" i="1"/>
  <c r="BN154" i="1"/>
  <c r="Z154" i="1"/>
  <c r="Z156" i="1" s="1"/>
  <c r="BP168" i="1"/>
  <c r="BN168" i="1"/>
  <c r="Z168" i="1"/>
  <c r="BP172" i="1"/>
  <c r="BN172" i="1"/>
  <c r="Z172" i="1"/>
  <c r="BP189" i="1"/>
  <c r="BN189" i="1"/>
  <c r="Z189" i="1"/>
  <c r="Z190" i="1" s="1"/>
  <c r="Y191" i="1"/>
  <c r="Y196" i="1"/>
  <c r="BP193" i="1"/>
  <c r="BN193" i="1"/>
  <c r="Z193" i="1"/>
  <c r="Z195" i="1" s="1"/>
  <c r="Y206" i="1"/>
  <c r="BP201" i="1"/>
  <c r="BN201" i="1"/>
  <c r="Z201" i="1"/>
  <c r="BP205" i="1"/>
  <c r="BN205" i="1"/>
  <c r="Z205" i="1"/>
  <c r="Y219" i="1"/>
  <c r="Y218" i="1"/>
  <c r="BP209" i="1"/>
  <c r="BN209" i="1"/>
  <c r="Z209" i="1"/>
  <c r="BP213" i="1"/>
  <c r="BN213" i="1"/>
  <c r="Z213" i="1"/>
  <c r="BP217" i="1"/>
  <c r="BN217" i="1"/>
  <c r="Z217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Y239" i="1"/>
  <c r="BP258" i="1"/>
  <c r="BN258" i="1"/>
  <c r="Z258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Y324" i="1"/>
  <c r="BP335" i="1"/>
  <c r="BN335" i="1"/>
  <c r="Z335" i="1"/>
  <c r="Z337" i="1" s="1"/>
  <c r="Y337" i="1"/>
  <c r="BP375" i="1"/>
  <c r="BN375" i="1"/>
  <c r="Z375" i="1"/>
  <c r="Z378" i="1" s="1"/>
  <c r="Y379" i="1"/>
  <c r="H9" i="1"/>
  <c r="Y45" i="1"/>
  <c r="Y521" i="1" s="1"/>
  <c r="Y60" i="1"/>
  <c r="BP92" i="1"/>
  <c r="Y519" i="1" s="1"/>
  <c r="BN92" i="1"/>
  <c r="Y518" i="1" s="1"/>
  <c r="Z92" i="1"/>
  <c r="Y94" i="1"/>
  <c r="BP97" i="1"/>
  <c r="BN97" i="1"/>
  <c r="Z97" i="1"/>
  <c r="Z102" i="1" s="1"/>
  <c r="BP101" i="1"/>
  <c r="BN101" i="1"/>
  <c r="Z101" i="1"/>
  <c r="Y103" i="1"/>
  <c r="F527" i="1"/>
  <c r="Y111" i="1"/>
  <c r="BP106" i="1"/>
  <c r="BN106" i="1"/>
  <c r="Z106" i="1"/>
  <c r="Z110" i="1" s="1"/>
  <c r="Y110" i="1"/>
  <c r="BP114" i="1"/>
  <c r="BN114" i="1"/>
  <c r="Z114" i="1"/>
  <c r="Z116" i="1" s="1"/>
  <c r="BP122" i="1"/>
  <c r="BN122" i="1"/>
  <c r="Z122" i="1"/>
  <c r="Z124" i="1" s="1"/>
  <c r="BP139" i="1"/>
  <c r="BN139" i="1"/>
  <c r="Z139" i="1"/>
  <c r="Z140" i="1" s="1"/>
  <c r="Y141" i="1"/>
  <c r="Y146" i="1"/>
  <c r="BP143" i="1"/>
  <c r="BN143" i="1"/>
  <c r="Z143" i="1"/>
  <c r="Z145" i="1" s="1"/>
  <c r="BP166" i="1"/>
  <c r="BN166" i="1"/>
  <c r="Z166" i="1"/>
  <c r="Z174" i="1" s="1"/>
  <c r="BP170" i="1"/>
  <c r="BN170" i="1"/>
  <c r="Z170" i="1"/>
  <c r="Y174" i="1"/>
  <c r="BP178" i="1"/>
  <c r="BN178" i="1"/>
  <c r="Z178" i="1"/>
  <c r="Z180" i="1" s="1"/>
  <c r="BP199" i="1"/>
  <c r="BN199" i="1"/>
  <c r="Z199" i="1"/>
  <c r="Z206" i="1" s="1"/>
  <c r="BP203" i="1"/>
  <c r="BN203" i="1"/>
  <c r="Z203" i="1"/>
  <c r="BP211" i="1"/>
  <c r="BN211" i="1"/>
  <c r="Z211" i="1"/>
  <c r="BP215" i="1"/>
  <c r="BN215" i="1"/>
  <c r="Z215" i="1"/>
  <c r="BP249" i="1"/>
  <c r="BN249" i="1"/>
  <c r="Z249" i="1"/>
  <c r="BP273" i="1"/>
  <c r="BN273" i="1"/>
  <c r="Z273" i="1"/>
  <c r="Z275" i="1" s="1"/>
  <c r="O527" i="1"/>
  <c r="Y275" i="1"/>
  <c r="BP350" i="1"/>
  <c r="BN350" i="1"/>
  <c r="Z350" i="1"/>
  <c r="Y356" i="1"/>
  <c r="BP354" i="1"/>
  <c r="BN354" i="1"/>
  <c r="Z354" i="1"/>
  <c r="BP421" i="1"/>
  <c r="BN421" i="1"/>
  <c r="Z421" i="1"/>
  <c r="Z424" i="1" s="1"/>
  <c r="Y425" i="1"/>
  <c r="W527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H527" i="1"/>
  <c r="Y151" i="1"/>
  <c r="I527" i="1"/>
  <c r="Y163" i="1"/>
  <c r="J527" i="1"/>
  <c r="Y190" i="1"/>
  <c r="BP222" i="1"/>
  <c r="BN222" i="1"/>
  <c r="Z222" i="1"/>
  <c r="Z223" i="1" s="1"/>
  <c r="Y224" i="1"/>
  <c r="K527" i="1"/>
  <c r="Y234" i="1"/>
  <c r="BP227" i="1"/>
  <c r="BN227" i="1"/>
  <c r="Z227" i="1"/>
  <c r="Z234" i="1" s="1"/>
  <c r="BP231" i="1"/>
  <c r="BN231" i="1"/>
  <c r="Z231" i="1"/>
  <c r="Z251" i="1"/>
  <c r="BP247" i="1"/>
  <c r="BN247" i="1"/>
  <c r="Z247" i="1"/>
  <c r="Y251" i="1"/>
  <c r="BP256" i="1"/>
  <c r="BN256" i="1"/>
  <c r="Z256" i="1"/>
  <c r="Z260" i="1" s="1"/>
  <c r="Y260" i="1"/>
  <c r="Z268" i="1"/>
  <c r="BP265" i="1"/>
  <c r="BN265" i="1"/>
  <c r="Z265" i="1"/>
  <c r="Y276" i="1"/>
  <c r="BP294" i="1"/>
  <c r="BN294" i="1"/>
  <c r="Z294" i="1"/>
  <c r="Z299" i="1" s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Z331" i="1" s="1"/>
  <c r="Y338" i="1"/>
  <c r="Z344" i="1"/>
  <c r="BP342" i="1"/>
  <c r="BN342" i="1"/>
  <c r="Z342" i="1"/>
  <c r="BP352" i="1"/>
  <c r="BN352" i="1"/>
  <c r="Z352" i="1"/>
  <c r="Z356" i="1" s="1"/>
  <c r="BP360" i="1"/>
  <c r="BN360" i="1"/>
  <c r="Z360" i="1"/>
  <c r="Z361" i="1" s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Z417" i="1" s="1"/>
  <c r="Y424" i="1"/>
  <c r="BP423" i="1"/>
  <c r="BN423" i="1"/>
  <c r="Z423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Z458" i="1" s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s="1"/>
  <c r="Y520" i="1" l="1"/>
  <c r="Z452" i="1"/>
  <c r="Z406" i="1"/>
  <c r="Z323" i="1"/>
  <c r="Z317" i="1"/>
  <c r="Z86" i="1"/>
  <c r="Z66" i="1"/>
  <c r="Z45" i="1"/>
  <c r="Z522" i="1" s="1"/>
  <c r="Y517" i="1"/>
  <c r="Z493" i="1"/>
  <c r="Z309" i="1"/>
  <c r="Z468" i="1"/>
  <c r="Z218" i="1"/>
  <c r="Z93" i="1"/>
  <c r="X520" i="1"/>
</calcChain>
</file>

<file path=xl/sharedStrings.xml><?xml version="1.0" encoding="utf-8"?>
<sst xmlns="http://schemas.openxmlformats.org/spreadsheetml/2006/main" count="2311" uniqueCount="819">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</sst>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topLeftCell="A509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07"/>
      <c r="F1" s="607"/>
      <c r="G1" s="12" t="s">
        <v>1</v>
      </c>
      <c r="H1" s="655" t="s">
        <v>2</v>
      </c>
      <c r="I1" s="607"/>
      <c r="J1" s="607"/>
      <c r="K1" s="607"/>
      <c r="L1" s="607"/>
      <c r="M1" s="607"/>
      <c r="N1" s="607"/>
      <c r="O1" s="607"/>
      <c r="P1" s="607"/>
      <c r="Q1" s="607"/>
      <c r="R1" s="606" t="s">
        <v>3</v>
      </c>
      <c r="S1" s="607"/>
      <c r="T1" s="6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0" t="s">
        <v>8</v>
      </c>
      <c r="B5" s="630"/>
      <c r="C5" s="631"/>
      <c r="D5" s="660"/>
      <c r="E5" s="661"/>
      <c r="F5" s="875" t="s">
        <v>9</v>
      </c>
      <c r="G5" s="631"/>
      <c r="H5" s="660"/>
      <c r="I5" s="818"/>
      <c r="J5" s="818"/>
      <c r="K5" s="818"/>
      <c r="L5" s="818"/>
      <c r="M5" s="661"/>
      <c r="N5" s="58"/>
      <c r="P5" s="24" t="s">
        <v>10</v>
      </c>
      <c r="Q5" s="885">
        <v>45816</v>
      </c>
      <c r="R5" s="702"/>
      <c r="T5" s="736" t="s">
        <v>11</v>
      </c>
      <c r="U5" s="737"/>
      <c r="V5" s="739" t="s">
        <v>12</v>
      </c>
      <c r="W5" s="702"/>
      <c r="AB5" s="51"/>
      <c r="AC5" s="51"/>
      <c r="AD5" s="51"/>
      <c r="AE5" s="51"/>
    </row>
    <row r="6" spans="1:32" s="569" customFormat="1" ht="24" customHeight="1" x14ac:dyDescent="0.2">
      <c r="A6" s="700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702"/>
      <c r="N6" s="59"/>
      <c r="P6" s="24" t="s">
        <v>15</v>
      </c>
      <c r="Q6" s="896" t="str">
        <f>IF(Q5=0," ",CHOOSE(WEEKDAY(Q5,2),"Понедельник","Вторник","Среда","Четверг","Пятница","Суббота","Воскресенье"))</f>
        <v>Воскресенье</v>
      </c>
      <c r="R6" s="583"/>
      <c r="T6" s="745" t="s">
        <v>16</v>
      </c>
      <c r="U6" s="737"/>
      <c r="V6" s="801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1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7"/>
      <c r="U7" s="737"/>
      <c r="V7" s="802"/>
      <c r="W7" s="803"/>
      <c r="AB7" s="51"/>
      <c r="AC7" s="51"/>
      <c r="AD7" s="51"/>
      <c r="AE7" s="51"/>
    </row>
    <row r="8" spans="1:32" s="569" customFormat="1" ht="25.5" customHeight="1" x14ac:dyDescent="0.2">
      <c r="A8" s="909" t="s">
        <v>18</v>
      </c>
      <c r="B8" s="592"/>
      <c r="C8" s="593"/>
      <c r="D8" s="645" t="s">
        <v>19</v>
      </c>
      <c r="E8" s="646"/>
      <c r="F8" s="646"/>
      <c r="G8" s="646"/>
      <c r="H8" s="646"/>
      <c r="I8" s="646"/>
      <c r="J8" s="646"/>
      <c r="K8" s="646"/>
      <c r="L8" s="646"/>
      <c r="M8" s="647"/>
      <c r="N8" s="61"/>
      <c r="P8" s="24" t="s">
        <v>20</v>
      </c>
      <c r="Q8" s="707">
        <v>0.375</v>
      </c>
      <c r="R8" s="638"/>
      <c r="T8" s="587"/>
      <c r="U8" s="737"/>
      <c r="V8" s="802"/>
      <c r="W8" s="803"/>
      <c r="AB8" s="51"/>
      <c r="AC8" s="51"/>
      <c r="AD8" s="51"/>
      <c r="AE8" s="51"/>
    </row>
    <row r="9" spans="1:32" s="569" customFormat="1" ht="39.950000000000003" customHeight="1" x14ac:dyDescent="0.2">
      <c r="A9" s="7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4"/>
      <c r="E9" s="597"/>
      <c r="F9" s="7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7"/>
      <c r="P9" s="26" t="s">
        <v>21</v>
      </c>
      <c r="Q9" s="694"/>
      <c r="R9" s="695"/>
      <c r="T9" s="587"/>
      <c r="U9" s="737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4"/>
      <c r="E10" s="597"/>
      <c r="F10" s="7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95" t="str">
        <f>IFERROR(VLOOKUP($D$10,Proxy,2,FALSE),"")</f>
        <v/>
      </c>
      <c r="I10" s="587"/>
      <c r="J10" s="587"/>
      <c r="K10" s="587"/>
      <c r="L10" s="587"/>
      <c r="M10" s="587"/>
      <c r="N10" s="568"/>
      <c r="P10" s="26" t="s">
        <v>22</v>
      </c>
      <c r="Q10" s="746"/>
      <c r="R10" s="747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1"/>
      <c r="R11" s="702"/>
      <c r="U11" s="24" t="s">
        <v>27</v>
      </c>
      <c r="V11" s="838" t="s">
        <v>28</v>
      </c>
      <c r="W11" s="695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3" t="s">
        <v>29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30</v>
      </c>
      <c r="Q12" s="707"/>
      <c r="R12" s="638"/>
      <c r="S12" s="23"/>
      <c r="U12" s="24"/>
      <c r="V12" s="607"/>
      <c r="W12" s="587"/>
      <c r="AB12" s="51"/>
      <c r="AC12" s="51"/>
      <c r="AD12" s="51"/>
      <c r="AE12" s="51"/>
    </row>
    <row r="13" spans="1:32" s="569" customFormat="1" ht="23.25" customHeight="1" x14ac:dyDescent="0.2">
      <c r="A13" s="733" t="s">
        <v>31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32</v>
      </c>
      <c r="Q13" s="838"/>
      <c r="R13" s="6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3" t="s">
        <v>33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59" t="s">
        <v>34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24" t="s">
        <v>35</v>
      </c>
      <c r="Q15" s="607"/>
      <c r="R15" s="607"/>
      <c r="S15" s="607"/>
      <c r="T15" s="6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36</v>
      </c>
      <c r="B17" s="618" t="s">
        <v>37</v>
      </c>
      <c r="C17" s="713" t="s">
        <v>38</v>
      </c>
      <c r="D17" s="618" t="s">
        <v>39</v>
      </c>
      <c r="E17" s="680"/>
      <c r="F17" s="618" t="s">
        <v>40</v>
      </c>
      <c r="G17" s="618" t="s">
        <v>41</v>
      </c>
      <c r="H17" s="618" t="s">
        <v>42</v>
      </c>
      <c r="I17" s="618" t="s">
        <v>43</v>
      </c>
      <c r="J17" s="618" t="s">
        <v>44</v>
      </c>
      <c r="K17" s="618" t="s">
        <v>45</v>
      </c>
      <c r="L17" s="618" t="s">
        <v>46</v>
      </c>
      <c r="M17" s="618" t="s">
        <v>47</v>
      </c>
      <c r="N17" s="618" t="s">
        <v>48</v>
      </c>
      <c r="O17" s="618" t="s">
        <v>49</v>
      </c>
      <c r="P17" s="618" t="s">
        <v>50</v>
      </c>
      <c r="Q17" s="679"/>
      <c r="R17" s="679"/>
      <c r="S17" s="679"/>
      <c r="T17" s="680"/>
      <c r="U17" s="902" t="s">
        <v>51</v>
      </c>
      <c r="V17" s="631"/>
      <c r="W17" s="618" t="s">
        <v>52</v>
      </c>
      <c r="X17" s="618" t="s">
        <v>53</v>
      </c>
      <c r="Y17" s="906" t="s">
        <v>54</v>
      </c>
      <c r="Z17" s="816" t="s">
        <v>55</v>
      </c>
      <c r="AA17" s="792" t="s">
        <v>56</v>
      </c>
      <c r="AB17" s="792" t="s">
        <v>57</v>
      </c>
      <c r="AC17" s="792" t="s">
        <v>58</v>
      </c>
      <c r="AD17" s="792" t="s">
        <v>59</v>
      </c>
      <c r="AE17" s="870"/>
      <c r="AF17" s="871"/>
      <c r="AG17" s="66"/>
      <c r="BD17" s="65" t="s">
        <v>60</v>
      </c>
    </row>
    <row r="18" spans="1:68" ht="14.25" customHeight="1" x14ac:dyDescent="0.2">
      <c r="A18" s="619"/>
      <c r="B18" s="619"/>
      <c r="C18" s="619"/>
      <c r="D18" s="681"/>
      <c r="E18" s="683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1"/>
      <c r="Q18" s="682"/>
      <c r="R18" s="682"/>
      <c r="S18" s="682"/>
      <c r="T18" s="683"/>
      <c r="U18" s="67" t="s">
        <v>61</v>
      </c>
      <c r="V18" s="67" t="s">
        <v>62</v>
      </c>
      <c r="W18" s="619"/>
      <c r="X18" s="619"/>
      <c r="Y18" s="907"/>
      <c r="Z18" s="817"/>
      <c r="AA18" s="793"/>
      <c r="AB18" s="793"/>
      <c r="AC18" s="793"/>
      <c r="AD18" s="872"/>
      <c r="AE18" s="873"/>
      <c r="AF18" s="874"/>
      <c r="AG18" s="66"/>
      <c r="BD18" s="65"/>
    </row>
    <row r="19" spans="1:68" ht="27.75" customHeight="1" x14ac:dyDescent="0.2">
      <c r="A19" s="616" t="s">
        <v>63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customHeight="1" x14ac:dyDescent="0.25">
      <c r="A20" s="595" t="s">
        <v>63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70"/>
      <c r="AB20" s="570"/>
      <c r="AC20" s="570"/>
    </row>
    <row r="21" spans="1:68" ht="14.25" customHeight="1" x14ac:dyDescent="0.25">
      <c r="A21" s="594" t="s">
        <v>64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71"/>
      <c r="AB21" s="571"/>
      <c r="AC21" s="57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2" t="s">
        <v>69</v>
      </c>
      <c r="Q22" s="580"/>
      <c r="R22" s="580"/>
      <c r="S22" s="580"/>
      <c r="T22" s="581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6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8"/>
      <c r="P23" s="591" t="s">
        <v>72</v>
      </c>
      <c r="Q23" s="592"/>
      <c r="R23" s="592"/>
      <c r="S23" s="592"/>
      <c r="T23" s="592"/>
      <c r="U23" s="592"/>
      <c r="V23" s="593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8"/>
      <c r="P24" s="591" t="s">
        <v>72</v>
      </c>
      <c r="Q24" s="592"/>
      <c r="R24" s="592"/>
      <c r="S24" s="592"/>
      <c r="T24" s="592"/>
      <c r="U24" s="592"/>
      <c r="V24" s="593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94" t="s">
        <v>74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71"/>
      <c r="AB25" s="571"/>
      <c r="AC25" s="571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6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88"/>
      <c r="P32" s="591" t="s">
        <v>72</v>
      </c>
      <c r="Q32" s="592"/>
      <c r="R32" s="592"/>
      <c r="S32" s="592"/>
      <c r="T32" s="592"/>
      <c r="U32" s="592"/>
      <c r="V32" s="593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8"/>
      <c r="P33" s="591" t="s">
        <v>72</v>
      </c>
      <c r="Q33" s="592"/>
      <c r="R33" s="592"/>
      <c r="S33" s="592"/>
      <c r="T33" s="592"/>
      <c r="U33" s="592"/>
      <c r="V33" s="593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94" t="s">
        <v>95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71"/>
      <c r="AB34" s="571"/>
      <c r="AC34" s="571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6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88"/>
      <c r="P36" s="591" t="s">
        <v>72</v>
      </c>
      <c r="Q36" s="592"/>
      <c r="R36" s="592"/>
      <c r="S36" s="592"/>
      <c r="T36" s="592"/>
      <c r="U36" s="592"/>
      <c r="V36" s="593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88"/>
      <c r="P37" s="591" t="s">
        <v>72</v>
      </c>
      <c r="Q37" s="592"/>
      <c r="R37" s="592"/>
      <c r="S37" s="592"/>
      <c r="T37" s="592"/>
      <c r="U37" s="592"/>
      <c r="V37" s="593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6" t="s">
        <v>101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customHeight="1" x14ac:dyDescent="0.25">
      <c r="A39" s="595" t="s">
        <v>102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70"/>
      <c r="AB39" s="570"/>
      <c r="AC39" s="570"/>
    </row>
    <row r="40" spans="1:68" ht="14.25" customHeight="1" x14ac:dyDescent="0.25">
      <c r="A40" s="594" t="s">
        <v>103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70</v>
      </c>
      <c r="X41" s="575">
        <v>100</v>
      </c>
      <c r="Y41" s="576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2">
        <v>4607091385687</v>
      </c>
      <c r="E42" s="583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4"/>
      <c r="V42" s="34"/>
      <c r="W42" s="35" t="s">
        <v>70</v>
      </c>
      <c r="X42" s="575">
        <v>220</v>
      </c>
      <c r="Y42" s="576">
        <f>IFERROR(IF(X42="",0,CEILING((X42/$H42),1)*$H42),"")</f>
        <v>220</v>
      </c>
      <c r="Z42" s="36">
        <f>IFERROR(IF(Y42=0,"",ROUNDUP(Y42/H42,0)*0.00902),"")</f>
        <v>0.49609999999999999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231.55</v>
      </c>
      <c r="BN42" s="64">
        <f>IFERROR(Y42*I42/H42,"0")</f>
        <v>231.55</v>
      </c>
      <c r="BO42" s="64">
        <f>IFERROR(1/J42*(X42/H42),"0")</f>
        <v>0.41666666666666669</v>
      </c>
      <c r="BP42" s="64">
        <f>IFERROR(1/J42*(Y42/H42),"0")</f>
        <v>0.41666666666666669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2">
        <v>4680115882539</v>
      </c>
      <c r="E43" s="583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82">
        <v>4680115883949</v>
      </c>
      <c r="E44" s="583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0"/>
      <c r="R44" s="580"/>
      <c r="S44" s="580"/>
      <c r="T44" s="581"/>
      <c r="U44" s="34"/>
      <c r="V44" s="34"/>
      <c r="W44" s="35" t="s">
        <v>70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6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88"/>
      <c r="P45" s="591" t="s">
        <v>72</v>
      </c>
      <c r="Q45" s="592"/>
      <c r="R45" s="592"/>
      <c r="S45" s="592"/>
      <c r="T45" s="592"/>
      <c r="U45" s="592"/>
      <c r="V45" s="593"/>
      <c r="W45" s="37" t="s">
        <v>73</v>
      </c>
      <c r="X45" s="577">
        <f>IFERROR(X41/H41,"0")+IFERROR(X42/H42,"0")+IFERROR(X43/H43,"0")+IFERROR(X44/H44,"0")</f>
        <v>64.259259259259267</v>
      </c>
      <c r="Y45" s="577">
        <f>IFERROR(Y41/H41,"0")+IFERROR(Y42/H42,"0")+IFERROR(Y43/H43,"0")+IFERROR(Y44/H44,"0")</f>
        <v>65</v>
      </c>
      <c r="Z45" s="577">
        <f>IFERROR(IF(Z41="",0,Z41),"0")+IFERROR(IF(Z42="",0,Z42),"0")+IFERROR(IF(Z43="",0,Z43),"0")+IFERROR(IF(Z44="",0,Z44),"0")</f>
        <v>0.68589999999999995</v>
      </c>
      <c r="AA45" s="578"/>
      <c r="AB45" s="578"/>
      <c r="AC45" s="578"/>
    </row>
    <row r="46" spans="1:68" x14ac:dyDescent="0.2">
      <c r="A46" s="587"/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8"/>
      <c r="P46" s="591" t="s">
        <v>72</v>
      </c>
      <c r="Q46" s="592"/>
      <c r="R46" s="592"/>
      <c r="S46" s="592"/>
      <c r="T46" s="592"/>
      <c r="U46" s="592"/>
      <c r="V46" s="593"/>
      <c r="W46" s="37" t="s">
        <v>70</v>
      </c>
      <c r="X46" s="577">
        <f>IFERROR(SUM(X41:X44),"0")</f>
        <v>320</v>
      </c>
      <c r="Y46" s="577">
        <f>IFERROR(SUM(Y41:Y44),"0")</f>
        <v>328</v>
      </c>
      <c r="Z46" s="37"/>
      <c r="AA46" s="578"/>
      <c r="AB46" s="578"/>
      <c r="AC46" s="578"/>
    </row>
    <row r="47" spans="1:68" ht="14.25" customHeight="1" x14ac:dyDescent="0.25">
      <c r="A47" s="594" t="s">
        <v>74</v>
      </c>
      <c r="B47" s="587"/>
      <c r="C47" s="587"/>
      <c r="D47" s="587"/>
      <c r="E47" s="587"/>
      <c r="F47" s="587"/>
      <c r="G47" s="587"/>
      <c r="H47" s="587"/>
      <c r="I47" s="587"/>
      <c r="J47" s="587"/>
      <c r="K47" s="587"/>
      <c r="L47" s="587"/>
      <c r="M47" s="587"/>
      <c r="N47" s="587"/>
      <c r="O47" s="587"/>
      <c r="P47" s="587"/>
      <c r="Q47" s="587"/>
      <c r="R47" s="587"/>
      <c r="S47" s="587"/>
      <c r="T47" s="587"/>
      <c r="U47" s="587"/>
      <c r="V47" s="587"/>
      <c r="W47" s="587"/>
      <c r="X47" s="587"/>
      <c r="Y47" s="587"/>
      <c r="Z47" s="587"/>
      <c r="AA47" s="571"/>
      <c r="AB47" s="571"/>
      <c r="AC47" s="571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82">
        <v>4680115884915</v>
      </c>
      <c r="E48" s="583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0"/>
      <c r="R48" s="580"/>
      <c r="S48" s="580"/>
      <c r="T48" s="581"/>
      <c r="U48" s="34"/>
      <c r="V48" s="34"/>
      <c r="W48" s="35" t="s">
        <v>70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6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88"/>
      <c r="P49" s="591" t="s">
        <v>72</v>
      </c>
      <c r="Q49" s="592"/>
      <c r="R49" s="592"/>
      <c r="S49" s="592"/>
      <c r="T49" s="592"/>
      <c r="U49" s="592"/>
      <c r="V49" s="593"/>
      <c r="W49" s="37" t="s">
        <v>73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x14ac:dyDescent="0.2">
      <c r="A50" s="587"/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8"/>
      <c r="P50" s="591" t="s">
        <v>72</v>
      </c>
      <c r="Q50" s="592"/>
      <c r="R50" s="592"/>
      <c r="S50" s="592"/>
      <c r="T50" s="592"/>
      <c r="U50" s="592"/>
      <c r="V50" s="593"/>
      <c r="W50" s="37" t="s">
        <v>70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customHeight="1" x14ac:dyDescent="0.25">
      <c r="A51" s="595" t="s">
        <v>122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70"/>
      <c r="AB51" s="570"/>
      <c r="AC51" s="570"/>
    </row>
    <row r="52" spans="1:68" ht="14.25" customHeight="1" x14ac:dyDescent="0.25">
      <c r="A52" s="594" t="s">
        <v>103</v>
      </c>
      <c r="B52" s="587"/>
      <c r="C52" s="587"/>
      <c r="D52" s="587"/>
      <c r="E52" s="587"/>
      <c r="F52" s="587"/>
      <c r="G52" s="587"/>
      <c r="H52" s="587"/>
      <c r="I52" s="587"/>
      <c r="J52" s="587"/>
      <c r="K52" s="587"/>
      <c r="L52" s="587"/>
      <c r="M52" s="587"/>
      <c r="N52" s="587"/>
      <c r="O52" s="587"/>
      <c r="P52" s="587"/>
      <c r="Q52" s="587"/>
      <c r="R52" s="587"/>
      <c r="S52" s="587"/>
      <c r="T52" s="587"/>
      <c r="U52" s="587"/>
      <c r="V52" s="587"/>
      <c r="W52" s="587"/>
      <c r="X52" s="587"/>
      <c r="Y52" s="587"/>
      <c r="Z52" s="587"/>
      <c r="AA52" s="571"/>
      <c r="AB52" s="571"/>
      <c r="AC52" s="571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82">
        <v>4680115885882</v>
      </c>
      <c r="E53" s="583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0"/>
      <c r="R53" s="580"/>
      <c r="S53" s="580"/>
      <c r="T53" s="581"/>
      <c r="U53" s="34"/>
      <c r="V53" s="34"/>
      <c r="W53" s="35" t="s">
        <v>70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82">
        <v>4680115881426</v>
      </c>
      <c r="E54" s="583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106</v>
      </c>
      <c r="L54" s="32" t="s">
        <v>112</v>
      </c>
      <c r="M54" s="33" t="s">
        <v>107</v>
      </c>
      <c r="N54" s="33"/>
      <c r="O54" s="32">
        <v>50</v>
      </c>
      <c r="P54" s="8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0"/>
      <c r="R54" s="580"/>
      <c r="S54" s="580"/>
      <c r="T54" s="581"/>
      <c r="U54" s="34"/>
      <c r="V54" s="34"/>
      <c r="W54" s="35" t="s">
        <v>70</v>
      </c>
      <c r="X54" s="575">
        <v>200</v>
      </c>
      <c r="Y54" s="576">
        <f t="shared" si="6"/>
        <v>205.20000000000002</v>
      </c>
      <c r="Z54" s="36">
        <f>IFERROR(IF(Y54=0,"",ROUNDUP(Y54/H54,0)*0.01898),"")</f>
        <v>0.36062</v>
      </c>
      <c r="AA54" s="56"/>
      <c r="AB54" s="57"/>
      <c r="AC54" s="97" t="s">
        <v>128</v>
      </c>
      <c r="AG54" s="64"/>
      <c r="AJ54" s="68" t="s">
        <v>113</v>
      </c>
      <c r="AK54" s="68">
        <v>691.2</v>
      </c>
      <c r="BB54" s="98" t="s">
        <v>1</v>
      </c>
      <c r="BM54" s="64">
        <f t="shared" si="7"/>
        <v>208.05555555555554</v>
      </c>
      <c r="BN54" s="64">
        <f t="shared" si="8"/>
        <v>213.46499999999997</v>
      </c>
      <c r="BO54" s="64">
        <f t="shared" si="9"/>
        <v>0.28935185185185186</v>
      </c>
      <c r="BP54" s="64">
        <f t="shared" si="10"/>
        <v>0.296875</v>
      </c>
    </row>
    <row r="55" spans="1:68" ht="27" customHeight="1" x14ac:dyDescent="0.25">
      <c r="A55" s="54" t="s">
        <v>129</v>
      </c>
      <c r="B55" s="54" t="s">
        <v>130</v>
      </c>
      <c r="C55" s="31">
        <v>4301011386</v>
      </c>
      <c r="D55" s="582">
        <v>4680115880283</v>
      </c>
      <c r="E55" s="583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0"/>
      <c r="R55" s="580"/>
      <c r="S55" s="580"/>
      <c r="T55" s="581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132</v>
      </c>
      <c r="B56" s="54" t="s">
        <v>133</v>
      </c>
      <c r="C56" s="31">
        <v>4301011806</v>
      </c>
      <c r="D56" s="582">
        <v>4680115881525</v>
      </c>
      <c r="E56" s="583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0"/>
      <c r="R56" s="580"/>
      <c r="S56" s="580"/>
      <c r="T56" s="581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128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4301011589</v>
      </c>
      <c r="D57" s="582">
        <v>4680115885899</v>
      </c>
      <c r="E57" s="583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0"/>
      <c r="R57" s="580"/>
      <c r="S57" s="580"/>
      <c r="T57" s="581"/>
      <c r="U57" s="34"/>
      <c r="V57" s="34"/>
      <c r="W57" s="35" t="s">
        <v>70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136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137</v>
      </c>
      <c r="B58" s="54" t="s">
        <v>138</v>
      </c>
      <c r="C58" s="31">
        <v>4301011801</v>
      </c>
      <c r="D58" s="582">
        <v>4680115881419</v>
      </c>
      <c r="E58" s="583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111</v>
      </c>
      <c r="L58" s="32" t="s">
        <v>112</v>
      </c>
      <c r="M58" s="33" t="s">
        <v>107</v>
      </c>
      <c r="N58" s="33"/>
      <c r="O58" s="32">
        <v>50</v>
      </c>
      <c r="P58" s="9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0"/>
      <c r="R58" s="580"/>
      <c r="S58" s="580"/>
      <c r="T58" s="581"/>
      <c r="U58" s="34"/>
      <c r="V58" s="34"/>
      <c r="W58" s="35" t="s">
        <v>70</v>
      </c>
      <c r="X58" s="575">
        <v>540</v>
      </c>
      <c r="Y58" s="576">
        <f t="shared" si="6"/>
        <v>540</v>
      </c>
      <c r="Z58" s="36">
        <f>IFERROR(IF(Y58=0,"",ROUNDUP(Y58/H58,0)*0.00902),"")</f>
        <v>1.0824</v>
      </c>
      <c r="AA58" s="56"/>
      <c r="AB58" s="57"/>
      <c r="AC58" s="105" t="s">
        <v>139</v>
      </c>
      <c r="AG58" s="64"/>
      <c r="AJ58" s="68" t="s">
        <v>113</v>
      </c>
      <c r="AK58" s="68">
        <v>594</v>
      </c>
      <c r="BB58" s="106" t="s">
        <v>1</v>
      </c>
      <c r="BM58" s="64">
        <f t="shared" si="7"/>
        <v>565.20000000000005</v>
      </c>
      <c r="BN58" s="64">
        <f t="shared" si="8"/>
        <v>565.20000000000005</v>
      </c>
      <c r="BO58" s="64">
        <f t="shared" si="9"/>
        <v>0.90909090909090917</v>
      </c>
      <c r="BP58" s="64">
        <f t="shared" si="10"/>
        <v>0.90909090909090917</v>
      </c>
    </row>
    <row r="59" spans="1:68" x14ac:dyDescent="0.2">
      <c r="A59" s="586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8"/>
      <c r="P59" s="591" t="s">
        <v>72</v>
      </c>
      <c r="Q59" s="592"/>
      <c r="R59" s="592"/>
      <c r="S59" s="592"/>
      <c r="T59" s="592"/>
      <c r="U59" s="592"/>
      <c r="V59" s="593"/>
      <c r="W59" s="37" t="s">
        <v>73</v>
      </c>
      <c r="X59" s="577">
        <f>IFERROR(X53/H53,"0")+IFERROR(X54/H54,"0")+IFERROR(X55/H55,"0")+IFERROR(X56/H56,"0")+IFERROR(X57/H57,"0")+IFERROR(X58/H58,"0")</f>
        <v>138.51851851851853</v>
      </c>
      <c r="Y59" s="577">
        <f>IFERROR(Y53/H53,"0")+IFERROR(Y54/H54,"0")+IFERROR(Y55/H55,"0")+IFERROR(Y56/H56,"0")+IFERROR(Y57/H57,"0")+IFERROR(Y58/H58,"0")</f>
        <v>139</v>
      </c>
      <c r="Z59" s="577">
        <f>IFERROR(IF(Z53="",0,Z53),"0")+IFERROR(IF(Z54="",0,Z54),"0")+IFERROR(IF(Z55="",0,Z55),"0")+IFERROR(IF(Z56="",0,Z56),"0")+IFERROR(IF(Z57="",0,Z57),"0")+IFERROR(IF(Z58="",0,Z58),"0")</f>
        <v>1.44302</v>
      </c>
      <c r="AA59" s="578"/>
      <c r="AB59" s="578"/>
      <c r="AC59" s="578"/>
    </row>
    <row r="60" spans="1:68" x14ac:dyDescent="0.2">
      <c r="A60" s="587"/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8"/>
      <c r="P60" s="591" t="s">
        <v>72</v>
      </c>
      <c r="Q60" s="592"/>
      <c r="R60" s="592"/>
      <c r="S60" s="592"/>
      <c r="T60" s="592"/>
      <c r="U60" s="592"/>
      <c r="V60" s="593"/>
      <c r="W60" s="37" t="s">
        <v>70</v>
      </c>
      <c r="X60" s="577">
        <f>IFERROR(SUM(X53:X58),"0")</f>
        <v>740</v>
      </c>
      <c r="Y60" s="577">
        <f>IFERROR(SUM(Y53:Y58),"0")</f>
        <v>745.2</v>
      </c>
      <c r="Z60" s="37"/>
      <c r="AA60" s="578"/>
      <c r="AB60" s="578"/>
      <c r="AC60" s="578"/>
    </row>
    <row r="61" spans="1:68" ht="14.25" customHeight="1" x14ac:dyDescent="0.25">
      <c r="A61" s="594" t="s">
        <v>140</v>
      </c>
      <c r="B61" s="587"/>
      <c r="C61" s="587"/>
      <c r="D61" s="587"/>
      <c r="E61" s="587"/>
      <c r="F61" s="587"/>
      <c r="G61" s="587"/>
      <c r="H61" s="587"/>
      <c r="I61" s="587"/>
      <c r="J61" s="587"/>
      <c r="K61" s="587"/>
      <c r="L61" s="587"/>
      <c r="M61" s="587"/>
      <c r="N61" s="587"/>
      <c r="O61" s="587"/>
      <c r="P61" s="587"/>
      <c r="Q61" s="587"/>
      <c r="R61" s="587"/>
      <c r="S61" s="587"/>
      <c r="T61" s="587"/>
      <c r="U61" s="587"/>
      <c r="V61" s="587"/>
      <c r="W61" s="587"/>
      <c r="X61" s="587"/>
      <c r="Y61" s="587"/>
      <c r="Z61" s="587"/>
      <c r="AA61" s="571"/>
      <c r="AB61" s="571"/>
      <c r="AC61" s="571"/>
    </row>
    <row r="62" spans="1:68" ht="16.5" customHeight="1" x14ac:dyDescent="0.25">
      <c r="A62" s="54" t="s">
        <v>141</v>
      </c>
      <c r="B62" s="54" t="s">
        <v>142</v>
      </c>
      <c r="C62" s="31">
        <v>4301020298</v>
      </c>
      <c r="D62" s="582">
        <v>4680115881440</v>
      </c>
      <c r="E62" s="583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0"/>
      <c r="R62" s="580"/>
      <c r="S62" s="580"/>
      <c r="T62" s="581"/>
      <c r="U62" s="34"/>
      <c r="V62" s="34"/>
      <c r="W62" s="35" t="s">
        <v>70</v>
      </c>
      <c r="X62" s="575">
        <v>80</v>
      </c>
      <c r="Y62" s="576">
        <f>IFERROR(IF(X62="",0,CEILING((X62/$H62),1)*$H62),"")</f>
        <v>86.4</v>
      </c>
      <c r="Z62" s="36">
        <f>IFERROR(IF(Y62=0,"",ROUNDUP(Y62/H62,0)*0.01898),"")</f>
        <v>0.15184</v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83.222222222222214</v>
      </c>
      <c r="BN62" s="64">
        <f>IFERROR(Y62*I62/H62,"0")</f>
        <v>89.88</v>
      </c>
      <c r="BO62" s="64">
        <f>IFERROR(1/J62*(X62/H62),"0")</f>
        <v>0.11574074074074073</v>
      </c>
      <c r="BP62" s="64">
        <f>IFERROR(1/J62*(Y62/H62),"0")</f>
        <v>0.125</v>
      </c>
    </row>
    <row r="63" spans="1:68" ht="27" customHeight="1" x14ac:dyDescent="0.25">
      <c r="A63" s="54" t="s">
        <v>144</v>
      </c>
      <c r="B63" s="54" t="s">
        <v>145</v>
      </c>
      <c r="C63" s="31">
        <v>4301020228</v>
      </c>
      <c r="D63" s="582">
        <v>4680115882751</v>
      </c>
      <c r="E63" s="583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0"/>
      <c r="R63" s="580"/>
      <c r="S63" s="580"/>
      <c r="T63" s="581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147</v>
      </c>
      <c r="B64" s="54" t="s">
        <v>148</v>
      </c>
      <c r="C64" s="31">
        <v>4301020358</v>
      </c>
      <c r="D64" s="582">
        <v>4680115885950</v>
      </c>
      <c r="E64" s="583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0"/>
      <c r="R64" s="580"/>
      <c r="S64" s="580"/>
      <c r="T64" s="581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143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149</v>
      </c>
      <c r="B65" s="54" t="s">
        <v>150</v>
      </c>
      <c r="C65" s="31">
        <v>4301020296</v>
      </c>
      <c r="D65" s="582">
        <v>4680115881433</v>
      </c>
      <c r="E65" s="583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77</v>
      </c>
      <c r="L65" s="32" t="s">
        <v>112</v>
      </c>
      <c r="M65" s="33" t="s">
        <v>107</v>
      </c>
      <c r="N65" s="33"/>
      <c r="O65" s="32">
        <v>50</v>
      </c>
      <c r="P65" s="8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0"/>
      <c r="R65" s="580"/>
      <c r="S65" s="580"/>
      <c r="T65" s="581"/>
      <c r="U65" s="34"/>
      <c r="V65" s="34"/>
      <c r="W65" s="35" t="s">
        <v>70</v>
      </c>
      <c r="X65" s="575">
        <v>180</v>
      </c>
      <c r="Y65" s="576">
        <f>IFERROR(IF(X65="",0,CEILING((X65/$H65),1)*$H65),"")</f>
        <v>180.9</v>
      </c>
      <c r="Z65" s="36">
        <f>IFERROR(IF(Y65=0,"",ROUNDUP(Y65/H65,0)*0.00651),"")</f>
        <v>0.43617</v>
      </c>
      <c r="AA65" s="56"/>
      <c r="AB65" s="57"/>
      <c r="AC65" s="113" t="s">
        <v>143</v>
      </c>
      <c r="AG65" s="64"/>
      <c r="AJ65" s="68" t="s">
        <v>113</v>
      </c>
      <c r="AK65" s="68">
        <v>491.4</v>
      </c>
      <c r="BB65" s="114" t="s">
        <v>1</v>
      </c>
      <c r="BM65" s="64">
        <f>IFERROR(X65*I65/H65,"0")</f>
        <v>191.99999999999997</v>
      </c>
      <c r="BN65" s="64">
        <f>IFERROR(Y65*I65/H65,"0")</f>
        <v>192.95999999999998</v>
      </c>
      <c r="BO65" s="64">
        <f>IFERROR(1/J65*(X65/H65),"0")</f>
        <v>0.36630036630036628</v>
      </c>
      <c r="BP65" s="64">
        <f>IFERROR(1/J65*(Y65/H65),"0")</f>
        <v>0.36813186813186816</v>
      </c>
    </row>
    <row r="66" spans="1:68" x14ac:dyDescent="0.2">
      <c r="A66" s="586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88"/>
      <c r="P66" s="591" t="s">
        <v>72</v>
      </c>
      <c r="Q66" s="592"/>
      <c r="R66" s="592"/>
      <c r="S66" s="592"/>
      <c r="T66" s="592"/>
      <c r="U66" s="592"/>
      <c r="V66" s="593"/>
      <c r="W66" s="37" t="s">
        <v>73</v>
      </c>
      <c r="X66" s="577">
        <f>IFERROR(X62/H62,"0")+IFERROR(X63/H63,"0")+IFERROR(X64/H64,"0")+IFERROR(X65/H65,"0")</f>
        <v>74.074074074074062</v>
      </c>
      <c r="Y66" s="577">
        <f>IFERROR(Y62/H62,"0")+IFERROR(Y63/H63,"0")+IFERROR(Y64/H64,"0")+IFERROR(Y65/H65,"0")</f>
        <v>75</v>
      </c>
      <c r="Z66" s="577">
        <f>IFERROR(IF(Z62="",0,Z62),"0")+IFERROR(IF(Z63="",0,Z63),"0")+IFERROR(IF(Z64="",0,Z64),"0")+IFERROR(IF(Z65="",0,Z65),"0")</f>
        <v>0.58801000000000003</v>
      </c>
      <c r="AA66" s="578"/>
      <c r="AB66" s="578"/>
      <c r="AC66" s="578"/>
    </row>
    <row r="67" spans="1:68" x14ac:dyDescent="0.2">
      <c r="A67" s="587"/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8"/>
      <c r="P67" s="591" t="s">
        <v>72</v>
      </c>
      <c r="Q67" s="592"/>
      <c r="R67" s="592"/>
      <c r="S67" s="592"/>
      <c r="T67" s="592"/>
      <c r="U67" s="592"/>
      <c r="V67" s="593"/>
      <c r="W67" s="37" t="s">
        <v>70</v>
      </c>
      <c r="X67" s="577">
        <f>IFERROR(SUM(X62:X65),"0")</f>
        <v>260</v>
      </c>
      <c r="Y67" s="577">
        <f>IFERROR(SUM(Y62:Y65),"0")</f>
        <v>267.3</v>
      </c>
      <c r="Z67" s="37"/>
      <c r="AA67" s="578"/>
      <c r="AB67" s="578"/>
      <c r="AC67" s="578"/>
    </row>
    <row r="68" spans="1:68" ht="14.25" customHeight="1" x14ac:dyDescent="0.25">
      <c r="A68" s="594" t="s">
        <v>64</v>
      </c>
      <c r="B68" s="587"/>
      <c r="C68" s="587"/>
      <c r="D68" s="587"/>
      <c r="E68" s="587"/>
      <c r="F68" s="587"/>
      <c r="G68" s="587"/>
      <c r="H68" s="587"/>
      <c r="I68" s="587"/>
      <c r="J68" s="587"/>
      <c r="K68" s="587"/>
      <c r="L68" s="587"/>
      <c r="M68" s="587"/>
      <c r="N68" s="587"/>
      <c r="O68" s="587"/>
      <c r="P68" s="587"/>
      <c r="Q68" s="587"/>
      <c r="R68" s="587"/>
      <c r="S68" s="587"/>
      <c r="T68" s="587"/>
      <c r="U68" s="587"/>
      <c r="V68" s="587"/>
      <c r="W68" s="587"/>
      <c r="X68" s="587"/>
      <c r="Y68" s="587"/>
      <c r="Z68" s="587"/>
      <c r="AA68" s="571"/>
      <c r="AB68" s="571"/>
      <c r="AC68" s="571"/>
    </row>
    <row r="69" spans="1:68" ht="27" customHeight="1" x14ac:dyDescent="0.25">
      <c r="A69" s="54" t="s">
        <v>151</v>
      </c>
      <c r="B69" s="54" t="s">
        <v>152</v>
      </c>
      <c r="C69" s="31">
        <v>4301031243</v>
      </c>
      <c r="D69" s="582">
        <v>4680115885073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0"/>
      <c r="R69" s="580"/>
      <c r="S69" s="580"/>
      <c r="T69" s="581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4301031241</v>
      </c>
      <c r="D70" s="582">
        <v>4680115885059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0"/>
      <c r="R70" s="580"/>
      <c r="S70" s="580"/>
      <c r="T70" s="581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157</v>
      </c>
      <c r="B71" s="54" t="s">
        <v>158</v>
      </c>
      <c r="C71" s="31">
        <v>4301031316</v>
      </c>
      <c r="D71" s="582">
        <v>4680115885097</v>
      </c>
      <c r="E71" s="583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0"/>
      <c r="R71" s="580"/>
      <c r="S71" s="580"/>
      <c r="T71" s="581"/>
      <c r="U71" s="34"/>
      <c r="V71" s="34"/>
      <c r="W71" s="35" t="s">
        <v>70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6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88"/>
      <c r="P72" s="591" t="s">
        <v>72</v>
      </c>
      <c r="Q72" s="592"/>
      <c r="R72" s="592"/>
      <c r="S72" s="592"/>
      <c r="T72" s="592"/>
      <c r="U72" s="592"/>
      <c r="V72" s="593"/>
      <c r="W72" s="37" t="s">
        <v>73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x14ac:dyDescent="0.2">
      <c r="A73" s="587"/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8"/>
      <c r="P73" s="591" t="s">
        <v>72</v>
      </c>
      <c r="Q73" s="592"/>
      <c r="R73" s="592"/>
      <c r="S73" s="592"/>
      <c r="T73" s="592"/>
      <c r="U73" s="592"/>
      <c r="V73" s="593"/>
      <c r="W73" s="37" t="s">
        <v>70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customHeight="1" x14ac:dyDescent="0.25">
      <c r="A74" s="594" t="s">
        <v>74</v>
      </c>
      <c r="B74" s="587"/>
      <c r="C74" s="587"/>
      <c r="D74" s="587"/>
      <c r="E74" s="587"/>
      <c r="F74" s="587"/>
      <c r="G74" s="587"/>
      <c r="H74" s="587"/>
      <c r="I74" s="587"/>
      <c r="J74" s="587"/>
      <c r="K74" s="587"/>
      <c r="L74" s="587"/>
      <c r="M74" s="587"/>
      <c r="N74" s="587"/>
      <c r="O74" s="587"/>
      <c r="P74" s="587"/>
      <c r="Q74" s="587"/>
      <c r="R74" s="587"/>
      <c r="S74" s="587"/>
      <c r="T74" s="587"/>
      <c r="U74" s="587"/>
      <c r="V74" s="587"/>
      <c r="W74" s="587"/>
      <c r="X74" s="587"/>
      <c r="Y74" s="587"/>
      <c r="Z74" s="587"/>
      <c r="AA74" s="571"/>
      <c r="AB74" s="571"/>
      <c r="AC74" s="571"/>
    </row>
    <row r="75" spans="1:68" ht="16.5" customHeight="1" x14ac:dyDescent="0.25">
      <c r="A75" s="54" t="s">
        <v>160</v>
      </c>
      <c r="B75" s="54" t="s">
        <v>161</v>
      </c>
      <c r="C75" s="31">
        <v>4301051838</v>
      </c>
      <c r="D75" s="582">
        <v>4680115881891</v>
      </c>
      <c r="E75" s="583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0"/>
      <c r="R75" s="580"/>
      <c r="S75" s="580"/>
      <c r="T75" s="581"/>
      <c r="U75" s="34"/>
      <c r="V75" s="34"/>
      <c r="W75" s="35" t="s">
        <v>70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4301051846</v>
      </c>
      <c r="D76" s="582">
        <v>4680115885769</v>
      </c>
      <c r="E76" s="583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0"/>
      <c r="R76" s="580"/>
      <c r="S76" s="580"/>
      <c r="T76" s="581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4301051927</v>
      </c>
      <c r="D77" s="582">
        <v>4680115884410</v>
      </c>
      <c r="E77" s="583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0"/>
      <c r="R77" s="580"/>
      <c r="S77" s="580"/>
      <c r="T77" s="581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169</v>
      </c>
      <c r="B78" s="54" t="s">
        <v>170</v>
      </c>
      <c r="C78" s="31">
        <v>4301051837</v>
      </c>
      <c r="D78" s="582">
        <v>4680115884311</v>
      </c>
      <c r="E78" s="583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0"/>
      <c r="R78" s="580"/>
      <c r="S78" s="580"/>
      <c r="T78" s="581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171</v>
      </c>
      <c r="B79" s="54" t="s">
        <v>172</v>
      </c>
      <c r="C79" s="31">
        <v>4301051844</v>
      </c>
      <c r="D79" s="582">
        <v>4680115885929</v>
      </c>
      <c r="E79" s="583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5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0"/>
      <c r="R79" s="580"/>
      <c r="S79" s="580"/>
      <c r="T79" s="581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173</v>
      </c>
      <c r="B80" s="54" t="s">
        <v>174</v>
      </c>
      <c r="C80" s="31">
        <v>4301051929</v>
      </c>
      <c r="D80" s="582">
        <v>4680115884403</v>
      </c>
      <c r="E80" s="583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0"/>
      <c r="R80" s="580"/>
      <c r="S80" s="580"/>
      <c r="T80" s="581"/>
      <c r="U80" s="34"/>
      <c r="V80" s="34"/>
      <c r="W80" s="35" t="s">
        <v>70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168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6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88"/>
      <c r="P81" s="591" t="s">
        <v>72</v>
      </c>
      <c r="Q81" s="592"/>
      <c r="R81" s="592"/>
      <c r="S81" s="592"/>
      <c r="T81" s="592"/>
      <c r="U81" s="592"/>
      <c r="V81" s="593"/>
      <c r="W81" s="37" t="s">
        <v>73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x14ac:dyDescent="0.2">
      <c r="A82" s="587"/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8"/>
      <c r="P82" s="591" t="s">
        <v>72</v>
      </c>
      <c r="Q82" s="592"/>
      <c r="R82" s="592"/>
      <c r="S82" s="592"/>
      <c r="T82" s="592"/>
      <c r="U82" s="592"/>
      <c r="V82" s="593"/>
      <c r="W82" s="37" t="s">
        <v>70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customHeight="1" x14ac:dyDescent="0.25">
      <c r="A83" s="594" t="s">
        <v>175</v>
      </c>
      <c r="B83" s="587"/>
      <c r="C83" s="587"/>
      <c r="D83" s="587"/>
      <c r="E83" s="587"/>
      <c r="F83" s="587"/>
      <c r="G83" s="587"/>
      <c r="H83" s="587"/>
      <c r="I83" s="587"/>
      <c r="J83" s="587"/>
      <c r="K83" s="587"/>
      <c r="L83" s="587"/>
      <c r="M83" s="587"/>
      <c r="N83" s="587"/>
      <c r="O83" s="587"/>
      <c r="P83" s="587"/>
      <c r="Q83" s="587"/>
      <c r="R83" s="587"/>
      <c r="S83" s="587"/>
      <c r="T83" s="587"/>
      <c r="U83" s="587"/>
      <c r="V83" s="587"/>
      <c r="W83" s="587"/>
      <c r="X83" s="587"/>
      <c r="Y83" s="587"/>
      <c r="Z83" s="587"/>
      <c r="AA83" s="571"/>
      <c r="AB83" s="571"/>
      <c r="AC83" s="571"/>
    </row>
    <row r="84" spans="1:68" ht="27" customHeight="1" x14ac:dyDescent="0.25">
      <c r="A84" s="54" t="s">
        <v>176</v>
      </c>
      <c r="B84" s="54" t="s">
        <v>177</v>
      </c>
      <c r="C84" s="31">
        <v>4301060455</v>
      </c>
      <c r="D84" s="582">
        <v>4680115881532</v>
      </c>
      <c r="E84" s="583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0"/>
      <c r="R84" s="580"/>
      <c r="S84" s="580"/>
      <c r="T84" s="581"/>
      <c r="U84" s="34"/>
      <c r="V84" s="34"/>
      <c r="W84" s="35" t="s">
        <v>70</v>
      </c>
      <c r="X84" s="575">
        <v>10</v>
      </c>
      <c r="Y84" s="576">
        <f>IFERROR(IF(X84="",0,CEILING((X84/$H84),1)*$H84),"")</f>
        <v>15.6</v>
      </c>
      <c r="Z84" s="36">
        <f>IFERROR(IF(Y84=0,"",ROUNDUP(Y84/H84,0)*0.01898),"")</f>
        <v>3.7960000000000001E-2</v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10.557692307692307</v>
      </c>
      <c r="BN84" s="64">
        <f>IFERROR(Y84*I84/H84,"0")</f>
        <v>16.47</v>
      </c>
      <c r="BO84" s="64">
        <f>IFERROR(1/J84*(X84/H84),"0")</f>
        <v>2.0032051282051284E-2</v>
      </c>
      <c r="BP84" s="64">
        <f>IFERROR(1/J84*(Y84/H84),"0")</f>
        <v>3.125E-2</v>
      </c>
    </row>
    <row r="85" spans="1:68" ht="27" customHeight="1" x14ac:dyDescent="0.25">
      <c r="A85" s="54" t="s">
        <v>179</v>
      </c>
      <c r="B85" s="54" t="s">
        <v>180</v>
      </c>
      <c r="C85" s="31">
        <v>4301060351</v>
      </c>
      <c r="D85" s="582">
        <v>4680115881464</v>
      </c>
      <c r="E85" s="583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0"/>
      <c r="R85" s="580"/>
      <c r="S85" s="580"/>
      <c r="T85" s="581"/>
      <c r="U85" s="34"/>
      <c r="V85" s="34"/>
      <c r="W85" s="35" t="s">
        <v>70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181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6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88"/>
      <c r="P86" s="591" t="s">
        <v>72</v>
      </c>
      <c r="Q86" s="592"/>
      <c r="R86" s="592"/>
      <c r="S86" s="592"/>
      <c r="T86" s="592"/>
      <c r="U86" s="592"/>
      <c r="V86" s="593"/>
      <c r="W86" s="37" t="s">
        <v>73</v>
      </c>
      <c r="X86" s="577">
        <f>IFERROR(X84/H84,"0")+IFERROR(X85/H85,"0")</f>
        <v>1.2820512820512822</v>
      </c>
      <c r="Y86" s="577">
        <f>IFERROR(Y84/H84,"0")+IFERROR(Y85/H85,"0")</f>
        <v>2</v>
      </c>
      <c r="Z86" s="577">
        <f>IFERROR(IF(Z84="",0,Z84),"0")+IFERROR(IF(Z85="",0,Z85),"0")</f>
        <v>3.7960000000000001E-2</v>
      </c>
      <c r="AA86" s="578"/>
      <c r="AB86" s="578"/>
      <c r="AC86" s="578"/>
    </row>
    <row r="87" spans="1:68" x14ac:dyDescent="0.2">
      <c r="A87" s="587"/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8"/>
      <c r="P87" s="591" t="s">
        <v>72</v>
      </c>
      <c r="Q87" s="592"/>
      <c r="R87" s="592"/>
      <c r="S87" s="592"/>
      <c r="T87" s="592"/>
      <c r="U87" s="592"/>
      <c r="V87" s="593"/>
      <c r="W87" s="37" t="s">
        <v>70</v>
      </c>
      <c r="X87" s="577">
        <f>IFERROR(SUM(X84:X85),"0")</f>
        <v>10</v>
      </c>
      <c r="Y87" s="577">
        <f>IFERROR(SUM(Y84:Y85),"0")</f>
        <v>15.6</v>
      </c>
      <c r="Z87" s="37"/>
      <c r="AA87" s="578"/>
      <c r="AB87" s="578"/>
      <c r="AC87" s="578"/>
    </row>
    <row r="88" spans="1:68" ht="16.5" customHeight="1" x14ac:dyDescent="0.25">
      <c r="A88" s="595" t="s">
        <v>182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70"/>
      <c r="AB88" s="570"/>
      <c r="AC88" s="570"/>
    </row>
    <row r="89" spans="1:68" ht="14.25" customHeight="1" x14ac:dyDescent="0.25">
      <c r="A89" s="594" t="s">
        <v>103</v>
      </c>
      <c r="B89" s="587"/>
      <c r="C89" s="587"/>
      <c r="D89" s="587"/>
      <c r="E89" s="587"/>
      <c r="F89" s="587"/>
      <c r="G89" s="587"/>
      <c r="H89" s="587"/>
      <c r="I89" s="587"/>
      <c r="J89" s="587"/>
      <c r="K89" s="587"/>
      <c r="L89" s="587"/>
      <c r="M89" s="587"/>
      <c r="N89" s="587"/>
      <c r="O89" s="587"/>
      <c r="P89" s="587"/>
      <c r="Q89" s="587"/>
      <c r="R89" s="587"/>
      <c r="S89" s="587"/>
      <c r="T89" s="587"/>
      <c r="U89" s="587"/>
      <c r="V89" s="587"/>
      <c r="W89" s="587"/>
      <c r="X89" s="587"/>
      <c r="Y89" s="587"/>
      <c r="Z89" s="587"/>
      <c r="AA89" s="571"/>
      <c r="AB89" s="571"/>
      <c r="AC89" s="571"/>
    </row>
    <row r="90" spans="1:68" ht="27" customHeight="1" x14ac:dyDescent="0.25">
      <c r="A90" s="54" t="s">
        <v>183</v>
      </c>
      <c r="B90" s="54" t="s">
        <v>184</v>
      </c>
      <c r="C90" s="31">
        <v>4301011468</v>
      </c>
      <c r="D90" s="582">
        <v>4680115881327</v>
      </c>
      <c r="E90" s="583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0"/>
      <c r="R90" s="580"/>
      <c r="S90" s="580"/>
      <c r="T90" s="581"/>
      <c r="U90" s="34"/>
      <c r="V90" s="34"/>
      <c r="W90" s="35" t="s">
        <v>70</v>
      </c>
      <c r="X90" s="575">
        <v>200</v>
      </c>
      <c r="Y90" s="576">
        <f>IFERROR(IF(X90="",0,CEILING((X90/$H90),1)*$H90),"")</f>
        <v>205.20000000000002</v>
      </c>
      <c r="Z90" s="36">
        <f>IFERROR(IF(Y90=0,"",ROUNDUP(Y90/H90,0)*0.01898),"")</f>
        <v>0.36062</v>
      </c>
      <c r="AA90" s="56"/>
      <c r="AB90" s="57"/>
      <c r="AC90" s="137" t="s">
        <v>185</v>
      </c>
      <c r="AG90" s="64"/>
      <c r="AJ90" s="68"/>
      <c r="AK90" s="68">
        <v>0</v>
      </c>
      <c r="BB90" s="138" t="s">
        <v>1</v>
      </c>
      <c r="BM90" s="64">
        <f>IFERROR(X90*I90/H90,"0")</f>
        <v>208.05555555555554</v>
      </c>
      <c r="BN90" s="64">
        <f>IFERROR(Y90*I90/H90,"0")</f>
        <v>213.46499999999997</v>
      </c>
      <c r="BO90" s="64">
        <f>IFERROR(1/J90*(X90/H90),"0")</f>
        <v>0.28935185185185186</v>
      </c>
      <c r="BP90" s="64">
        <f>IFERROR(1/J90*(Y90/H90),"0")</f>
        <v>0.296875</v>
      </c>
    </row>
    <row r="91" spans="1:68" ht="16.5" customHeight="1" x14ac:dyDescent="0.25">
      <c r="A91" s="54" t="s">
        <v>186</v>
      </c>
      <c r="B91" s="54" t="s">
        <v>187</v>
      </c>
      <c r="C91" s="31">
        <v>4301011476</v>
      </c>
      <c r="D91" s="582">
        <v>4680115881518</v>
      </c>
      <c r="E91" s="583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0"/>
      <c r="R91" s="580"/>
      <c r="S91" s="580"/>
      <c r="T91" s="581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185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188</v>
      </c>
      <c r="B92" s="54" t="s">
        <v>189</v>
      </c>
      <c r="C92" s="31">
        <v>4301011443</v>
      </c>
      <c r="D92" s="582">
        <v>4680115881303</v>
      </c>
      <c r="E92" s="583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111</v>
      </c>
      <c r="L92" s="32" t="s">
        <v>112</v>
      </c>
      <c r="M92" s="33" t="s">
        <v>93</v>
      </c>
      <c r="N92" s="33"/>
      <c r="O92" s="32">
        <v>50</v>
      </c>
      <c r="P92" s="6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0"/>
      <c r="R92" s="580"/>
      <c r="S92" s="580"/>
      <c r="T92" s="581"/>
      <c r="U92" s="34"/>
      <c r="V92" s="34"/>
      <c r="W92" s="35" t="s">
        <v>70</v>
      </c>
      <c r="X92" s="575">
        <v>405</v>
      </c>
      <c r="Y92" s="576">
        <f>IFERROR(IF(X92="",0,CEILING((X92/$H92),1)*$H92),"")</f>
        <v>405</v>
      </c>
      <c r="Z92" s="36">
        <f>IFERROR(IF(Y92=0,"",ROUNDUP(Y92/H92,0)*0.00902),"")</f>
        <v>0.81180000000000008</v>
      </c>
      <c r="AA92" s="56"/>
      <c r="AB92" s="57"/>
      <c r="AC92" s="141" t="s">
        <v>185</v>
      </c>
      <c r="AG92" s="64"/>
      <c r="AJ92" s="68" t="s">
        <v>113</v>
      </c>
      <c r="AK92" s="68">
        <v>594</v>
      </c>
      <c r="BB92" s="142" t="s">
        <v>1</v>
      </c>
      <c r="BM92" s="64">
        <f>IFERROR(X92*I92/H92,"0")</f>
        <v>423.9</v>
      </c>
      <c r="BN92" s="64">
        <f>IFERROR(Y92*I92/H92,"0")</f>
        <v>423.9</v>
      </c>
      <c r="BO92" s="64">
        <f>IFERROR(1/J92*(X92/H92),"0")</f>
        <v>0.68181818181818188</v>
      </c>
      <c r="BP92" s="64">
        <f>IFERROR(1/J92*(Y92/H92),"0")</f>
        <v>0.68181818181818188</v>
      </c>
    </row>
    <row r="93" spans="1:68" x14ac:dyDescent="0.2">
      <c r="A93" s="586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88"/>
      <c r="P93" s="591" t="s">
        <v>72</v>
      </c>
      <c r="Q93" s="592"/>
      <c r="R93" s="592"/>
      <c r="S93" s="592"/>
      <c r="T93" s="592"/>
      <c r="U93" s="592"/>
      <c r="V93" s="593"/>
      <c r="W93" s="37" t="s">
        <v>73</v>
      </c>
      <c r="X93" s="577">
        <f>IFERROR(X90/H90,"0")+IFERROR(X91/H91,"0")+IFERROR(X92/H92,"0")</f>
        <v>108.51851851851852</v>
      </c>
      <c r="Y93" s="577">
        <f>IFERROR(Y90/H90,"0")+IFERROR(Y91/H91,"0")+IFERROR(Y92/H92,"0")</f>
        <v>109</v>
      </c>
      <c r="Z93" s="577">
        <f>IFERROR(IF(Z90="",0,Z90),"0")+IFERROR(IF(Z91="",0,Z91),"0")+IFERROR(IF(Z92="",0,Z92),"0")</f>
        <v>1.17242</v>
      </c>
      <c r="AA93" s="578"/>
      <c r="AB93" s="578"/>
      <c r="AC93" s="578"/>
    </row>
    <row r="94" spans="1:68" x14ac:dyDescent="0.2">
      <c r="A94" s="587"/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8"/>
      <c r="P94" s="591" t="s">
        <v>72</v>
      </c>
      <c r="Q94" s="592"/>
      <c r="R94" s="592"/>
      <c r="S94" s="592"/>
      <c r="T94" s="592"/>
      <c r="U94" s="592"/>
      <c r="V94" s="593"/>
      <c r="W94" s="37" t="s">
        <v>70</v>
      </c>
      <c r="X94" s="577">
        <f>IFERROR(SUM(X90:X92),"0")</f>
        <v>605</v>
      </c>
      <c r="Y94" s="577">
        <f>IFERROR(SUM(Y90:Y92),"0")</f>
        <v>610.20000000000005</v>
      </c>
      <c r="Z94" s="37"/>
      <c r="AA94" s="578"/>
      <c r="AB94" s="578"/>
      <c r="AC94" s="578"/>
    </row>
    <row r="95" spans="1:68" ht="14.25" customHeight="1" x14ac:dyDescent="0.25">
      <c r="A95" s="594" t="s">
        <v>74</v>
      </c>
      <c r="B95" s="587"/>
      <c r="C95" s="587"/>
      <c r="D95" s="587"/>
      <c r="E95" s="587"/>
      <c r="F95" s="587"/>
      <c r="G95" s="587"/>
      <c r="H95" s="587"/>
      <c r="I95" s="587"/>
      <c r="J95" s="587"/>
      <c r="K95" s="587"/>
      <c r="L95" s="587"/>
      <c r="M95" s="587"/>
      <c r="N95" s="587"/>
      <c r="O95" s="587"/>
      <c r="P95" s="587"/>
      <c r="Q95" s="587"/>
      <c r="R95" s="587"/>
      <c r="S95" s="587"/>
      <c r="T95" s="587"/>
      <c r="U95" s="587"/>
      <c r="V95" s="587"/>
      <c r="W95" s="587"/>
      <c r="X95" s="587"/>
      <c r="Y95" s="587"/>
      <c r="Z95" s="587"/>
      <c r="AA95" s="571"/>
      <c r="AB95" s="571"/>
      <c r="AC95" s="571"/>
    </row>
    <row r="96" spans="1:68" ht="16.5" customHeight="1" x14ac:dyDescent="0.25">
      <c r="A96" s="54" t="s">
        <v>190</v>
      </c>
      <c r="B96" s="54" t="s">
        <v>191</v>
      </c>
      <c r="C96" s="31">
        <v>4301051712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80" t="s">
        <v>192</v>
      </c>
      <c r="Q96" s="580"/>
      <c r="R96" s="580"/>
      <c r="S96" s="580"/>
      <c r="T96" s="581"/>
      <c r="U96" s="34"/>
      <c r="V96" s="34"/>
      <c r="W96" s="35" t="s">
        <v>70</v>
      </c>
      <c r="X96" s="575">
        <v>400</v>
      </c>
      <c r="Y96" s="576">
        <f t="shared" ref="Y96:Y101" si="16">IFERROR(IF(X96="",0,CEILING((X96/$H96),1)*$H96),"")</f>
        <v>405</v>
      </c>
      <c r="Z96" s="36">
        <f>IFERROR(IF(Y96=0,"",ROUNDUP(Y96/H96,0)*0.01898),"")</f>
        <v>0.94900000000000007</v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425.62962962962962</v>
      </c>
      <c r="BN96" s="64">
        <f t="shared" ref="BN96:BN101" si="18">IFERROR(Y96*I96/H96,"0")</f>
        <v>430.95</v>
      </c>
      <c r="BO96" s="64">
        <f t="shared" ref="BO96:BO101" si="19">IFERROR(1/J96*(X96/H96),"0")</f>
        <v>0.77160493827160492</v>
      </c>
      <c r="BP96" s="64">
        <f t="shared" ref="BP96:BP101" si="20">IFERROR(1/J96*(Y96/H96),"0")</f>
        <v>0.78125</v>
      </c>
    </row>
    <row r="97" spans="1:68" ht="16.5" customHeight="1" x14ac:dyDescent="0.25">
      <c r="A97" s="54" t="s">
        <v>190</v>
      </c>
      <c r="B97" s="54" t="s">
        <v>194</v>
      </c>
      <c r="C97" s="31">
        <v>4301051437</v>
      </c>
      <c r="D97" s="582">
        <v>4607091386967</v>
      </c>
      <c r="E97" s="583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0"/>
      <c r="R97" s="580"/>
      <c r="S97" s="580"/>
      <c r="T97" s="581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4301051788</v>
      </c>
      <c r="D98" s="582">
        <v>4680115884953</v>
      </c>
      <c r="E98" s="583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0"/>
      <c r="R98" s="580"/>
      <c r="S98" s="580"/>
      <c r="T98" s="581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198</v>
      </c>
      <c r="B99" s="54" t="s">
        <v>199</v>
      </c>
      <c r="C99" s="31">
        <v>4301051718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0"/>
      <c r="R99" s="580"/>
      <c r="S99" s="580"/>
      <c r="T99" s="581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193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200</v>
      </c>
      <c r="C100" s="31">
        <v>4301052039</v>
      </c>
      <c r="D100" s="582">
        <v>4607091385731</v>
      </c>
      <c r="E100" s="583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0"/>
      <c r="R100" s="580"/>
      <c r="S100" s="580"/>
      <c r="T100" s="581"/>
      <c r="U100" s="34"/>
      <c r="V100" s="34"/>
      <c r="W100" s="35" t="s">
        <v>70</v>
      </c>
      <c r="X100" s="575">
        <v>405</v>
      </c>
      <c r="Y100" s="576">
        <f t="shared" si="16"/>
        <v>405</v>
      </c>
      <c r="Z100" s="36">
        <f>IFERROR(IF(Y100=0,"",ROUNDUP(Y100/H100,0)*0.00651),"")</f>
        <v>0.97650000000000003</v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442.79999999999995</v>
      </c>
      <c r="BN100" s="64">
        <f t="shared" si="18"/>
        <v>442.79999999999995</v>
      </c>
      <c r="BO100" s="64">
        <f t="shared" si="19"/>
        <v>0.82417582417582425</v>
      </c>
      <c r="BP100" s="64">
        <f t="shared" si="20"/>
        <v>0.82417582417582425</v>
      </c>
    </row>
    <row r="101" spans="1:68" ht="16.5" customHeight="1" x14ac:dyDescent="0.25">
      <c r="A101" s="54" t="s">
        <v>202</v>
      </c>
      <c r="B101" s="54" t="s">
        <v>203</v>
      </c>
      <c r="C101" s="31">
        <v>4301051438</v>
      </c>
      <c r="D101" s="582">
        <v>4680115880894</v>
      </c>
      <c r="E101" s="583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0"/>
      <c r="R101" s="580"/>
      <c r="S101" s="580"/>
      <c r="T101" s="581"/>
      <c r="U101" s="34"/>
      <c r="V101" s="34"/>
      <c r="W101" s="35" t="s">
        <v>70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204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6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88"/>
      <c r="P102" s="591" t="s">
        <v>72</v>
      </c>
      <c r="Q102" s="592"/>
      <c r="R102" s="592"/>
      <c r="S102" s="592"/>
      <c r="T102" s="592"/>
      <c r="U102" s="592"/>
      <c r="V102" s="593"/>
      <c r="W102" s="37" t="s">
        <v>73</v>
      </c>
      <c r="X102" s="577">
        <f>IFERROR(X96/H96,"0")+IFERROR(X97/H97,"0")+IFERROR(X98/H98,"0")+IFERROR(X99/H99,"0")+IFERROR(X100/H100,"0")+IFERROR(X101/H101,"0")</f>
        <v>199.38271604938271</v>
      </c>
      <c r="Y102" s="577">
        <f>IFERROR(Y96/H96,"0")+IFERROR(Y97/H97,"0")+IFERROR(Y98/H98,"0")+IFERROR(Y99/H99,"0")+IFERROR(Y100/H100,"0")+IFERROR(Y101/H101,"0")</f>
        <v>200</v>
      </c>
      <c r="Z102" s="577">
        <f>IFERROR(IF(Z96="",0,Z96),"0")+IFERROR(IF(Z97="",0,Z97),"0")+IFERROR(IF(Z98="",0,Z98),"0")+IFERROR(IF(Z99="",0,Z99),"0")+IFERROR(IF(Z100="",0,Z100),"0")+IFERROR(IF(Z101="",0,Z101),"0")</f>
        <v>1.9255</v>
      </c>
      <c r="AA102" s="578"/>
      <c r="AB102" s="578"/>
      <c r="AC102" s="578"/>
    </row>
    <row r="103" spans="1:68" x14ac:dyDescent="0.2">
      <c r="A103" s="587"/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8"/>
      <c r="P103" s="591" t="s">
        <v>72</v>
      </c>
      <c r="Q103" s="592"/>
      <c r="R103" s="592"/>
      <c r="S103" s="592"/>
      <c r="T103" s="592"/>
      <c r="U103" s="592"/>
      <c r="V103" s="593"/>
      <c r="W103" s="37" t="s">
        <v>70</v>
      </c>
      <c r="X103" s="577">
        <f>IFERROR(SUM(X96:X101),"0")</f>
        <v>805</v>
      </c>
      <c r="Y103" s="577">
        <f>IFERROR(SUM(Y96:Y101),"0")</f>
        <v>810</v>
      </c>
      <c r="Z103" s="37"/>
      <c r="AA103" s="578"/>
      <c r="AB103" s="578"/>
      <c r="AC103" s="578"/>
    </row>
    <row r="104" spans="1:68" ht="16.5" customHeight="1" x14ac:dyDescent="0.25">
      <c r="A104" s="595" t="s">
        <v>205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70"/>
      <c r="AB104" s="570"/>
      <c r="AC104" s="570"/>
    </row>
    <row r="105" spans="1:68" ht="14.25" customHeight="1" x14ac:dyDescent="0.25">
      <c r="A105" s="594" t="s">
        <v>103</v>
      </c>
      <c r="B105" s="587"/>
      <c r="C105" s="587"/>
      <c r="D105" s="587"/>
      <c r="E105" s="587"/>
      <c r="F105" s="587"/>
      <c r="G105" s="587"/>
      <c r="H105" s="587"/>
      <c r="I105" s="587"/>
      <c r="J105" s="587"/>
      <c r="K105" s="587"/>
      <c r="L105" s="587"/>
      <c r="M105" s="587"/>
      <c r="N105" s="587"/>
      <c r="O105" s="587"/>
      <c r="P105" s="587"/>
      <c r="Q105" s="587"/>
      <c r="R105" s="587"/>
      <c r="S105" s="587"/>
      <c r="T105" s="587"/>
      <c r="U105" s="587"/>
      <c r="V105" s="587"/>
      <c r="W105" s="587"/>
      <c r="X105" s="587"/>
      <c r="Y105" s="587"/>
      <c r="Z105" s="587"/>
      <c r="AA105" s="571"/>
      <c r="AB105" s="571"/>
      <c r="AC105" s="571"/>
    </row>
    <row r="106" spans="1:68" ht="16.5" customHeight="1" x14ac:dyDescent="0.25">
      <c r="A106" s="54" t="s">
        <v>206</v>
      </c>
      <c r="B106" s="54" t="s">
        <v>207</v>
      </c>
      <c r="C106" s="31">
        <v>4301011514</v>
      </c>
      <c r="D106" s="582">
        <v>4680115882133</v>
      </c>
      <c r="E106" s="583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106</v>
      </c>
      <c r="L106" s="32"/>
      <c r="M106" s="33" t="s">
        <v>107</v>
      </c>
      <c r="N106" s="33"/>
      <c r="O106" s="32">
        <v>50</v>
      </c>
      <c r="P106" s="8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0"/>
      <c r="R106" s="580"/>
      <c r="S106" s="580"/>
      <c r="T106" s="581"/>
      <c r="U106" s="34"/>
      <c r="V106" s="34"/>
      <c r="W106" s="35" t="s">
        <v>70</v>
      </c>
      <c r="X106" s="575">
        <v>90</v>
      </c>
      <c r="Y106" s="576">
        <f>IFERROR(IF(X106="",0,CEILING((X106/$H106),1)*$H106),"")</f>
        <v>97.2</v>
      </c>
      <c r="Z106" s="36">
        <f>IFERROR(IF(Y106=0,"",ROUNDUP(Y106/H106,0)*0.01898),"")</f>
        <v>0.17082</v>
      </c>
      <c r="AA106" s="56"/>
      <c r="AB106" s="57"/>
      <c r="AC106" s="155" t="s">
        <v>208</v>
      </c>
      <c r="AG106" s="64"/>
      <c r="AJ106" s="68"/>
      <c r="AK106" s="68">
        <v>0</v>
      </c>
      <c r="BB106" s="156" t="s">
        <v>1</v>
      </c>
      <c r="BM106" s="64">
        <f>IFERROR(X106*I106/H106,"0")</f>
        <v>93.624999999999986</v>
      </c>
      <c r="BN106" s="64">
        <f>IFERROR(Y106*I106/H106,"0")</f>
        <v>101.11499999999998</v>
      </c>
      <c r="BO106" s="64">
        <f>IFERROR(1/J106*(X106/H106),"0")</f>
        <v>0.13020833333333331</v>
      </c>
      <c r="BP106" s="64">
        <f>IFERROR(1/J106*(Y106/H106),"0")</f>
        <v>0.140625</v>
      </c>
    </row>
    <row r="107" spans="1:68" ht="16.5" customHeight="1" x14ac:dyDescent="0.25">
      <c r="A107" s="54" t="s">
        <v>209</v>
      </c>
      <c r="B107" s="54" t="s">
        <v>210</v>
      </c>
      <c r="C107" s="31">
        <v>4301011417</v>
      </c>
      <c r="D107" s="582">
        <v>4680115880269</v>
      </c>
      <c r="E107" s="583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0"/>
      <c r="R107" s="580"/>
      <c r="S107" s="580"/>
      <c r="T107" s="581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208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211</v>
      </c>
      <c r="B108" s="54" t="s">
        <v>212</v>
      </c>
      <c r="C108" s="31">
        <v>4301011415</v>
      </c>
      <c r="D108" s="582">
        <v>4680115880429</v>
      </c>
      <c r="E108" s="583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0"/>
      <c r="R108" s="580"/>
      <c r="S108" s="580"/>
      <c r="T108" s="581"/>
      <c r="U108" s="34"/>
      <c r="V108" s="34"/>
      <c r="W108" s="35" t="s">
        <v>70</v>
      </c>
      <c r="X108" s="575">
        <v>675</v>
      </c>
      <c r="Y108" s="576">
        <f>IFERROR(IF(X108="",0,CEILING((X108/$H108),1)*$H108),"")</f>
        <v>675</v>
      </c>
      <c r="Z108" s="36">
        <f>IFERROR(IF(Y108=0,"",ROUNDUP(Y108/H108,0)*0.00902),"")</f>
        <v>1.353</v>
      </c>
      <c r="AA108" s="56"/>
      <c r="AB108" s="57"/>
      <c r="AC108" s="159" t="s">
        <v>208</v>
      </c>
      <c r="AG108" s="64"/>
      <c r="AJ108" s="68"/>
      <c r="AK108" s="68">
        <v>0</v>
      </c>
      <c r="BB108" s="160" t="s">
        <v>1</v>
      </c>
      <c r="BM108" s="64">
        <f>IFERROR(X108*I108/H108,"0")</f>
        <v>706.5</v>
      </c>
      <c r="BN108" s="64">
        <f>IFERROR(Y108*I108/H108,"0")</f>
        <v>706.5</v>
      </c>
      <c r="BO108" s="64">
        <f>IFERROR(1/J108*(X108/H108),"0")</f>
        <v>1.1363636363636365</v>
      </c>
      <c r="BP108" s="64">
        <f>IFERROR(1/J108*(Y108/H108),"0")</f>
        <v>1.1363636363636365</v>
      </c>
    </row>
    <row r="109" spans="1:68" ht="16.5" customHeight="1" x14ac:dyDescent="0.25">
      <c r="A109" s="54" t="s">
        <v>213</v>
      </c>
      <c r="B109" s="54" t="s">
        <v>214</v>
      </c>
      <c r="C109" s="31">
        <v>4301011462</v>
      </c>
      <c r="D109" s="582">
        <v>4680115881457</v>
      </c>
      <c r="E109" s="583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0"/>
      <c r="R109" s="580"/>
      <c r="S109" s="580"/>
      <c r="T109" s="581"/>
      <c r="U109" s="34"/>
      <c r="V109" s="34"/>
      <c r="W109" s="35" t="s">
        <v>70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208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6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88"/>
      <c r="P110" s="591" t="s">
        <v>72</v>
      </c>
      <c r="Q110" s="592"/>
      <c r="R110" s="592"/>
      <c r="S110" s="592"/>
      <c r="T110" s="592"/>
      <c r="U110" s="592"/>
      <c r="V110" s="593"/>
      <c r="W110" s="37" t="s">
        <v>73</v>
      </c>
      <c r="X110" s="577">
        <f>IFERROR(X106/H106,"0")+IFERROR(X107/H107,"0")+IFERROR(X108/H108,"0")+IFERROR(X109/H109,"0")</f>
        <v>158.33333333333334</v>
      </c>
      <c r="Y110" s="577">
        <f>IFERROR(Y106/H106,"0")+IFERROR(Y107/H107,"0")+IFERROR(Y108/H108,"0")+IFERROR(Y109/H109,"0")</f>
        <v>159</v>
      </c>
      <c r="Z110" s="577">
        <f>IFERROR(IF(Z106="",0,Z106),"0")+IFERROR(IF(Z107="",0,Z107),"0")+IFERROR(IF(Z108="",0,Z108),"0")+IFERROR(IF(Z109="",0,Z109),"0")</f>
        <v>1.52382</v>
      </c>
      <c r="AA110" s="578"/>
      <c r="AB110" s="578"/>
      <c r="AC110" s="578"/>
    </row>
    <row r="111" spans="1:68" x14ac:dyDescent="0.2">
      <c r="A111" s="587"/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8"/>
      <c r="P111" s="591" t="s">
        <v>72</v>
      </c>
      <c r="Q111" s="592"/>
      <c r="R111" s="592"/>
      <c r="S111" s="592"/>
      <c r="T111" s="592"/>
      <c r="U111" s="592"/>
      <c r="V111" s="593"/>
      <c r="W111" s="37" t="s">
        <v>70</v>
      </c>
      <c r="X111" s="577">
        <f>IFERROR(SUM(X106:X109),"0")</f>
        <v>765</v>
      </c>
      <c r="Y111" s="577">
        <f>IFERROR(SUM(Y106:Y109),"0")</f>
        <v>772.2</v>
      </c>
      <c r="Z111" s="37"/>
      <c r="AA111" s="578"/>
      <c r="AB111" s="578"/>
      <c r="AC111" s="578"/>
    </row>
    <row r="112" spans="1:68" ht="14.25" customHeight="1" x14ac:dyDescent="0.25">
      <c r="A112" s="594" t="s">
        <v>140</v>
      </c>
      <c r="B112" s="587"/>
      <c r="C112" s="587"/>
      <c r="D112" s="587"/>
      <c r="E112" s="587"/>
      <c r="F112" s="587"/>
      <c r="G112" s="587"/>
      <c r="H112" s="587"/>
      <c r="I112" s="587"/>
      <c r="J112" s="587"/>
      <c r="K112" s="587"/>
      <c r="L112" s="587"/>
      <c r="M112" s="587"/>
      <c r="N112" s="587"/>
      <c r="O112" s="587"/>
      <c r="P112" s="587"/>
      <c r="Q112" s="587"/>
      <c r="R112" s="587"/>
      <c r="S112" s="587"/>
      <c r="T112" s="587"/>
      <c r="U112" s="587"/>
      <c r="V112" s="587"/>
      <c r="W112" s="587"/>
      <c r="X112" s="587"/>
      <c r="Y112" s="587"/>
      <c r="Z112" s="587"/>
      <c r="AA112" s="571"/>
      <c r="AB112" s="571"/>
      <c r="AC112" s="571"/>
    </row>
    <row r="113" spans="1:68" ht="16.5" customHeight="1" x14ac:dyDescent="0.25">
      <c r="A113" s="54" t="s">
        <v>215</v>
      </c>
      <c r="B113" s="54" t="s">
        <v>216</v>
      </c>
      <c r="C113" s="31">
        <v>4301020345</v>
      </c>
      <c r="D113" s="582">
        <v>4680115881488</v>
      </c>
      <c r="E113" s="583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106</v>
      </c>
      <c r="L113" s="32"/>
      <c r="M113" s="33" t="s">
        <v>107</v>
      </c>
      <c r="N113" s="33"/>
      <c r="O113" s="32">
        <v>55</v>
      </c>
      <c r="P113" s="6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0"/>
      <c r="R113" s="580"/>
      <c r="S113" s="580"/>
      <c r="T113" s="581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217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218</v>
      </c>
      <c r="B114" s="54" t="s">
        <v>219</v>
      </c>
      <c r="C114" s="31">
        <v>4301020346</v>
      </c>
      <c r="D114" s="582">
        <v>4680115882775</v>
      </c>
      <c r="E114" s="583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67</v>
      </c>
      <c r="L114" s="32"/>
      <c r="M114" s="33" t="s">
        <v>107</v>
      </c>
      <c r="N114" s="33"/>
      <c r="O114" s="32">
        <v>55</v>
      </c>
      <c r="P114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0"/>
      <c r="R114" s="580"/>
      <c r="S114" s="580"/>
      <c r="T114" s="581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217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220</v>
      </c>
      <c r="B115" s="54" t="s">
        <v>221</v>
      </c>
      <c r="C115" s="31">
        <v>4301020344</v>
      </c>
      <c r="D115" s="582">
        <v>4680115880658</v>
      </c>
      <c r="E115" s="583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77</v>
      </c>
      <c r="L115" s="32"/>
      <c r="M115" s="33" t="s">
        <v>107</v>
      </c>
      <c r="N115" s="33"/>
      <c r="O115" s="32">
        <v>55</v>
      </c>
      <c r="P115" s="7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0"/>
      <c r="R115" s="580"/>
      <c r="S115" s="580"/>
      <c r="T115" s="581"/>
      <c r="U115" s="34"/>
      <c r="V115" s="34"/>
      <c r="W115" s="35" t="s">
        <v>70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217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586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88"/>
      <c r="P116" s="591" t="s">
        <v>72</v>
      </c>
      <c r="Q116" s="592"/>
      <c r="R116" s="592"/>
      <c r="S116" s="592"/>
      <c r="T116" s="592"/>
      <c r="U116" s="592"/>
      <c r="V116" s="593"/>
      <c r="W116" s="37" t="s">
        <v>73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x14ac:dyDescent="0.2">
      <c r="A117" s="587"/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8"/>
      <c r="P117" s="591" t="s">
        <v>72</v>
      </c>
      <c r="Q117" s="592"/>
      <c r="R117" s="592"/>
      <c r="S117" s="592"/>
      <c r="T117" s="592"/>
      <c r="U117" s="592"/>
      <c r="V117" s="593"/>
      <c r="W117" s="37" t="s">
        <v>70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customHeight="1" x14ac:dyDescent="0.25">
      <c r="A118" s="594" t="s">
        <v>74</v>
      </c>
      <c r="B118" s="587"/>
      <c r="C118" s="587"/>
      <c r="D118" s="587"/>
      <c r="E118" s="587"/>
      <c r="F118" s="587"/>
      <c r="G118" s="587"/>
      <c r="H118" s="587"/>
      <c r="I118" s="587"/>
      <c r="J118" s="587"/>
      <c r="K118" s="587"/>
      <c r="L118" s="587"/>
      <c r="M118" s="587"/>
      <c r="N118" s="587"/>
      <c r="O118" s="587"/>
      <c r="P118" s="587"/>
      <c r="Q118" s="587"/>
      <c r="R118" s="587"/>
      <c r="S118" s="587"/>
      <c r="T118" s="587"/>
      <c r="U118" s="587"/>
      <c r="V118" s="587"/>
      <c r="W118" s="587"/>
      <c r="X118" s="587"/>
      <c r="Y118" s="587"/>
      <c r="Z118" s="587"/>
      <c r="AA118" s="571"/>
      <c r="AB118" s="571"/>
      <c r="AC118" s="571"/>
    </row>
    <row r="119" spans="1:68" ht="27" customHeight="1" x14ac:dyDescent="0.25">
      <c r="A119" s="54" t="s">
        <v>222</v>
      </c>
      <c r="B119" s="54" t="s">
        <v>223</v>
      </c>
      <c r="C119" s="31">
        <v>4301051360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1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0"/>
      <c r="R119" s="580"/>
      <c r="S119" s="580"/>
      <c r="T119" s="581"/>
      <c r="U119" s="34"/>
      <c r="V119" s="34"/>
      <c r="W119" s="35" t="s">
        <v>70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224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225</v>
      </c>
      <c r="C120" s="31">
        <v>4301051724</v>
      </c>
      <c r="D120" s="582">
        <v>4607091385168</v>
      </c>
      <c r="E120" s="583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106</v>
      </c>
      <c r="L120" s="32"/>
      <c r="M120" s="33" t="s">
        <v>93</v>
      </c>
      <c r="N120" s="33"/>
      <c r="O120" s="32">
        <v>45</v>
      </c>
      <c r="P120" s="6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0"/>
      <c r="R120" s="580"/>
      <c r="S120" s="580"/>
      <c r="T120" s="581"/>
      <c r="U120" s="34"/>
      <c r="V120" s="34"/>
      <c r="W120" s="35" t="s">
        <v>70</v>
      </c>
      <c r="X120" s="575">
        <v>550</v>
      </c>
      <c r="Y120" s="576">
        <f>IFERROR(IF(X120="",0,CEILING((X120/$H120),1)*$H120),"")</f>
        <v>550.79999999999995</v>
      </c>
      <c r="Z120" s="36">
        <f>IFERROR(IF(Y120=0,"",ROUNDUP(Y120/H120,0)*0.01898),"")</f>
        <v>1.29064</v>
      </c>
      <c r="AA120" s="56"/>
      <c r="AB120" s="57"/>
      <c r="AC120" s="171" t="s">
        <v>226</v>
      </c>
      <c r="AG120" s="64"/>
      <c r="AJ120" s="68"/>
      <c r="AK120" s="68">
        <v>0</v>
      </c>
      <c r="BB120" s="172" t="s">
        <v>1</v>
      </c>
      <c r="BM120" s="64">
        <f>IFERROR(X120*I120/H120,"0")</f>
        <v>584.83333333333326</v>
      </c>
      <c r="BN120" s="64">
        <f>IFERROR(Y120*I120/H120,"0")</f>
        <v>585.68399999999986</v>
      </c>
      <c r="BO120" s="64">
        <f>IFERROR(1/J120*(X120/H120),"0")</f>
        <v>1.0609567901234569</v>
      </c>
      <c r="BP120" s="64">
        <f>IFERROR(1/J120*(Y120/H120),"0")</f>
        <v>1.0625</v>
      </c>
    </row>
    <row r="121" spans="1:68" ht="27" customHeight="1" x14ac:dyDescent="0.25">
      <c r="A121" s="54" t="s">
        <v>227</v>
      </c>
      <c r="B121" s="54" t="s">
        <v>228</v>
      </c>
      <c r="C121" s="31">
        <v>4301051730</v>
      </c>
      <c r="D121" s="582">
        <v>4607091383256</v>
      </c>
      <c r="E121" s="583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0"/>
      <c r="R121" s="580"/>
      <c r="S121" s="580"/>
      <c r="T121" s="581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229</v>
      </c>
      <c r="B122" s="54" t="s">
        <v>230</v>
      </c>
      <c r="C122" s="31">
        <v>4301051721</v>
      </c>
      <c r="D122" s="582">
        <v>4607091385748</v>
      </c>
      <c r="E122" s="583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0"/>
      <c r="R122" s="580"/>
      <c r="S122" s="580"/>
      <c r="T122" s="581"/>
      <c r="U122" s="34"/>
      <c r="V122" s="34"/>
      <c r="W122" s="35" t="s">
        <v>70</v>
      </c>
      <c r="X122" s="575">
        <v>450</v>
      </c>
      <c r="Y122" s="576">
        <f>IFERROR(IF(X122="",0,CEILING((X122/$H122),1)*$H122),"")</f>
        <v>450.90000000000003</v>
      </c>
      <c r="Z122" s="36">
        <f>IFERROR(IF(Y122=0,"",ROUNDUP(Y122/H122,0)*0.00651),"")</f>
        <v>1.08717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>IFERROR(X122*I122/H122,"0")</f>
        <v>492</v>
      </c>
      <c r="BN122" s="64">
        <f>IFERROR(Y122*I122/H122,"0")</f>
        <v>492.98399999999998</v>
      </c>
      <c r="BO122" s="64">
        <f>IFERROR(1/J122*(X122/H122),"0")</f>
        <v>0.91575091575091572</v>
      </c>
      <c r="BP122" s="64">
        <f>IFERROR(1/J122*(Y122/H122),"0")</f>
        <v>0.91758241758241765</v>
      </c>
    </row>
    <row r="123" spans="1:68" ht="16.5" customHeight="1" x14ac:dyDescent="0.25">
      <c r="A123" s="54" t="s">
        <v>231</v>
      </c>
      <c r="B123" s="54" t="s">
        <v>232</v>
      </c>
      <c r="C123" s="31">
        <v>4301051740</v>
      </c>
      <c r="D123" s="582">
        <v>4680115884533</v>
      </c>
      <c r="E123" s="583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77</v>
      </c>
      <c r="L123" s="32"/>
      <c r="M123" s="33" t="s">
        <v>78</v>
      </c>
      <c r="N123" s="33"/>
      <c r="O123" s="32">
        <v>45</v>
      </c>
      <c r="P123" s="88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0"/>
      <c r="R123" s="580"/>
      <c r="S123" s="580"/>
      <c r="T123" s="581"/>
      <c r="U123" s="34"/>
      <c r="V123" s="34"/>
      <c r="W123" s="35" t="s">
        <v>70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233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6"/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8"/>
      <c r="P124" s="591" t="s">
        <v>72</v>
      </c>
      <c r="Q124" s="592"/>
      <c r="R124" s="592"/>
      <c r="S124" s="592"/>
      <c r="T124" s="592"/>
      <c r="U124" s="592"/>
      <c r="V124" s="593"/>
      <c r="W124" s="37" t="s">
        <v>73</v>
      </c>
      <c r="X124" s="577">
        <f>IFERROR(X119/H119,"0")+IFERROR(X120/H120,"0")+IFERROR(X121/H121,"0")+IFERROR(X122/H122,"0")+IFERROR(X123/H123,"0")</f>
        <v>234.5679012345679</v>
      </c>
      <c r="Y124" s="577">
        <f>IFERROR(Y119/H119,"0")+IFERROR(Y120/H120,"0")+IFERROR(Y121/H121,"0")+IFERROR(Y122/H122,"0")+IFERROR(Y123/H123,"0")</f>
        <v>235</v>
      </c>
      <c r="Z124" s="577">
        <f>IFERROR(IF(Z119="",0,Z119),"0")+IFERROR(IF(Z120="",0,Z120),"0")+IFERROR(IF(Z121="",0,Z121),"0")+IFERROR(IF(Z122="",0,Z122),"0")+IFERROR(IF(Z123="",0,Z123),"0")</f>
        <v>2.3778100000000002</v>
      </c>
      <c r="AA124" s="578"/>
      <c r="AB124" s="578"/>
      <c r="AC124" s="578"/>
    </row>
    <row r="125" spans="1:68" x14ac:dyDescent="0.2">
      <c r="A125" s="587"/>
      <c r="B125" s="587"/>
      <c r="C125" s="587"/>
      <c r="D125" s="587"/>
      <c r="E125" s="587"/>
      <c r="F125" s="587"/>
      <c r="G125" s="587"/>
      <c r="H125" s="587"/>
      <c r="I125" s="587"/>
      <c r="J125" s="587"/>
      <c r="K125" s="587"/>
      <c r="L125" s="587"/>
      <c r="M125" s="587"/>
      <c r="N125" s="587"/>
      <c r="O125" s="588"/>
      <c r="P125" s="591" t="s">
        <v>72</v>
      </c>
      <c r="Q125" s="592"/>
      <c r="R125" s="592"/>
      <c r="S125" s="592"/>
      <c r="T125" s="592"/>
      <c r="U125" s="592"/>
      <c r="V125" s="593"/>
      <c r="W125" s="37" t="s">
        <v>70</v>
      </c>
      <c r="X125" s="577">
        <f>IFERROR(SUM(X119:X123),"0")</f>
        <v>1000</v>
      </c>
      <c r="Y125" s="577">
        <f>IFERROR(SUM(Y119:Y123),"0")</f>
        <v>1001.7</v>
      </c>
      <c r="Z125" s="37"/>
      <c r="AA125" s="578"/>
      <c r="AB125" s="578"/>
      <c r="AC125" s="578"/>
    </row>
    <row r="126" spans="1:68" ht="14.25" customHeight="1" x14ac:dyDescent="0.25">
      <c r="A126" s="594" t="s">
        <v>175</v>
      </c>
      <c r="B126" s="587"/>
      <c r="C126" s="587"/>
      <c r="D126" s="587"/>
      <c r="E126" s="587"/>
      <c r="F126" s="587"/>
      <c r="G126" s="587"/>
      <c r="H126" s="587"/>
      <c r="I126" s="587"/>
      <c r="J126" s="587"/>
      <c r="K126" s="587"/>
      <c r="L126" s="587"/>
      <c r="M126" s="587"/>
      <c r="N126" s="587"/>
      <c r="O126" s="587"/>
      <c r="P126" s="587"/>
      <c r="Q126" s="587"/>
      <c r="R126" s="587"/>
      <c r="S126" s="587"/>
      <c r="T126" s="587"/>
      <c r="U126" s="587"/>
      <c r="V126" s="587"/>
      <c r="W126" s="587"/>
      <c r="X126" s="587"/>
      <c r="Y126" s="587"/>
      <c r="Z126" s="587"/>
      <c r="AA126" s="571"/>
      <c r="AB126" s="571"/>
      <c r="AC126" s="571"/>
    </row>
    <row r="127" spans="1:68" ht="27" customHeight="1" x14ac:dyDescent="0.25">
      <c r="A127" s="54" t="s">
        <v>234</v>
      </c>
      <c r="B127" s="54" t="s">
        <v>235</v>
      </c>
      <c r="C127" s="31">
        <v>4301060357</v>
      </c>
      <c r="D127" s="582">
        <v>4680115882652</v>
      </c>
      <c r="E127" s="583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0"/>
      <c r="R127" s="580"/>
      <c r="S127" s="580"/>
      <c r="T127" s="581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237</v>
      </c>
      <c r="B128" s="54" t="s">
        <v>238</v>
      </c>
      <c r="C128" s="31">
        <v>4301060317</v>
      </c>
      <c r="D128" s="582">
        <v>4680115880238</v>
      </c>
      <c r="E128" s="583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77</v>
      </c>
      <c r="L128" s="32"/>
      <c r="M128" s="33" t="s">
        <v>78</v>
      </c>
      <c r="N128" s="33"/>
      <c r="O128" s="32">
        <v>40</v>
      </c>
      <c r="P12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0"/>
      <c r="R128" s="580"/>
      <c r="S128" s="580"/>
      <c r="T128" s="581"/>
      <c r="U128" s="34"/>
      <c r="V128" s="34"/>
      <c r="W128" s="35" t="s">
        <v>70</v>
      </c>
      <c r="X128" s="575">
        <v>29.7</v>
      </c>
      <c r="Y128" s="576">
        <f>IFERROR(IF(X128="",0,CEILING((X128/$H128),1)*$H128),"")</f>
        <v>29.7</v>
      </c>
      <c r="Z128" s="36">
        <f>IFERROR(IF(Y128=0,"",ROUNDUP(Y128/H128,0)*0.00651),"")</f>
        <v>9.7650000000000001E-2</v>
      </c>
      <c r="AA128" s="56"/>
      <c r="AB128" s="57"/>
      <c r="AC128" s="181" t="s">
        <v>239</v>
      </c>
      <c r="AG128" s="64"/>
      <c r="AJ128" s="68"/>
      <c r="AK128" s="68">
        <v>0</v>
      </c>
      <c r="BB128" s="182" t="s">
        <v>1</v>
      </c>
      <c r="BM128" s="64">
        <f>IFERROR(X128*I128/H128,"0")</f>
        <v>33.57</v>
      </c>
      <c r="BN128" s="64">
        <f>IFERROR(Y128*I128/H128,"0")</f>
        <v>33.57</v>
      </c>
      <c r="BO128" s="64">
        <f>IFERROR(1/J128*(X128/H128),"0")</f>
        <v>8.241758241758243E-2</v>
      </c>
      <c r="BP128" s="64">
        <f>IFERROR(1/J128*(Y128/H128),"0")</f>
        <v>8.241758241758243E-2</v>
      </c>
    </row>
    <row r="129" spans="1:68" x14ac:dyDescent="0.2">
      <c r="A129" s="586"/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8"/>
      <c r="P129" s="591" t="s">
        <v>72</v>
      </c>
      <c r="Q129" s="592"/>
      <c r="R129" s="592"/>
      <c r="S129" s="592"/>
      <c r="T129" s="592"/>
      <c r="U129" s="592"/>
      <c r="V129" s="593"/>
      <c r="W129" s="37" t="s">
        <v>73</v>
      </c>
      <c r="X129" s="577">
        <f>IFERROR(X127/H127,"0")+IFERROR(X128/H128,"0")</f>
        <v>15</v>
      </c>
      <c r="Y129" s="577">
        <f>IFERROR(Y127/H127,"0")+IFERROR(Y128/H128,"0")</f>
        <v>15</v>
      </c>
      <c r="Z129" s="577">
        <f>IFERROR(IF(Z127="",0,Z127),"0")+IFERROR(IF(Z128="",0,Z128),"0")</f>
        <v>9.7650000000000001E-2</v>
      </c>
      <c r="AA129" s="578"/>
      <c r="AB129" s="578"/>
      <c r="AC129" s="578"/>
    </row>
    <row r="130" spans="1:68" x14ac:dyDescent="0.2">
      <c r="A130" s="587"/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8"/>
      <c r="P130" s="591" t="s">
        <v>72</v>
      </c>
      <c r="Q130" s="592"/>
      <c r="R130" s="592"/>
      <c r="S130" s="592"/>
      <c r="T130" s="592"/>
      <c r="U130" s="592"/>
      <c r="V130" s="593"/>
      <c r="W130" s="37" t="s">
        <v>70</v>
      </c>
      <c r="X130" s="577">
        <f>IFERROR(SUM(X127:X128),"0")</f>
        <v>29.7</v>
      </c>
      <c r="Y130" s="577">
        <f>IFERROR(SUM(Y127:Y128),"0")</f>
        <v>29.7</v>
      </c>
      <c r="Z130" s="37"/>
      <c r="AA130" s="578"/>
      <c r="AB130" s="578"/>
      <c r="AC130" s="578"/>
    </row>
    <row r="131" spans="1:68" ht="16.5" customHeight="1" x14ac:dyDescent="0.25">
      <c r="A131" s="595" t="s">
        <v>240</v>
      </c>
      <c r="B131" s="587"/>
      <c r="C131" s="587"/>
      <c r="D131" s="587"/>
      <c r="E131" s="587"/>
      <c r="F131" s="587"/>
      <c r="G131" s="587"/>
      <c r="H131" s="587"/>
      <c r="I131" s="587"/>
      <c r="J131" s="587"/>
      <c r="K131" s="587"/>
      <c r="L131" s="587"/>
      <c r="M131" s="587"/>
      <c r="N131" s="587"/>
      <c r="O131" s="587"/>
      <c r="P131" s="587"/>
      <c r="Q131" s="587"/>
      <c r="R131" s="587"/>
      <c r="S131" s="587"/>
      <c r="T131" s="587"/>
      <c r="U131" s="587"/>
      <c r="V131" s="587"/>
      <c r="W131" s="587"/>
      <c r="X131" s="587"/>
      <c r="Y131" s="587"/>
      <c r="Z131" s="587"/>
      <c r="AA131" s="570"/>
      <c r="AB131" s="570"/>
      <c r="AC131" s="570"/>
    </row>
    <row r="132" spans="1:68" ht="14.25" customHeight="1" x14ac:dyDescent="0.25">
      <c r="A132" s="594" t="s">
        <v>103</v>
      </c>
      <c r="B132" s="587"/>
      <c r="C132" s="587"/>
      <c r="D132" s="587"/>
      <c r="E132" s="587"/>
      <c r="F132" s="587"/>
      <c r="G132" s="587"/>
      <c r="H132" s="587"/>
      <c r="I132" s="587"/>
      <c r="J132" s="587"/>
      <c r="K132" s="587"/>
      <c r="L132" s="587"/>
      <c r="M132" s="587"/>
      <c r="N132" s="587"/>
      <c r="O132" s="587"/>
      <c r="P132" s="587"/>
      <c r="Q132" s="587"/>
      <c r="R132" s="587"/>
      <c r="S132" s="587"/>
      <c r="T132" s="587"/>
      <c r="U132" s="587"/>
      <c r="V132" s="587"/>
      <c r="W132" s="587"/>
      <c r="X132" s="587"/>
      <c r="Y132" s="587"/>
      <c r="Z132" s="587"/>
      <c r="AA132" s="571"/>
      <c r="AB132" s="571"/>
      <c r="AC132" s="571"/>
    </row>
    <row r="133" spans="1:68" ht="27" customHeight="1" x14ac:dyDescent="0.25">
      <c r="A133" s="54" t="s">
        <v>241</v>
      </c>
      <c r="B133" s="54" t="s">
        <v>242</v>
      </c>
      <c r="C133" s="31">
        <v>4301011564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0"/>
      <c r="R133" s="580"/>
      <c r="S133" s="580"/>
      <c r="T133" s="581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243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241</v>
      </c>
      <c r="B134" s="54" t="s">
        <v>244</v>
      </c>
      <c r="C134" s="31">
        <v>4301011562</v>
      </c>
      <c r="D134" s="582">
        <v>4680115882577</v>
      </c>
      <c r="E134" s="583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77</v>
      </c>
      <c r="L134" s="32"/>
      <c r="M134" s="33" t="s">
        <v>98</v>
      </c>
      <c r="N134" s="33"/>
      <c r="O134" s="32">
        <v>90</v>
      </c>
      <c r="P134" s="8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0"/>
      <c r="R134" s="580"/>
      <c r="S134" s="580"/>
      <c r="T134" s="581"/>
      <c r="U134" s="34"/>
      <c r="V134" s="34"/>
      <c r="W134" s="35" t="s">
        <v>70</v>
      </c>
      <c r="X134" s="575">
        <v>80</v>
      </c>
      <c r="Y134" s="576">
        <f>IFERROR(IF(X134="",0,CEILING((X134/$H134),1)*$H134),"")</f>
        <v>80</v>
      </c>
      <c r="Z134" s="36">
        <f>IFERROR(IF(Y134=0,"",ROUNDUP(Y134/H134,0)*0.00651),"")</f>
        <v>0.16275000000000001</v>
      </c>
      <c r="AA134" s="56"/>
      <c r="AB134" s="57"/>
      <c r="AC134" s="185" t="s">
        <v>243</v>
      </c>
      <c r="AG134" s="64"/>
      <c r="AJ134" s="68"/>
      <c r="AK134" s="68">
        <v>0</v>
      </c>
      <c r="BB134" s="186" t="s">
        <v>1</v>
      </c>
      <c r="BM134" s="64">
        <f>IFERROR(X134*I134/H134,"0")</f>
        <v>84.499999999999986</v>
      </c>
      <c r="BN134" s="64">
        <f>IFERROR(Y134*I134/H134,"0")</f>
        <v>84.499999999999986</v>
      </c>
      <c r="BO134" s="64">
        <f>IFERROR(1/J134*(X134/H134),"0")</f>
        <v>0.13736263736263737</v>
      </c>
      <c r="BP134" s="64">
        <f>IFERROR(1/J134*(Y134/H134),"0")</f>
        <v>0.13736263736263737</v>
      </c>
    </row>
    <row r="135" spans="1:68" x14ac:dyDescent="0.2">
      <c r="A135" s="586"/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8"/>
      <c r="P135" s="591" t="s">
        <v>72</v>
      </c>
      <c r="Q135" s="592"/>
      <c r="R135" s="592"/>
      <c r="S135" s="592"/>
      <c r="T135" s="592"/>
      <c r="U135" s="592"/>
      <c r="V135" s="593"/>
      <c r="W135" s="37" t="s">
        <v>73</v>
      </c>
      <c r="X135" s="577">
        <f>IFERROR(X133/H133,"0")+IFERROR(X134/H134,"0")</f>
        <v>25</v>
      </c>
      <c r="Y135" s="577">
        <f>IFERROR(Y133/H133,"0")+IFERROR(Y134/H134,"0")</f>
        <v>25</v>
      </c>
      <c r="Z135" s="577">
        <f>IFERROR(IF(Z133="",0,Z133),"0")+IFERROR(IF(Z134="",0,Z134),"0")</f>
        <v>0.16275000000000001</v>
      </c>
      <c r="AA135" s="578"/>
      <c r="AB135" s="578"/>
      <c r="AC135" s="578"/>
    </row>
    <row r="136" spans="1:68" x14ac:dyDescent="0.2">
      <c r="A136" s="587"/>
      <c r="B136" s="587"/>
      <c r="C136" s="587"/>
      <c r="D136" s="587"/>
      <c r="E136" s="587"/>
      <c r="F136" s="587"/>
      <c r="G136" s="587"/>
      <c r="H136" s="587"/>
      <c r="I136" s="587"/>
      <c r="J136" s="587"/>
      <c r="K136" s="587"/>
      <c r="L136" s="587"/>
      <c r="M136" s="587"/>
      <c r="N136" s="587"/>
      <c r="O136" s="588"/>
      <c r="P136" s="591" t="s">
        <v>72</v>
      </c>
      <c r="Q136" s="592"/>
      <c r="R136" s="592"/>
      <c r="S136" s="592"/>
      <c r="T136" s="592"/>
      <c r="U136" s="592"/>
      <c r="V136" s="593"/>
      <c r="W136" s="37" t="s">
        <v>70</v>
      </c>
      <c r="X136" s="577">
        <f>IFERROR(SUM(X133:X134),"0")</f>
        <v>80</v>
      </c>
      <c r="Y136" s="577">
        <f>IFERROR(SUM(Y133:Y134),"0")</f>
        <v>80</v>
      </c>
      <c r="Z136" s="37"/>
      <c r="AA136" s="578"/>
      <c r="AB136" s="578"/>
      <c r="AC136" s="578"/>
    </row>
    <row r="137" spans="1:68" ht="14.25" customHeight="1" x14ac:dyDescent="0.25">
      <c r="A137" s="594" t="s">
        <v>64</v>
      </c>
      <c r="B137" s="587"/>
      <c r="C137" s="587"/>
      <c r="D137" s="587"/>
      <c r="E137" s="587"/>
      <c r="F137" s="587"/>
      <c r="G137" s="587"/>
      <c r="H137" s="587"/>
      <c r="I137" s="587"/>
      <c r="J137" s="587"/>
      <c r="K137" s="587"/>
      <c r="L137" s="587"/>
      <c r="M137" s="587"/>
      <c r="N137" s="587"/>
      <c r="O137" s="587"/>
      <c r="P137" s="587"/>
      <c r="Q137" s="587"/>
      <c r="R137" s="587"/>
      <c r="S137" s="587"/>
      <c r="T137" s="587"/>
      <c r="U137" s="587"/>
      <c r="V137" s="587"/>
      <c r="W137" s="587"/>
      <c r="X137" s="587"/>
      <c r="Y137" s="587"/>
      <c r="Z137" s="587"/>
      <c r="AA137" s="571"/>
      <c r="AB137" s="571"/>
      <c r="AC137" s="571"/>
    </row>
    <row r="138" spans="1:68" ht="27" customHeight="1" x14ac:dyDescent="0.25">
      <c r="A138" s="54" t="s">
        <v>245</v>
      </c>
      <c r="B138" s="54" t="s">
        <v>246</v>
      </c>
      <c r="C138" s="31">
        <v>4301031234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70</v>
      </c>
      <c r="X138" s="575">
        <v>52.5</v>
      </c>
      <c r="Y138" s="576">
        <f>IFERROR(IF(X138="",0,CEILING((X138/$H138),1)*$H138),"")</f>
        <v>53.199999999999996</v>
      </c>
      <c r="Z138" s="36">
        <f>IFERROR(IF(Y138=0,"",ROUNDUP(Y138/H138,0)*0.00651),"")</f>
        <v>0.12369000000000001</v>
      </c>
      <c r="AA138" s="56"/>
      <c r="AB138" s="57"/>
      <c r="AC138" s="187" t="s">
        <v>247</v>
      </c>
      <c r="AG138" s="64"/>
      <c r="AJ138" s="68"/>
      <c r="AK138" s="68">
        <v>0</v>
      </c>
      <c r="BB138" s="188" t="s">
        <v>1</v>
      </c>
      <c r="BM138" s="64">
        <f>IFERROR(X138*I138/H138,"0")</f>
        <v>57.524999999999999</v>
      </c>
      <c r="BN138" s="64">
        <f>IFERROR(Y138*I138/H138,"0")</f>
        <v>58.291999999999994</v>
      </c>
      <c r="BO138" s="64">
        <f>IFERROR(1/J138*(X138/H138),"0")</f>
        <v>0.10302197802197803</v>
      </c>
      <c r="BP138" s="64">
        <f>IFERROR(1/J138*(Y138/H138),"0")</f>
        <v>0.1043956043956044</v>
      </c>
    </row>
    <row r="139" spans="1:68" ht="27" customHeight="1" x14ac:dyDescent="0.25">
      <c r="A139" s="54" t="s">
        <v>245</v>
      </c>
      <c r="B139" s="54" t="s">
        <v>248</v>
      </c>
      <c r="C139" s="31">
        <v>4301031235</v>
      </c>
      <c r="D139" s="582">
        <v>4680115883444</v>
      </c>
      <c r="E139" s="583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77</v>
      </c>
      <c r="L139" s="32"/>
      <c r="M139" s="33" t="s">
        <v>98</v>
      </c>
      <c r="N139" s="33"/>
      <c r="O139" s="32">
        <v>90</v>
      </c>
      <c r="P139" s="8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0"/>
      <c r="R139" s="580"/>
      <c r="S139" s="580"/>
      <c r="T139" s="581"/>
      <c r="U139" s="34"/>
      <c r="V139" s="34"/>
      <c r="W139" s="35" t="s">
        <v>70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247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86"/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8"/>
      <c r="P140" s="591" t="s">
        <v>72</v>
      </c>
      <c r="Q140" s="592"/>
      <c r="R140" s="592"/>
      <c r="S140" s="592"/>
      <c r="T140" s="592"/>
      <c r="U140" s="592"/>
      <c r="V140" s="593"/>
      <c r="W140" s="37" t="s">
        <v>73</v>
      </c>
      <c r="X140" s="577">
        <f>IFERROR(X138/H138,"0")+IFERROR(X139/H139,"0")</f>
        <v>18.75</v>
      </c>
      <c r="Y140" s="577">
        <f>IFERROR(Y138/H138,"0")+IFERROR(Y139/H139,"0")</f>
        <v>19</v>
      </c>
      <c r="Z140" s="577">
        <f>IFERROR(IF(Z138="",0,Z138),"0")+IFERROR(IF(Z139="",0,Z139),"0")</f>
        <v>0.12369000000000001</v>
      </c>
      <c r="AA140" s="578"/>
      <c r="AB140" s="578"/>
      <c r="AC140" s="578"/>
    </row>
    <row r="141" spans="1:68" x14ac:dyDescent="0.2">
      <c r="A141" s="587"/>
      <c r="B141" s="587"/>
      <c r="C141" s="587"/>
      <c r="D141" s="587"/>
      <c r="E141" s="587"/>
      <c r="F141" s="587"/>
      <c r="G141" s="587"/>
      <c r="H141" s="587"/>
      <c r="I141" s="587"/>
      <c r="J141" s="587"/>
      <c r="K141" s="587"/>
      <c r="L141" s="587"/>
      <c r="M141" s="587"/>
      <c r="N141" s="587"/>
      <c r="O141" s="588"/>
      <c r="P141" s="591" t="s">
        <v>72</v>
      </c>
      <c r="Q141" s="592"/>
      <c r="R141" s="592"/>
      <c r="S141" s="592"/>
      <c r="T141" s="592"/>
      <c r="U141" s="592"/>
      <c r="V141" s="593"/>
      <c r="W141" s="37" t="s">
        <v>70</v>
      </c>
      <c r="X141" s="577">
        <f>IFERROR(SUM(X138:X139),"0")</f>
        <v>52.5</v>
      </c>
      <c r="Y141" s="577">
        <f>IFERROR(SUM(Y138:Y139),"0")</f>
        <v>53.199999999999996</v>
      </c>
      <c r="Z141" s="37"/>
      <c r="AA141" s="578"/>
      <c r="AB141" s="578"/>
      <c r="AC141" s="578"/>
    </row>
    <row r="142" spans="1:68" ht="14.25" customHeight="1" x14ac:dyDescent="0.25">
      <c r="A142" s="594" t="s">
        <v>74</v>
      </c>
      <c r="B142" s="587"/>
      <c r="C142" s="587"/>
      <c r="D142" s="587"/>
      <c r="E142" s="587"/>
      <c r="F142" s="587"/>
      <c r="G142" s="587"/>
      <c r="H142" s="587"/>
      <c r="I142" s="587"/>
      <c r="J142" s="587"/>
      <c r="K142" s="587"/>
      <c r="L142" s="587"/>
      <c r="M142" s="587"/>
      <c r="N142" s="587"/>
      <c r="O142" s="587"/>
      <c r="P142" s="587"/>
      <c r="Q142" s="587"/>
      <c r="R142" s="587"/>
      <c r="S142" s="587"/>
      <c r="T142" s="587"/>
      <c r="U142" s="587"/>
      <c r="V142" s="587"/>
      <c r="W142" s="587"/>
      <c r="X142" s="587"/>
      <c r="Y142" s="587"/>
      <c r="Z142" s="587"/>
      <c r="AA142" s="571"/>
      <c r="AB142" s="571"/>
      <c r="AC142" s="571"/>
    </row>
    <row r="143" spans="1:68" ht="16.5" customHeight="1" x14ac:dyDescent="0.25">
      <c r="A143" s="54" t="s">
        <v>249</v>
      </c>
      <c r="B143" s="54" t="s">
        <v>250</v>
      </c>
      <c r="C143" s="31">
        <v>4301051477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0"/>
      <c r="R143" s="580"/>
      <c r="S143" s="580"/>
      <c r="T143" s="581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243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249</v>
      </c>
      <c r="B144" s="54" t="s">
        <v>251</v>
      </c>
      <c r="C144" s="31">
        <v>4301051476</v>
      </c>
      <c r="D144" s="582">
        <v>4680115882584</v>
      </c>
      <c r="E144" s="583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77</v>
      </c>
      <c r="L144" s="32"/>
      <c r="M144" s="33" t="s">
        <v>98</v>
      </c>
      <c r="N144" s="33"/>
      <c r="O144" s="32">
        <v>60</v>
      </c>
      <c r="P144" s="5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0"/>
      <c r="R144" s="580"/>
      <c r="S144" s="580"/>
      <c r="T144" s="581"/>
      <c r="U144" s="34"/>
      <c r="V144" s="34"/>
      <c r="W144" s="35" t="s">
        <v>70</v>
      </c>
      <c r="X144" s="575">
        <v>66</v>
      </c>
      <c r="Y144" s="576">
        <f>IFERROR(IF(X144="",0,CEILING((X144/$H144),1)*$H144),"")</f>
        <v>66</v>
      </c>
      <c r="Z144" s="36">
        <f>IFERROR(IF(Y144=0,"",ROUNDUP(Y144/H144,0)*0.00651),"")</f>
        <v>0.16275000000000001</v>
      </c>
      <c r="AA144" s="56"/>
      <c r="AB144" s="57"/>
      <c r="AC144" s="193" t="s">
        <v>243</v>
      </c>
      <c r="AG144" s="64"/>
      <c r="AJ144" s="68"/>
      <c r="AK144" s="68">
        <v>0</v>
      </c>
      <c r="BB144" s="194" t="s">
        <v>1</v>
      </c>
      <c r="BM144" s="64">
        <f>IFERROR(X144*I144/H144,"0")</f>
        <v>72.699999999999989</v>
      </c>
      <c r="BN144" s="64">
        <f>IFERROR(Y144*I144/H144,"0")</f>
        <v>72.699999999999989</v>
      </c>
      <c r="BO144" s="64">
        <f>IFERROR(1/J144*(X144/H144),"0")</f>
        <v>0.13736263736263737</v>
      </c>
      <c r="BP144" s="64">
        <f>IFERROR(1/J144*(Y144/H144),"0")</f>
        <v>0.13736263736263737</v>
      </c>
    </row>
    <row r="145" spans="1:68" x14ac:dyDescent="0.2">
      <c r="A145" s="586"/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8"/>
      <c r="P145" s="591" t="s">
        <v>72</v>
      </c>
      <c r="Q145" s="592"/>
      <c r="R145" s="592"/>
      <c r="S145" s="592"/>
      <c r="T145" s="592"/>
      <c r="U145" s="592"/>
      <c r="V145" s="593"/>
      <c r="W145" s="37" t="s">
        <v>73</v>
      </c>
      <c r="X145" s="577">
        <f>IFERROR(X143/H143,"0")+IFERROR(X144/H144,"0")</f>
        <v>25</v>
      </c>
      <c r="Y145" s="577">
        <f>IFERROR(Y143/H143,"0")+IFERROR(Y144/H144,"0")</f>
        <v>25</v>
      </c>
      <c r="Z145" s="577">
        <f>IFERROR(IF(Z143="",0,Z143),"0")+IFERROR(IF(Z144="",0,Z144),"0")</f>
        <v>0.16275000000000001</v>
      </c>
      <c r="AA145" s="578"/>
      <c r="AB145" s="578"/>
      <c r="AC145" s="578"/>
    </row>
    <row r="146" spans="1:68" x14ac:dyDescent="0.2">
      <c r="A146" s="587"/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8"/>
      <c r="P146" s="591" t="s">
        <v>72</v>
      </c>
      <c r="Q146" s="592"/>
      <c r="R146" s="592"/>
      <c r="S146" s="592"/>
      <c r="T146" s="592"/>
      <c r="U146" s="592"/>
      <c r="V146" s="593"/>
      <c r="W146" s="37" t="s">
        <v>70</v>
      </c>
      <c r="X146" s="577">
        <f>IFERROR(SUM(X143:X144),"0")</f>
        <v>66</v>
      </c>
      <c r="Y146" s="577">
        <f>IFERROR(SUM(Y143:Y144),"0")</f>
        <v>66</v>
      </c>
      <c r="Z146" s="37"/>
      <c r="AA146" s="578"/>
      <c r="AB146" s="578"/>
      <c r="AC146" s="578"/>
    </row>
    <row r="147" spans="1:68" ht="16.5" customHeight="1" x14ac:dyDescent="0.25">
      <c r="A147" s="595" t="s">
        <v>101</v>
      </c>
      <c r="B147" s="587"/>
      <c r="C147" s="587"/>
      <c r="D147" s="587"/>
      <c r="E147" s="587"/>
      <c r="F147" s="587"/>
      <c r="G147" s="587"/>
      <c r="H147" s="587"/>
      <c r="I147" s="587"/>
      <c r="J147" s="587"/>
      <c r="K147" s="587"/>
      <c r="L147" s="587"/>
      <c r="M147" s="587"/>
      <c r="N147" s="587"/>
      <c r="O147" s="587"/>
      <c r="P147" s="587"/>
      <c r="Q147" s="587"/>
      <c r="R147" s="587"/>
      <c r="S147" s="587"/>
      <c r="T147" s="587"/>
      <c r="U147" s="587"/>
      <c r="V147" s="587"/>
      <c r="W147" s="587"/>
      <c r="X147" s="587"/>
      <c r="Y147" s="587"/>
      <c r="Z147" s="587"/>
      <c r="AA147" s="570"/>
      <c r="AB147" s="570"/>
      <c r="AC147" s="570"/>
    </row>
    <row r="148" spans="1:68" ht="14.25" customHeight="1" x14ac:dyDescent="0.25">
      <c r="A148" s="594" t="s">
        <v>103</v>
      </c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87"/>
      <c r="P148" s="587"/>
      <c r="Q148" s="587"/>
      <c r="R148" s="587"/>
      <c r="S148" s="587"/>
      <c r="T148" s="587"/>
      <c r="U148" s="587"/>
      <c r="V148" s="587"/>
      <c r="W148" s="587"/>
      <c r="X148" s="587"/>
      <c r="Y148" s="587"/>
      <c r="Z148" s="587"/>
      <c r="AA148" s="571"/>
      <c r="AB148" s="571"/>
      <c r="AC148" s="571"/>
    </row>
    <row r="149" spans="1:68" ht="27" customHeight="1" x14ac:dyDescent="0.25">
      <c r="A149" s="54" t="s">
        <v>252</v>
      </c>
      <c r="B149" s="54" t="s">
        <v>253</v>
      </c>
      <c r="C149" s="31">
        <v>4301011705</v>
      </c>
      <c r="D149" s="582">
        <v>4607091384604</v>
      </c>
      <c r="E149" s="583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111</v>
      </c>
      <c r="L149" s="32"/>
      <c r="M149" s="33" t="s">
        <v>107</v>
      </c>
      <c r="N149" s="33"/>
      <c r="O149" s="32">
        <v>50</v>
      </c>
      <c r="P149" s="9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0"/>
      <c r="R149" s="580"/>
      <c r="S149" s="580"/>
      <c r="T149" s="581"/>
      <c r="U149" s="34"/>
      <c r="V149" s="34"/>
      <c r="W149" s="35" t="s">
        <v>70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254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86"/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8"/>
      <c r="P150" s="591" t="s">
        <v>72</v>
      </c>
      <c r="Q150" s="592"/>
      <c r="R150" s="592"/>
      <c r="S150" s="592"/>
      <c r="T150" s="592"/>
      <c r="U150" s="592"/>
      <c r="V150" s="593"/>
      <c r="W150" s="37" t="s">
        <v>73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x14ac:dyDescent="0.2">
      <c r="A151" s="587"/>
      <c r="B151" s="587"/>
      <c r="C151" s="587"/>
      <c r="D151" s="587"/>
      <c r="E151" s="587"/>
      <c r="F151" s="587"/>
      <c r="G151" s="587"/>
      <c r="H151" s="587"/>
      <c r="I151" s="587"/>
      <c r="J151" s="587"/>
      <c r="K151" s="587"/>
      <c r="L151" s="587"/>
      <c r="M151" s="587"/>
      <c r="N151" s="587"/>
      <c r="O151" s="588"/>
      <c r="P151" s="591" t="s">
        <v>72</v>
      </c>
      <c r="Q151" s="592"/>
      <c r="R151" s="592"/>
      <c r="S151" s="592"/>
      <c r="T151" s="592"/>
      <c r="U151" s="592"/>
      <c r="V151" s="593"/>
      <c r="W151" s="37" t="s">
        <v>70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customHeight="1" x14ac:dyDescent="0.25">
      <c r="A152" s="594" t="s">
        <v>64</v>
      </c>
      <c r="B152" s="587"/>
      <c r="C152" s="587"/>
      <c r="D152" s="587"/>
      <c r="E152" s="587"/>
      <c r="F152" s="587"/>
      <c r="G152" s="587"/>
      <c r="H152" s="587"/>
      <c r="I152" s="587"/>
      <c r="J152" s="587"/>
      <c r="K152" s="587"/>
      <c r="L152" s="587"/>
      <c r="M152" s="587"/>
      <c r="N152" s="587"/>
      <c r="O152" s="587"/>
      <c r="P152" s="587"/>
      <c r="Q152" s="587"/>
      <c r="R152" s="587"/>
      <c r="S152" s="587"/>
      <c r="T152" s="587"/>
      <c r="U152" s="587"/>
      <c r="V152" s="587"/>
      <c r="W152" s="587"/>
      <c r="X152" s="587"/>
      <c r="Y152" s="587"/>
      <c r="Z152" s="587"/>
      <c r="AA152" s="571"/>
      <c r="AB152" s="571"/>
      <c r="AC152" s="571"/>
    </row>
    <row r="153" spans="1:68" ht="16.5" customHeight="1" x14ac:dyDescent="0.25">
      <c r="A153" s="54" t="s">
        <v>255</v>
      </c>
      <c r="B153" s="54" t="s">
        <v>256</v>
      </c>
      <c r="C153" s="31">
        <v>4301030895</v>
      </c>
      <c r="D153" s="582">
        <v>4607091387667</v>
      </c>
      <c r="E153" s="583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106</v>
      </c>
      <c r="L153" s="32"/>
      <c r="M153" s="33" t="s">
        <v>107</v>
      </c>
      <c r="N153" s="33"/>
      <c r="O153" s="32">
        <v>40</v>
      </c>
      <c r="P153" s="7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258</v>
      </c>
      <c r="B154" s="54" t="s">
        <v>259</v>
      </c>
      <c r="C154" s="31">
        <v>4301030961</v>
      </c>
      <c r="D154" s="582">
        <v>4607091387636</v>
      </c>
      <c r="E154" s="583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261</v>
      </c>
      <c r="B155" s="54" t="s">
        <v>262</v>
      </c>
      <c r="C155" s="31">
        <v>4301030963</v>
      </c>
      <c r="D155" s="582">
        <v>4607091382426</v>
      </c>
      <c r="E155" s="583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106</v>
      </c>
      <c r="L155" s="32"/>
      <c r="M155" s="33" t="s">
        <v>68</v>
      </c>
      <c r="N155" s="33"/>
      <c r="O155" s="32">
        <v>40</v>
      </c>
      <c r="P155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0"/>
      <c r="R155" s="580"/>
      <c r="S155" s="580"/>
      <c r="T155" s="581"/>
      <c r="U155" s="34"/>
      <c r="V155" s="34"/>
      <c r="W155" s="35" t="s">
        <v>70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263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86"/>
      <c r="B156" s="587"/>
      <c r="C156" s="587"/>
      <c r="D156" s="587"/>
      <c r="E156" s="587"/>
      <c r="F156" s="587"/>
      <c r="G156" s="587"/>
      <c r="H156" s="587"/>
      <c r="I156" s="587"/>
      <c r="J156" s="587"/>
      <c r="K156" s="587"/>
      <c r="L156" s="587"/>
      <c r="M156" s="587"/>
      <c r="N156" s="587"/>
      <c r="O156" s="588"/>
      <c r="P156" s="591" t="s">
        <v>72</v>
      </c>
      <c r="Q156" s="592"/>
      <c r="R156" s="592"/>
      <c r="S156" s="592"/>
      <c r="T156" s="592"/>
      <c r="U156" s="592"/>
      <c r="V156" s="593"/>
      <c r="W156" s="37" t="s">
        <v>73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x14ac:dyDescent="0.2">
      <c r="A157" s="587"/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8"/>
      <c r="P157" s="591" t="s">
        <v>72</v>
      </c>
      <c r="Q157" s="592"/>
      <c r="R157" s="592"/>
      <c r="S157" s="592"/>
      <c r="T157" s="592"/>
      <c r="U157" s="592"/>
      <c r="V157" s="593"/>
      <c r="W157" s="37" t="s">
        <v>70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customHeight="1" x14ac:dyDescent="0.2">
      <c r="A158" s="616" t="s">
        <v>264</v>
      </c>
      <c r="B158" s="617"/>
      <c r="C158" s="617"/>
      <c r="D158" s="617"/>
      <c r="E158" s="617"/>
      <c r="F158" s="617"/>
      <c r="G158" s="617"/>
      <c r="H158" s="617"/>
      <c r="I158" s="617"/>
      <c r="J158" s="617"/>
      <c r="K158" s="617"/>
      <c r="L158" s="617"/>
      <c r="M158" s="617"/>
      <c r="N158" s="617"/>
      <c r="O158" s="617"/>
      <c r="P158" s="617"/>
      <c r="Q158" s="617"/>
      <c r="R158" s="617"/>
      <c r="S158" s="617"/>
      <c r="T158" s="617"/>
      <c r="U158" s="617"/>
      <c r="V158" s="617"/>
      <c r="W158" s="617"/>
      <c r="X158" s="617"/>
      <c r="Y158" s="617"/>
      <c r="Z158" s="617"/>
      <c r="AA158" s="48"/>
      <c r="AB158" s="48"/>
      <c r="AC158" s="48"/>
    </row>
    <row r="159" spans="1:68" ht="16.5" customHeight="1" x14ac:dyDescent="0.25">
      <c r="A159" s="595" t="s">
        <v>265</v>
      </c>
      <c r="B159" s="587"/>
      <c r="C159" s="587"/>
      <c r="D159" s="587"/>
      <c r="E159" s="587"/>
      <c r="F159" s="587"/>
      <c r="G159" s="587"/>
      <c r="H159" s="587"/>
      <c r="I159" s="587"/>
      <c r="J159" s="587"/>
      <c r="K159" s="587"/>
      <c r="L159" s="587"/>
      <c r="M159" s="587"/>
      <c r="N159" s="587"/>
      <c r="O159" s="587"/>
      <c r="P159" s="587"/>
      <c r="Q159" s="587"/>
      <c r="R159" s="587"/>
      <c r="S159" s="587"/>
      <c r="T159" s="587"/>
      <c r="U159" s="587"/>
      <c r="V159" s="587"/>
      <c r="W159" s="587"/>
      <c r="X159" s="587"/>
      <c r="Y159" s="587"/>
      <c r="Z159" s="587"/>
      <c r="AA159" s="570"/>
      <c r="AB159" s="570"/>
      <c r="AC159" s="570"/>
    </row>
    <row r="160" spans="1:68" ht="14.25" customHeight="1" x14ac:dyDescent="0.25">
      <c r="A160" s="594" t="s">
        <v>140</v>
      </c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87"/>
      <c r="P160" s="587"/>
      <c r="Q160" s="587"/>
      <c r="R160" s="587"/>
      <c r="S160" s="587"/>
      <c r="T160" s="587"/>
      <c r="U160" s="587"/>
      <c r="V160" s="587"/>
      <c r="W160" s="587"/>
      <c r="X160" s="587"/>
      <c r="Y160" s="587"/>
      <c r="Z160" s="587"/>
      <c r="AA160" s="571"/>
      <c r="AB160" s="571"/>
      <c r="AC160" s="571"/>
    </row>
    <row r="161" spans="1:68" ht="27" customHeight="1" x14ac:dyDescent="0.25">
      <c r="A161" s="54" t="s">
        <v>266</v>
      </c>
      <c r="B161" s="54" t="s">
        <v>267</v>
      </c>
      <c r="C161" s="31">
        <v>4301020323</v>
      </c>
      <c r="D161" s="582">
        <v>4680115886223</v>
      </c>
      <c r="E161" s="583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0"/>
      <c r="R161" s="580"/>
      <c r="S161" s="580"/>
      <c r="T161" s="581"/>
      <c r="U161" s="34"/>
      <c r="V161" s="34"/>
      <c r="W161" s="35" t="s">
        <v>70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268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586"/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8"/>
      <c r="P162" s="591" t="s">
        <v>72</v>
      </c>
      <c r="Q162" s="592"/>
      <c r="R162" s="592"/>
      <c r="S162" s="592"/>
      <c r="T162" s="592"/>
      <c r="U162" s="592"/>
      <c r="V162" s="593"/>
      <c r="W162" s="37" t="s">
        <v>73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x14ac:dyDescent="0.2">
      <c r="A163" s="587"/>
      <c r="B163" s="587"/>
      <c r="C163" s="587"/>
      <c r="D163" s="587"/>
      <c r="E163" s="587"/>
      <c r="F163" s="587"/>
      <c r="G163" s="587"/>
      <c r="H163" s="587"/>
      <c r="I163" s="587"/>
      <c r="J163" s="587"/>
      <c r="K163" s="587"/>
      <c r="L163" s="587"/>
      <c r="M163" s="587"/>
      <c r="N163" s="587"/>
      <c r="O163" s="588"/>
      <c r="P163" s="591" t="s">
        <v>72</v>
      </c>
      <c r="Q163" s="592"/>
      <c r="R163" s="592"/>
      <c r="S163" s="592"/>
      <c r="T163" s="592"/>
      <c r="U163" s="592"/>
      <c r="V163" s="593"/>
      <c r="W163" s="37" t="s">
        <v>70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customHeight="1" x14ac:dyDescent="0.25">
      <c r="A164" s="594" t="s">
        <v>64</v>
      </c>
      <c r="B164" s="587"/>
      <c r="C164" s="587"/>
      <c r="D164" s="587"/>
      <c r="E164" s="587"/>
      <c r="F164" s="587"/>
      <c r="G164" s="587"/>
      <c r="H164" s="587"/>
      <c r="I164" s="587"/>
      <c r="J164" s="587"/>
      <c r="K164" s="587"/>
      <c r="L164" s="587"/>
      <c r="M164" s="587"/>
      <c r="N164" s="587"/>
      <c r="O164" s="587"/>
      <c r="P164" s="587"/>
      <c r="Q164" s="587"/>
      <c r="R164" s="587"/>
      <c r="S164" s="587"/>
      <c r="T164" s="587"/>
      <c r="U164" s="587"/>
      <c r="V164" s="587"/>
      <c r="W164" s="587"/>
      <c r="X164" s="587"/>
      <c r="Y164" s="587"/>
      <c r="Z164" s="587"/>
      <c r="AA164" s="571"/>
      <c r="AB164" s="571"/>
      <c r="AC164" s="571"/>
    </row>
    <row r="165" spans="1:68" ht="27" customHeight="1" x14ac:dyDescent="0.25">
      <c r="A165" s="54" t="s">
        <v>269</v>
      </c>
      <c r="B165" s="54" t="s">
        <v>270</v>
      </c>
      <c r="C165" s="31">
        <v>4301031191</v>
      </c>
      <c r="D165" s="582">
        <v>4680115880993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0"/>
      <c r="R165" s="580"/>
      <c r="S165" s="580"/>
      <c r="T165" s="581"/>
      <c r="U165" s="34"/>
      <c r="V165" s="34"/>
      <c r="W165" s="35" t="s">
        <v>70</v>
      </c>
      <c r="X165" s="575">
        <v>70</v>
      </c>
      <c r="Y165" s="576">
        <f t="shared" ref="Y165:Y173" si="21">IFERROR(IF(X165="",0,CEILING((X165/$H165),1)*$H165),"")</f>
        <v>71.400000000000006</v>
      </c>
      <c r="Z165" s="36">
        <f>IFERROR(IF(Y165=0,"",ROUNDUP(Y165/H165,0)*0.00902),"")</f>
        <v>0.15334</v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74.499999999999986</v>
      </c>
      <c r="BN165" s="64">
        <f t="shared" ref="BN165:BN173" si="23">IFERROR(Y165*I165/H165,"0")</f>
        <v>75.989999999999995</v>
      </c>
      <c r="BO165" s="64">
        <f t="shared" ref="BO165:BO173" si="24">IFERROR(1/J165*(X165/H165),"0")</f>
        <v>0.12626262626262624</v>
      </c>
      <c r="BP165" s="64">
        <f t="shared" ref="BP165:BP173" si="25">IFERROR(1/J165*(Y165/H165),"0")</f>
        <v>0.12878787878787878</v>
      </c>
    </row>
    <row r="166" spans="1:68" ht="27" customHeight="1" x14ac:dyDescent="0.25">
      <c r="A166" s="54" t="s">
        <v>272</v>
      </c>
      <c r="B166" s="54" t="s">
        <v>273</v>
      </c>
      <c r="C166" s="31">
        <v>4301031204</v>
      </c>
      <c r="D166" s="582">
        <v>4680115881761</v>
      </c>
      <c r="E166" s="583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70</v>
      </c>
      <c r="X166" s="575">
        <v>30</v>
      </c>
      <c r="Y166" s="576">
        <f t="shared" si="21"/>
        <v>33.6</v>
      </c>
      <c r="Z166" s="36">
        <f>IFERROR(IF(Y166=0,"",ROUNDUP(Y166/H166,0)*0.00902),"")</f>
        <v>7.2160000000000002E-2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31.928571428571427</v>
      </c>
      <c r="BN166" s="64">
        <f t="shared" si="23"/>
        <v>35.76</v>
      </c>
      <c r="BO166" s="64">
        <f t="shared" si="24"/>
        <v>5.4112554112554112E-2</v>
      </c>
      <c r="BP166" s="64">
        <f t="shared" si="25"/>
        <v>6.0606060606060608E-2</v>
      </c>
    </row>
    <row r="167" spans="1:68" ht="27" customHeight="1" x14ac:dyDescent="0.25">
      <c r="A167" s="54" t="s">
        <v>275</v>
      </c>
      <c r="B167" s="54" t="s">
        <v>276</v>
      </c>
      <c r="C167" s="31">
        <v>4301031201</v>
      </c>
      <c r="D167" s="582">
        <v>4680115881563</v>
      </c>
      <c r="E167" s="583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0"/>
      <c r="R167" s="580"/>
      <c r="S167" s="580"/>
      <c r="T167" s="581"/>
      <c r="U167" s="34"/>
      <c r="V167" s="34"/>
      <c r="W167" s="35" t="s">
        <v>70</v>
      </c>
      <c r="X167" s="575">
        <v>150</v>
      </c>
      <c r="Y167" s="576">
        <f t="shared" si="21"/>
        <v>151.20000000000002</v>
      </c>
      <c r="Z167" s="36">
        <f>IFERROR(IF(Y167=0,"",ROUNDUP(Y167/H167,0)*0.00902),"")</f>
        <v>0.32472000000000001</v>
      </c>
      <c r="AA167" s="56"/>
      <c r="AB167" s="57"/>
      <c r="AC167" s="209" t="s">
        <v>277</v>
      </c>
      <c r="AG167" s="64"/>
      <c r="AJ167" s="68"/>
      <c r="AK167" s="68">
        <v>0</v>
      </c>
      <c r="BB167" s="210" t="s">
        <v>1</v>
      </c>
      <c r="BM167" s="64">
        <f t="shared" si="22"/>
        <v>157.5</v>
      </c>
      <c r="BN167" s="64">
        <f t="shared" si="23"/>
        <v>158.76000000000002</v>
      </c>
      <c r="BO167" s="64">
        <f t="shared" si="24"/>
        <v>0.27056277056277056</v>
      </c>
      <c r="BP167" s="64">
        <f t="shared" si="25"/>
        <v>0.27272727272727271</v>
      </c>
    </row>
    <row r="168" spans="1:68" ht="27" customHeight="1" x14ac:dyDescent="0.25">
      <c r="A168" s="54" t="s">
        <v>278</v>
      </c>
      <c r="B168" s="54" t="s">
        <v>279</v>
      </c>
      <c r="C168" s="31">
        <v>4301031199</v>
      </c>
      <c r="D168" s="582">
        <v>4680115880986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0"/>
      <c r="R168" s="580"/>
      <c r="S168" s="580"/>
      <c r="T168" s="581"/>
      <c r="U168" s="34"/>
      <c r="V168" s="34"/>
      <c r="W168" s="35" t="s">
        <v>70</v>
      </c>
      <c r="X168" s="575">
        <v>115.5</v>
      </c>
      <c r="Y168" s="576">
        <f t="shared" si="21"/>
        <v>115.5</v>
      </c>
      <c r="Z168" s="36">
        <f>IFERROR(IF(Y168=0,"",ROUNDUP(Y168/H168,0)*0.00502),"")</f>
        <v>0.27610000000000001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122.64999999999999</v>
      </c>
      <c r="BN168" s="64">
        <f t="shared" si="23"/>
        <v>122.64999999999999</v>
      </c>
      <c r="BO168" s="64">
        <f t="shared" si="24"/>
        <v>0.23504273504273507</v>
      </c>
      <c r="BP168" s="64">
        <f t="shared" si="25"/>
        <v>0.23504273504273507</v>
      </c>
    </row>
    <row r="169" spans="1:68" ht="27" customHeight="1" x14ac:dyDescent="0.25">
      <c r="A169" s="54" t="s">
        <v>280</v>
      </c>
      <c r="B169" s="54" t="s">
        <v>281</v>
      </c>
      <c r="C169" s="31">
        <v>4301031205</v>
      </c>
      <c r="D169" s="582">
        <v>4680115881785</v>
      </c>
      <c r="E169" s="583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0"/>
      <c r="R169" s="580"/>
      <c r="S169" s="580"/>
      <c r="T169" s="581"/>
      <c r="U169" s="34"/>
      <c r="V169" s="34"/>
      <c r="W169" s="35" t="s">
        <v>70</v>
      </c>
      <c r="X169" s="575">
        <v>122.5</v>
      </c>
      <c r="Y169" s="576">
        <f t="shared" si="21"/>
        <v>123.9</v>
      </c>
      <c r="Z169" s="36">
        <f>IFERROR(IF(Y169=0,"",ROUNDUP(Y169/H169,0)*0.00502),"")</f>
        <v>0.29618</v>
      </c>
      <c r="AA169" s="56"/>
      <c r="AB169" s="57"/>
      <c r="AC169" s="213" t="s">
        <v>274</v>
      </c>
      <c r="AG169" s="64"/>
      <c r="AJ169" s="68"/>
      <c r="AK169" s="68">
        <v>0</v>
      </c>
      <c r="BB169" s="214" t="s">
        <v>1</v>
      </c>
      <c r="BM169" s="64">
        <f t="shared" si="22"/>
        <v>130.08333333333334</v>
      </c>
      <c r="BN169" s="64">
        <f t="shared" si="23"/>
        <v>131.57</v>
      </c>
      <c r="BO169" s="64">
        <f t="shared" si="24"/>
        <v>0.2492877492877493</v>
      </c>
      <c r="BP169" s="64">
        <f t="shared" si="25"/>
        <v>0.25213675213675218</v>
      </c>
    </row>
    <row r="170" spans="1:68" ht="27" customHeight="1" x14ac:dyDescent="0.25">
      <c r="A170" s="54" t="s">
        <v>282</v>
      </c>
      <c r="B170" s="54" t="s">
        <v>283</v>
      </c>
      <c r="C170" s="31">
        <v>4301031399</v>
      </c>
      <c r="D170" s="582">
        <v>4680115886537</v>
      </c>
      <c r="E170" s="583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0"/>
      <c r="R170" s="580"/>
      <c r="S170" s="580"/>
      <c r="T170" s="581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285</v>
      </c>
      <c r="B171" s="54" t="s">
        <v>286</v>
      </c>
      <c r="C171" s="31">
        <v>4301031202</v>
      </c>
      <c r="D171" s="582">
        <v>4680115881679</v>
      </c>
      <c r="E171" s="583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0"/>
      <c r="R171" s="580"/>
      <c r="S171" s="580"/>
      <c r="T171" s="581"/>
      <c r="U171" s="34"/>
      <c r="V171" s="34"/>
      <c r="W171" s="35" t="s">
        <v>70</v>
      </c>
      <c r="X171" s="575">
        <v>210</v>
      </c>
      <c r="Y171" s="576">
        <f t="shared" si="21"/>
        <v>210</v>
      </c>
      <c r="Z171" s="36">
        <f>IFERROR(IF(Y171=0,"",ROUNDUP(Y171/H171,0)*0.00502),"")</f>
        <v>0.502</v>
      </c>
      <c r="AA171" s="56"/>
      <c r="AB171" s="57"/>
      <c r="AC171" s="217" t="s">
        <v>277</v>
      </c>
      <c r="AG171" s="64"/>
      <c r="AJ171" s="68"/>
      <c r="AK171" s="68">
        <v>0</v>
      </c>
      <c r="BB171" s="218" t="s">
        <v>1</v>
      </c>
      <c r="BM171" s="64">
        <f t="shared" si="22"/>
        <v>220.00000000000003</v>
      </c>
      <c r="BN171" s="64">
        <f t="shared" si="23"/>
        <v>220.00000000000003</v>
      </c>
      <c r="BO171" s="64">
        <f t="shared" si="24"/>
        <v>0.42735042735042739</v>
      </c>
      <c r="BP171" s="64">
        <f t="shared" si="25"/>
        <v>0.42735042735042739</v>
      </c>
    </row>
    <row r="172" spans="1:68" ht="27" customHeight="1" x14ac:dyDescent="0.25">
      <c r="A172" s="54" t="s">
        <v>287</v>
      </c>
      <c r="B172" s="54" t="s">
        <v>288</v>
      </c>
      <c r="C172" s="31">
        <v>4301031158</v>
      </c>
      <c r="D172" s="582">
        <v>4680115880191</v>
      </c>
      <c r="E172" s="583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77</v>
      </c>
      <c r="L172" s="32"/>
      <c r="M172" s="33" t="s">
        <v>68</v>
      </c>
      <c r="N172" s="33"/>
      <c r="O172" s="32">
        <v>40</v>
      </c>
      <c r="P172" s="6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0"/>
      <c r="R172" s="580"/>
      <c r="S172" s="580"/>
      <c r="T172" s="581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customHeight="1" x14ac:dyDescent="0.25">
      <c r="A173" s="54" t="s">
        <v>289</v>
      </c>
      <c r="B173" s="54" t="s">
        <v>290</v>
      </c>
      <c r="C173" s="31">
        <v>4301031245</v>
      </c>
      <c r="D173" s="582">
        <v>4680115883963</v>
      </c>
      <c r="E173" s="583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0"/>
      <c r="R173" s="580"/>
      <c r="S173" s="580"/>
      <c r="T173" s="581"/>
      <c r="U173" s="34"/>
      <c r="V173" s="34"/>
      <c r="W173" s="35" t="s">
        <v>70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291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6"/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8"/>
      <c r="P174" s="591" t="s">
        <v>72</v>
      </c>
      <c r="Q174" s="592"/>
      <c r="R174" s="592"/>
      <c r="S174" s="592"/>
      <c r="T174" s="592"/>
      <c r="U174" s="592"/>
      <c r="V174" s="593"/>
      <c r="W174" s="37" t="s">
        <v>73</v>
      </c>
      <c r="X174" s="577">
        <f>IFERROR(X165/H165,"0")+IFERROR(X166/H166,"0")+IFERROR(X167/H167,"0")+IFERROR(X168/H168,"0")+IFERROR(X169/H169,"0")+IFERROR(X170/H170,"0")+IFERROR(X171/H171,"0")+IFERROR(X172/H172,"0")+IFERROR(X173/H173,"0")</f>
        <v>272.85714285714283</v>
      </c>
      <c r="Y174" s="577">
        <f>IFERROR(Y165/H165,"0")+IFERROR(Y166/H166,"0")+IFERROR(Y167/H167,"0")+IFERROR(Y168/H168,"0")+IFERROR(Y169/H169,"0")+IFERROR(Y170/H170,"0")+IFERROR(Y171/H171,"0")+IFERROR(Y172/H172,"0")+IFERROR(Y173/H173,"0")</f>
        <v>275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1.6245000000000001</v>
      </c>
      <c r="AA174" s="578"/>
      <c r="AB174" s="578"/>
      <c r="AC174" s="578"/>
    </row>
    <row r="175" spans="1:68" x14ac:dyDescent="0.2">
      <c r="A175" s="587"/>
      <c r="B175" s="587"/>
      <c r="C175" s="587"/>
      <c r="D175" s="587"/>
      <c r="E175" s="587"/>
      <c r="F175" s="587"/>
      <c r="G175" s="587"/>
      <c r="H175" s="587"/>
      <c r="I175" s="587"/>
      <c r="J175" s="587"/>
      <c r="K175" s="587"/>
      <c r="L175" s="587"/>
      <c r="M175" s="587"/>
      <c r="N175" s="587"/>
      <c r="O175" s="588"/>
      <c r="P175" s="591" t="s">
        <v>72</v>
      </c>
      <c r="Q175" s="592"/>
      <c r="R175" s="592"/>
      <c r="S175" s="592"/>
      <c r="T175" s="592"/>
      <c r="U175" s="592"/>
      <c r="V175" s="593"/>
      <c r="W175" s="37" t="s">
        <v>70</v>
      </c>
      <c r="X175" s="577">
        <f>IFERROR(SUM(X165:X173),"0")</f>
        <v>698</v>
      </c>
      <c r="Y175" s="577">
        <f>IFERROR(SUM(Y165:Y173),"0")</f>
        <v>705.6</v>
      </c>
      <c r="Z175" s="37"/>
      <c r="AA175" s="578"/>
      <c r="AB175" s="578"/>
      <c r="AC175" s="578"/>
    </row>
    <row r="176" spans="1:68" ht="14.25" customHeight="1" x14ac:dyDescent="0.25">
      <c r="A176" s="594" t="s">
        <v>95</v>
      </c>
      <c r="B176" s="587"/>
      <c r="C176" s="587"/>
      <c r="D176" s="587"/>
      <c r="E176" s="587"/>
      <c r="F176" s="587"/>
      <c r="G176" s="587"/>
      <c r="H176" s="587"/>
      <c r="I176" s="587"/>
      <c r="J176" s="587"/>
      <c r="K176" s="587"/>
      <c r="L176" s="587"/>
      <c r="M176" s="587"/>
      <c r="N176" s="587"/>
      <c r="O176" s="587"/>
      <c r="P176" s="587"/>
      <c r="Q176" s="587"/>
      <c r="R176" s="587"/>
      <c r="S176" s="587"/>
      <c r="T176" s="587"/>
      <c r="U176" s="587"/>
      <c r="V176" s="587"/>
      <c r="W176" s="587"/>
      <c r="X176" s="587"/>
      <c r="Y176" s="587"/>
      <c r="Z176" s="587"/>
      <c r="AA176" s="571"/>
      <c r="AB176" s="571"/>
      <c r="AC176" s="571"/>
    </row>
    <row r="177" spans="1:68" ht="27" customHeight="1" x14ac:dyDescent="0.25">
      <c r="A177" s="54" t="s">
        <v>292</v>
      </c>
      <c r="B177" s="54" t="s">
        <v>293</v>
      </c>
      <c r="C177" s="31">
        <v>4301032053</v>
      </c>
      <c r="D177" s="582">
        <v>4680115886780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294</v>
      </c>
      <c r="L177" s="32"/>
      <c r="M177" s="33" t="s">
        <v>295</v>
      </c>
      <c r="N177" s="33"/>
      <c r="O177" s="32">
        <v>60</v>
      </c>
      <c r="P177" s="82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70</v>
      </c>
      <c r="X177" s="575">
        <v>2.1</v>
      </c>
      <c r="Y177" s="576">
        <f>IFERROR(IF(X177="",0,CEILING((X177/$H177),1)*$H177),"")</f>
        <v>2.52</v>
      </c>
      <c r="Z177" s="36">
        <f>IFERROR(IF(Y177=0,"",ROUNDUP(Y177/H177,0)*0.0059),"")</f>
        <v>1.18E-2</v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2.4166666666666665</v>
      </c>
      <c r="BN177" s="64">
        <f>IFERROR(Y177*I177/H177,"0")</f>
        <v>2.9</v>
      </c>
      <c r="BO177" s="64">
        <f>IFERROR(1/J177*(X177/H177),"0")</f>
        <v>7.716049382716049E-3</v>
      </c>
      <c r="BP177" s="64">
        <f>IFERROR(1/J177*(Y177/H177),"0")</f>
        <v>9.2592592592592587E-3</v>
      </c>
    </row>
    <row r="178" spans="1:68" ht="27" customHeight="1" x14ac:dyDescent="0.25">
      <c r="A178" s="54" t="s">
        <v>297</v>
      </c>
      <c r="B178" s="54" t="s">
        <v>298</v>
      </c>
      <c r="C178" s="31">
        <v>4301032051</v>
      </c>
      <c r="D178" s="582">
        <v>4680115886742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294</v>
      </c>
      <c r="L178" s="32"/>
      <c r="M178" s="33" t="s">
        <v>295</v>
      </c>
      <c r="N178" s="33"/>
      <c r="O178" s="32">
        <v>90</v>
      </c>
      <c r="P178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70</v>
      </c>
      <c r="X178" s="575">
        <v>2.1</v>
      </c>
      <c r="Y178" s="576">
        <f>IFERROR(IF(X178="",0,CEILING((X178/$H178),1)*$H178),"")</f>
        <v>2.52</v>
      </c>
      <c r="Z178" s="36">
        <f>IFERROR(IF(Y178=0,"",ROUNDUP(Y178/H178,0)*0.0059),"")</f>
        <v>1.18E-2</v>
      </c>
      <c r="AA178" s="56"/>
      <c r="AB178" s="57"/>
      <c r="AC178" s="225" t="s">
        <v>299</v>
      </c>
      <c r="AG178" s="64"/>
      <c r="AJ178" s="68"/>
      <c r="AK178" s="68">
        <v>0</v>
      </c>
      <c r="BB178" s="226" t="s">
        <v>1</v>
      </c>
      <c r="BM178" s="64">
        <f>IFERROR(X178*I178/H178,"0")</f>
        <v>2.4166666666666665</v>
      </c>
      <c r="BN178" s="64">
        <f>IFERROR(Y178*I178/H178,"0")</f>
        <v>2.9</v>
      </c>
      <c r="BO178" s="64">
        <f>IFERROR(1/J178*(X178/H178),"0")</f>
        <v>7.716049382716049E-3</v>
      </c>
      <c r="BP178" s="64">
        <f>IFERROR(1/J178*(Y178/H178),"0")</f>
        <v>9.2592592592592587E-3</v>
      </c>
    </row>
    <row r="179" spans="1:68" ht="27" customHeight="1" x14ac:dyDescent="0.25">
      <c r="A179" s="54" t="s">
        <v>300</v>
      </c>
      <c r="B179" s="54" t="s">
        <v>301</v>
      </c>
      <c r="C179" s="31">
        <v>4301032052</v>
      </c>
      <c r="D179" s="582">
        <v>4680115886766</v>
      </c>
      <c r="E179" s="583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294</v>
      </c>
      <c r="L179" s="32"/>
      <c r="M179" s="33" t="s">
        <v>295</v>
      </c>
      <c r="N179" s="33"/>
      <c r="O179" s="32">
        <v>90</v>
      </c>
      <c r="P179" s="7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0"/>
      <c r="R179" s="580"/>
      <c r="S179" s="580"/>
      <c r="T179" s="581"/>
      <c r="U179" s="34"/>
      <c r="V179" s="34"/>
      <c r="W179" s="35" t="s">
        <v>70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299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586"/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8"/>
      <c r="P180" s="591" t="s">
        <v>72</v>
      </c>
      <c r="Q180" s="592"/>
      <c r="R180" s="592"/>
      <c r="S180" s="592"/>
      <c r="T180" s="592"/>
      <c r="U180" s="592"/>
      <c r="V180" s="593"/>
      <c r="W180" s="37" t="s">
        <v>73</v>
      </c>
      <c r="X180" s="577">
        <f>IFERROR(X177/H177,"0")+IFERROR(X178/H178,"0")+IFERROR(X179/H179,"0")</f>
        <v>3.3333333333333335</v>
      </c>
      <c r="Y180" s="577">
        <f>IFERROR(Y177/H177,"0")+IFERROR(Y178/H178,"0")+IFERROR(Y179/H179,"0")</f>
        <v>4</v>
      </c>
      <c r="Z180" s="577">
        <f>IFERROR(IF(Z177="",0,Z177),"0")+IFERROR(IF(Z178="",0,Z178),"0")+IFERROR(IF(Z179="",0,Z179),"0")</f>
        <v>2.3599999999999999E-2</v>
      </c>
      <c r="AA180" s="578"/>
      <c r="AB180" s="578"/>
      <c r="AC180" s="578"/>
    </row>
    <row r="181" spans="1:68" x14ac:dyDescent="0.2">
      <c r="A181" s="587"/>
      <c r="B181" s="587"/>
      <c r="C181" s="587"/>
      <c r="D181" s="587"/>
      <c r="E181" s="587"/>
      <c r="F181" s="587"/>
      <c r="G181" s="587"/>
      <c r="H181" s="587"/>
      <c r="I181" s="587"/>
      <c r="J181" s="587"/>
      <c r="K181" s="587"/>
      <c r="L181" s="587"/>
      <c r="M181" s="587"/>
      <c r="N181" s="587"/>
      <c r="O181" s="588"/>
      <c r="P181" s="591" t="s">
        <v>72</v>
      </c>
      <c r="Q181" s="592"/>
      <c r="R181" s="592"/>
      <c r="S181" s="592"/>
      <c r="T181" s="592"/>
      <c r="U181" s="592"/>
      <c r="V181" s="593"/>
      <c r="W181" s="37" t="s">
        <v>70</v>
      </c>
      <c r="X181" s="577">
        <f>IFERROR(SUM(X177:X179),"0")</f>
        <v>4.2</v>
      </c>
      <c r="Y181" s="577">
        <f>IFERROR(SUM(Y177:Y179),"0")</f>
        <v>5.04</v>
      </c>
      <c r="Z181" s="37"/>
      <c r="AA181" s="578"/>
      <c r="AB181" s="578"/>
      <c r="AC181" s="578"/>
    </row>
    <row r="182" spans="1:68" ht="14.25" customHeight="1" x14ac:dyDescent="0.25">
      <c r="A182" s="594" t="s">
        <v>302</v>
      </c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87"/>
      <c r="P182" s="587"/>
      <c r="Q182" s="587"/>
      <c r="R182" s="587"/>
      <c r="S182" s="587"/>
      <c r="T182" s="587"/>
      <c r="U182" s="587"/>
      <c r="V182" s="587"/>
      <c r="W182" s="587"/>
      <c r="X182" s="587"/>
      <c r="Y182" s="587"/>
      <c r="Z182" s="587"/>
      <c r="AA182" s="571"/>
      <c r="AB182" s="571"/>
      <c r="AC182" s="571"/>
    </row>
    <row r="183" spans="1:68" ht="27" customHeight="1" x14ac:dyDescent="0.25">
      <c r="A183" s="54" t="s">
        <v>303</v>
      </c>
      <c r="B183" s="54" t="s">
        <v>304</v>
      </c>
      <c r="C183" s="31">
        <v>4301170013</v>
      </c>
      <c r="D183" s="582">
        <v>4680115886797</v>
      </c>
      <c r="E183" s="583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294</v>
      </c>
      <c r="L183" s="32"/>
      <c r="M183" s="33" t="s">
        <v>295</v>
      </c>
      <c r="N183" s="33"/>
      <c r="O183" s="32">
        <v>90</v>
      </c>
      <c r="P183" s="85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0"/>
      <c r="R183" s="580"/>
      <c r="S183" s="580"/>
      <c r="T183" s="581"/>
      <c r="U183" s="34"/>
      <c r="V183" s="34"/>
      <c r="W183" s="35" t="s">
        <v>70</v>
      </c>
      <c r="X183" s="575">
        <v>2.1</v>
      </c>
      <c r="Y183" s="576">
        <f>IFERROR(IF(X183="",0,CEILING((X183/$H183),1)*$H183),"")</f>
        <v>2.52</v>
      </c>
      <c r="Z183" s="36">
        <f>IFERROR(IF(Y183=0,"",ROUNDUP(Y183/H183,0)*0.0059),"")</f>
        <v>1.18E-2</v>
      </c>
      <c r="AA183" s="56"/>
      <c r="AB183" s="57"/>
      <c r="AC183" s="229" t="s">
        <v>299</v>
      </c>
      <c r="AG183" s="64"/>
      <c r="AJ183" s="68"/>
      <c r="AK183" s="68">
        <v>0</v>
      </c>
      <c r="BB183" s="230" t="s">
        <v>1</v>
      </c>
      <c r="BM183" s="64">
        <f>IFERROR(X183*I183/H183,"0")</f>
        <v>2.4166666666666665</v>
      </c>
      <c r="BN183" s="64">
        <f>IFERROR(Y183*I183/H183,"0")</f>
        <v>2.9</v>
      </c>
      <c r="BO183" s="64">
        <f>IFERROR(1/J183*(X183/H183),"0")</f>
        <v>7.716049382716049E-3</v>
      </c>
      <c r="BP183" s="64">
        <f>IFERROR(1/J183*(Y183/H183),"0")</f>
        <v>9.2592592592592587E-3</v>
      </c>
    </row>
    <row r="184" spans="1:68" x14ac:dyDescent="0.2">
      <c r="A184" s="586"/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8"/>
      <c r="P184" s="591" t="s">
        <v>72</v>
      </c>
      <c r="Q184" s="592"/>
      <c r="R184" s="592"/>
      <c r="S184" s="592"/>
      <c r="T184" s="592"/>
      <c r="U184" s="592"/>
      <c r="V184" s="593"/>
      <c r="W184" s="37" t="s">
        <v>73</v>
      </c>
      <c r="X184" s="577">
        <f>IFERROR(X183/H183,"0")</f>
        <v>1.6666666666666667</v>
      </c>
      <c r="Y184" s="577">
        <f>IFERROR(Y183/H183,"0")</f>
        <v>2</v>
      </c>
      <c r="Z184" s="577">
        <f>IFERROR(IF(Z183="",0,Z183),"0")</f>
        <v>1.18E-2</v>
      </c>
      <c r="AA184" s="578"/>
      <c r="AB184" s="578"/>
      <c r="AC184" s="578"/>
    </row>
    <row r="185" spans="1:68" x14ac:dyDescent="0.2">
      <c r="A185" s="587"/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8"/>
      <c r="P185" s="591" t="s">
        <v>72</v>
      </c>
      <c r="Q185" s="592"/>
      <c r="R185" s="592"/>
      <c r="S185" s="592"/>
      <c r="T185" s="592"/>
      <c r="U185" s="592"/>
      <c r="V185" s="593"/>
      <c r="W185" s="37" t="s">
        <v>70</v>
      </c>
      <c r="X185" s="577">
        <f>IFERROR(SUM(X183:X183),"0")</f>
        <v>2.1</v>
      </c>
      <c r="Y185" s="577">
        <f>IFERROR(SUM(Y183:Y183),"0")</f>
        <v>2.52</v>
      </c>
      <c r="Z185" s="37"/>
      <c r="AA185" s="578"/>
      <c r="AB185" s="578"/>
      <c r="AC185" s="578"/>
    </row>
    <row r="186" spans="1:68" ht="16.5" customHeight="1" x14ac:dyDescent="0.25">
      <c r="A186" s="595" t="s">
        <v>305</v>
      </c>
      <c r="B186" s="587"/>
      <c r="C186" s="587"/>
      <c r="D186" s="587"/>
      <c r="E186" s="587"/>
      <c r="F186" s="587"/>
      <c r="G186" s="587"/>
      <c r="H186" s="587"/>
      <c r="I186" s="587"/>
      <c r="J186" s="587"/>
      <c r="K186" s="587"/>
      <c r="L186" s="587"/>
      <c r="M186" s="587"/>
      <c r="N186" s="587"/>
      <c r="O186" s="587"/>
      <c r="P186" s="587"/>
      <c r="Q186" s="587"/>
      <c r="R186" s="587"/>
      <c r="S186" s="587"/>
      <c r="T186" s="587"/>
      <c r="U186" s="587"/>
      <c r="V186" s="587"/>
      <c r="W186" s="587"/>
      <c r="X186" s="587"/>
      <c r="Y186" s="587"/>
      <c r="Z186" s="587"/>
      <c r="AA186" s="570"/>
      <c r="AB186" s="570"/>
      <c r="AC186" s="570"/>
    </row>
    <row r="187" spans="1:68" ht="14.25" customHeight="1" x14ac:dyDescent="0.25">
      <c r="A187" s="594" t="s">
        <v>103</v>
      </c>
      <c r="B187" s="587"/>
      <c r="C187" s="587"/>
      <c r="D187" s="587"/>
      <c r="E187" s="587"/>
      <c r="F187" s="587"/>
      <c r="G187" s="587"/>
      <c r="H187" s="587"/>
      <c r="I187" s="587"/>
      <c r="J187" s="587"/>
      <c r="K187" s="587"/>
      <c r="L187" s="587"/>
      <c r="M187" s="587"/>
      <c r="N187" s="587"/>
      <c r="O187" s="587"/>
      <c r="P187" s="587"/>
      <c r="Q187" s="587"/>
      <c r="R187" s="587"/>
      <c r="S187" s="587"/>
      <c r="T187" s="587"/>
      <c r="U187" s="587"/>
      <c r="V187" s="587"/>
      <c r="W187" s="587"/>
      <c r="X187" s="587"/>
      <c r="Y187" s="587"/>
      <c r="Z187" s="587"/>
      <c r="AA187" s="571"/>
      <c r="AB187" s="571"/>
      <c r="AC187" s="571"/>
    </row>
    <row r="188" spans="1:68" ht="16.5" customHeight="1" x14ac:dyDescent="0.25">
      <c r="A188" s="54" t="s">
        <v>306</v>
      </c>
      <c r="B188" s="54" t="s">
        <v>307</v>
      </c>
      <c r="C188" s="31">
        <v>4301011450</v>
      </c>
      <c r="D188" s="582">
        <v>4680115881402</v>
      </c>
      <c r="E188" s="583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106</v>
      </c>
      <c r="L188" s="32"/>
      <c r="M188" s="33" t="s">
        <v>107</v>
      </c>
      <c r="N188" s="33"/>
      <c r="O188" s="32">
        <v>55</v>
      </c>
      <c r="P188" s="8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0"/>
      <c r="R188" s="580"/>
      <c r="S188" s="580"/>
      <c r="T188" s="581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308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309</v>
      </c>
      <c r="B189" s="54" t="s">
        <v>310</v>
      </c>
      <c r="C189" s="31">
        <v>4301011768</v>
      </c>
      <c r="D189" s="582">
        <v>4680115881396</v>
      </c>
      <c r="E189" s="583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77</v>
      </c>
      <c r="L189" s="32"/>
      <c r="M189" s="33" t="s">
        <v>107</v>
      </c>
      <c r="N189" s="33"/>
      <c r="O189" s="32">
        <v>55</v>
      </c>
      <c r="P189" s="6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0"/>
      <c r="R189" s="580"/>
      <c r="S189" s="580"/>
      <c r="T189" s="581"/>
      <c r="U189" s="34"/>
      <c r="V189" s="34"/>
      <c r="W189" s="35" t="s">
        <v>70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308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86"/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8"/>
      <c r="P190" s="591" t="s">
        <v>72</v>
      </c>
      <c r="Q190" s="592"/>
      <c r="R190" s="592"/>
      <c r="S190" s="592"/>
      <c r="T190" s="592"/>
      <c r="U190" s="592"/>
      <c r="V190" s="593"/>
      <c r="W190" s="37" t="s">
        <v>73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x14ac:dyDescent="0.2">
      <c r="A191" s="587"/>
      <c r="B191" s="587"/>
      <c r="C191" s="587"/>
      <c r="D191" s="587"/>
      <c r="E191" s="587"/>
      <c r="F191" s="587"/>
      <c r="G191" s="587"/>
      <c r="H191" s="587"/>
      <c r="I191" s="587"/>
      <c r="J191" s="587"/>
      <c r="K191" s="587"/>
      <c r="L191" s="587"/>
      <c r="M191" s="587"/>
      <c r="N191" s="587"/>
      <c r="O191" s="588"/>
      <c r="P191" s="591" t="s">
        <v>72</v>
      </c>
      <c r="Q191" s="592"/>
      <c r="R191" s="592"/>
      <c r="S191" s="592"/>
      <c r="T191" s="592"/>
      <c r="U191" s="592"/>
      <c r="V191" s="593"/>
      <c r="W191" s="37" t="s">
        <v>70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customHeight="1" x14ac:dyDescent="0.25">
      <c r="A192" s="594" t="s">
        <v>140</v>
      </c>
      <c r="B192" s="587"/>
      <c r="C192" s="587"/>
      <c r="D192" s="587"/>
      <c r="E192" s="587"/>
      <c r="F192" s="587"/>
      <c r="G192" s="587"/>
      <c r="H192" s="587"/>
      <c r="I192" s="587"/>
      <c r="J192" s="587"/>
      <c r="K192" s="587"/>
      <c r="L192" s="587"/>
      <c r="M192" s="587"/>
      <c r="N192" s="587"/>
      <c r="O192" s="587"/>
      <c r="P192" s="587"/>
      <c r="Q192" s="587"/>
      <c r="R192" s="587"/>
      <c r="S192" s="587"/>
      <c r="T192" s="587"/>
      <c r="U192" s="587"/>
      <c r="V192" s="587"/>
      <c r="W192" s="587"/>
      <c r="X192" s="587"/>
      <c r="Y192" s="587"/>
      <c r="Z192" s="587"/>
      <c r="AA192" s="571"/>
      <c r="AB192" s="571"/>
      <c r="AC192" s="571"/>
    </row>
    <row r="193" spans="1:68" ht="16.5" customHeight="1" x14ac:dyDescent="0.25">
      <c r="A193" s="54" t="s">
        <v>311</v>
      </c>
      <c r="B193" s="54" t="s">
        <v>312</v>
      </c>
      <c r="C193" s="31">
        <v>4301020262</v>
      </c>
      <c r="D193" s="582">
        <v>4680115882935</v>
      </c>
      <c r="E193" s="583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106</v>
      </c>
      <c r="L193" s="32"/>
      <c r="M193" s="33" t="s">
        <v>78</v>
      </c>
      <c r="N193" s="33"/>
      <c r="O193" s="32">
        <v>50</v>
      </c>
      <c r="P193" s="8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0"/>
      <c r="R193" s="580"/>
      <c r="S193" s="580"/>
      <c r="T193" s="581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314</v>
      </c>
      <c r="B194" s="54" t="s">
        <v>315</v>
      </c>
      <c r="C194" s="31">
        <v>4301020220</v>
      </c>
      <c r="D194" s="582">
        <v>4680115880764</v>
      </c>
      <c r="E194" s="583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77</v>
      </c>
      <c r="L194" s="32"/>
      <c r="M194" s="33" t="s">
        <v>107</v>
      </c>
      <c r="N194" s="33"/>
      <c r="O194" s="32">
        <v>50</v>
      </c>
      <c r="P194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0"/>
      <c r="R194" s="580"/>
      <c r="S194" s="580"/>
      <c r="T194" s="581"/>
      <c r="U194" s="34"/>
      <c r="V194" s="34"/>
      <c r="W194" s="35" t="s">
        <v>70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313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586"/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8"/>
      <c r="P195" s="591" t="s">
        <v>72</v>
      </c>
      <c r="Q195" s="592"/>
      <c r="R195" s="592"/>
      <c r="S195" s="592"/>
      <c r="T195" s="592"/>
      <c r="U195" s="592"/>
      <c r="V195" s="593"/>
      <c r="W195" s="37" t="s">
        <v>73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x14ac:dyDescent="0.2">
      <c r="A196" s="587"/>
      <c r="B196" s="587"/>
      <c r="C196" s="587"/>
      <c r="D196" s="587"/>
      <c r="E196" s="587"/>
      <c r="F196" s="587"/>
      <c r="G196" s="587"/>
      <c r="H196" s="587"/>
      <c r="I196" s="587"/>
      <c r="J196" s="587"/>
      <c r="K196" s="587"/>
      <c r="L196" s="587"/>
      <c r="M196" s="587"/>
      <c r="N196" s="587"/>
      <c r="O196" s="588"/>
      <c r="P196" s="591" t="s">
        <v>72</v>
      </c>
      <c r="Q196" s="592"/>
      <c r="R196" s="592"/>
      <c r="S196" s="592"/>
      <c r="T196" s="592"/>
      <c r="U196" s="592"/>
      <c r="V196" s="593"/>
      <c r="W196" s="37" t="s">
        <v>70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customHeight="1" x14ac:dyDescent="0.25">
      <c r="A197" s="594" t="s">
        <v>64</v>
      </c>
      <c r="B197" s="587"/>
      <c r="C197" s="587"/>
      <c r="D197" s="587"/>
      <c r="E197" s="587"/>
      <c r="F197" s="587"/>
      <c r="G197" s="587"/>
      <c r="H197" s="587"/>
      <c r="I197" s="587"/>
      <c r="J197" s="587"/>
      <c r="K197" s="587"/>
      <c r="L197" s="587"/>
      <c r="M197" s="587"/>
      <c r="N197" s="587"/>
      <c r="O197" s="587"/>
      <c r="P197" s="587"/>
      <c r="Q197" s="587"/>
      <c r="R197" s="587"/>
      <c r="S197" s="587"/>
      <c r="T197" s="587"/>
      <c r="U197" s="587"/>
      <c r="V197" s="587"/>
      <c r="W197" s="587"/>
      <c r="X197" s="587"/>
      <c r="Y197" s="587"/>
      <c r="Z197" s="587"/>
      <c r="AA197" s="571"/>
      <c r="AB197" s="571"/>
      <c r="AC197" s="571"/>
    </row>
    <row r="198" spans="1:68" ht="27" customHeight="1" x14ac:dyDescent="0.25">
      <c r="A198" s="54" t="s">
        <v>316</v>
      </c>
      <c r="B198" s="54" t="s">
        <v>317</v>
      </c>
      <c r="C198" s="31">
        <v>4301031224</v>
      </c>
      <c r="D198" s="582">
        <v>4680115882683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70</v>
      </c>
      <c r="X198" s="575">
        <v>140</v>
      </c>
      <c r="Y198" s="576">
        <f t="shared" ref="Y198:Y205" si="26">IFERROR(IF(X198="",0,CEILING((X198/$H198),1)*$H198),"")</f>
        <v>140.4</v>
      </c>
      <c r="Z198" s="36">
        <f>IFERROR(IF(Y198=0,"",ROUNDUP(Y198/H198,0)*0.00902),"")</f>
        <v>0.23452000000000001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145.44444444444446</v>
      </c>
      <c r="BN198" s="64">
        <f t="shared" ref="BN198:BN205" si="28">IFERROR(Y198*I198/H198,"0")</f>
        <v>145.86000000000001</v>
      </c>
      <c r="BO198" s="64">
        <f t="shared" ref="BO198:BO205" si="29">IFERROR(1/J198*(X198/H198),"0")</f>
        <v>0.19640852974186307</v>
      </c>
      <c r="BP198" s="64">
        <f t="shared" ref="BP198:BP205" si="30">IFERROR(1/J198*(Y198/H198),"0")</f>
        <v>0.19696969696969696</v>
      </c>
    </row>
    <row r="199" spans="1:68" ht="27" customHeight="1" x14ac:dyDescent="0.25">
      <c r="A199" s="54" t="s">
        <v>319</v>
      </c>
      <c r="B199" s="54" t="s">
        <v>320</v>
      </c>
      <c r="C199" s="31">
        <v>4301031230</v>
      </c>
      <c r="D199" s="582">
        <v>4680115882690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70</v>
      </c>
      <c r="X199" s="575">
        <v>60</v>
      </c>
      <c r="Y199" s="576">
        <f t="shared" si="26"/>
        <v>64.800000000000011</v>
      </c>
      <c r="Z199" s="36">
        <f>IFERROR(IF(Y199=0,"",ROUNDUP(Y199/H199,0)*0.00902),"")</f>
        <v>0.10824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62.333333333333336</v>
      </c>
      <c r="BN199" s="64">
        <f t="shared" si="28"/>
        <v>67.320000000000007</v>
      </c>
      <c r="BO199" s="64">
        <f t="shared" si="29"/>
        <v>8.4175084175084181E-2</v>
      </c>
      <c r="BP199" s="64">
        <f t="shared" si="30"/>
        <v>9.0909090909090925E-2</v>
      </c>
    </row>
    <row r="200" spans="1:68" ht="27" customHeight="1" x14ac:dyDescent="0.25">
      <c r="A200" s="54" t="s">
        <v>322</v>
      </c>
      <c r="B200" s="54" t="s">
        <v>323</v>
      </c>
      <c r="C200" s="31">
        <v>4301031220</v>
      </c>
      <c r="D200" s="582">
        <v>4680115882669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70</v>
      </c>
      <c r="X200" s="575">
        <v>400</v>
      </c>
      <c r="Y200" s="576">
        <f t="shared" si="26"/>
        <v>405</v>
      </c>
      <c r="Z200" s="36">
        <f>IFERROR(IF(Y200=0,"",ROUNDUP(Y200/H200,0)*0.00902),"")</f>
        <v>0.67649999999999999</v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415.55555555555554</v>
      </c>
      <c r="BN200" s="64">
        <f t="shared" si="28"/>
        <v>420.75</v>
      </c>
      <c r="BO200" s="64">
        <f t="shared" si="29"/>
        <v>0.5611672278338945</v>
      </c>
      <c r="BP200" s="64">
        <f t="shared" si="30"/>
        <v>0.56818181818181823</v>
      </c>
    </row>
    <row r="201" spans="1:68" ht="27" customHeight="1" x14ac:dyDescent="0.25">
      <c r="A201" s="54" t="s">
        <v>325</v>
      </c>
      <c r="B201" s="54" t="s">
        <v>326</v>
      </c>
      <c r="C201" s="31">
        <v>4301031221</v>
      </c>
      <c r="D201" s="582">
        <v>4680115882676</v>
      </c>
      <c r="E201" s="583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0"/>
      <c r="R201" s="580"/>
      <c r="S201" s="580"/>
      <c r="T201" s="581"/>
      <c r="U201" s="34"/>
      <c r="V201" s="34"/>
      <c r="W201" s="35" t="s">
        <v>70</v>
      </c>
      <c r="X201" s="575">
        <v>90</v>
      </c>
      <c r="Y201" s="576">
        <f t="shared" si="26"/>
        <v>91.800000000000011</v>
      </c>
      <c r="Z201" s="36">
        <f>IFERROR(IF(Y201=0,"",ROUNDUP(Y201/H201,0)*0.00902),"")</f>
        <v>0.15334</v>
      </c>
      <c r="AA201" s="56"/>
      <c r="AB201" s="57"/>
      <c r="AC201" s="245" t="s">
        <v>327</v>
      </c>
      <c r="AG201" s="64"/>
      <c r="AJ201" s="68"/>
      <c r="AK201" s="68">
        <v>0</v>
      </c>
      <c r="BB201" s="246" t="s">
        <v>1</v>
      </c>
      <c r="BM201" s="64">
        <f t="shared" si="27"/>
        <v>93.5</v>
      </c>
      <c r="BN201" s="64">
        <f t="shared" si="28"/>
        <v>95.37</v>
      </c>
      <c r="BO201" s="64">
        <f t="shared" si="29"/>
        <v>0.12626262626262624</v>
      </c>
      <c r="BP201" s="64">
        <f t="shared" si="30"/>
        <v>0.12878787878787878</v>
      </c>
    </row>
    <row r="202" spans="1:68" ht="27" customHeight="1" x14ac:dyDescent="0.25">
      <c r="A202" s="54" t="s">
        <v>328</v>
      </c>
      <c r="B202" s="54" t="s">
        <v>329</v>
      </c>
      <c r="C202" s="31">
        <v>4301031223</v>
      </c>
      <c r="D202" s="582">
        <v>4680115884014</v>
      </c>
      <c r="E202" s="583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70</v>
      </c>
      <c r="X202" s="575">
        <v>90</v>
      </c>
      <c r="Y202" s="576">
        <f t="shared" si="26"/>
        <v>90</v>
      </c>
      <c r="Z202" s="36">
        <f>IFERROR(IF(Y202=0,"",ROUNDUP(Y202/H202,0)*0.00502),"")</f>
        <v>0.251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96.499999999999986</v>
      </c>
      <c r="BN202" s="64">
        <f t="shared" si="28"/>
        <v>96.499999999999986</v>
      </c>
      <c r="BO202" s="64">
        <f t="shared" si="29"/>
        <v>0.21367521367521369</v>
      </c>
      <c r="BP202" s="64">
        <f t="shared" si="30"/>
        <v>0.21367521367521369</v>
      </c>
    </row>
    <row r="203" spans="1:68" ht="27" customHeight="1" x14ac:dyDescent="0.25">
      <c r="A203" s="54" t="s">
        <v>330</v>
      </c>
      <c r="B203" s="54" t="s">
        <v>331</v>
      </c>
      <c r="C203" s="31">
        <v>4301031222</v>
      </c>
      <c r="D203" s="582">
        <v>4680115884007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70</v>
      </c>
      <c r="X203" s="575">
        <v>36</v>
      </c>
      <c r="Y203" s="576">
        <f t="shared" si="26"/>
        <v>36</v>
      </c>
      <c r="Z203" s="36">
        <f>IFERROR(IF(Y203=0,"",ROUNDUP(Y203/H203,0)*0.00502),"")</f>
        <v>0.1004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37.999999999999993</v>
      </c>
      <c r="BN203" s="64">
        <f t="shared" si="28"/>
        <v>37.999999999999993</v>
      </c>
      <c r="BO203" s="64">
        <f t="shared" si="29"/>
        <v>8.5470085470085472E-2</v>
      </c>
      <c r="BP203" s="64">
        <f t="shared" si="30"/>
        <v>8.5470085470085472E-2</v>
      </c>
    </row>
    <row r="204" spans="1:68" ht="27" customHeight="1" x14ac:dyDescent="0.25">
      <c r="A204" s="54" t="s">
        <v>332</v>
      </c>
      <c r="B204" s="54" t="s">
        <v>333</v>
      </c>
      <c r="C204" s="31">
        <v>4301031229</v>
      </c>
      <c r="D204" s="582">
        <v>4680115884038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70</v>
      </c>
      <c r="X204" s="575">
        <v>60</v>
      </c>
      <c r="Y204" s="576">
        <f t="shared" si="26"/>
        <v>61.2</v>
      </c>
      <c r="Z204" s="36">
        <f>IFERROR(IF(Y204=0,"",ROUNDUP(Y204/H204,0)*0.00502),"")</f>
        <v>0.17068</v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63.333333333333329</v>
      </c>
      <c r="BN204" s="64">
        <f t="shared" si="28"/>
        <v>64.599999999999994</v>
      </c>
      <c r="BO204" s="64">
        <f t="shared" si="29"/>
        <v>0.14245014245014248</v>
      </c>
      <c r="BP204" s="64">
        <f t="shared" si="30"/>
        <v>0.14529914529914531</v>
      </c>
    </row>
    <row r="205" spans="1:68" ht="27" customHeight="1" x14ac:dyDescent="0.25">
      <c r="A205" s="54" t="s">
        <v>334</v>
      </c>
      <c r="B205" s="54" t="s">
        <v>335</v>
      </c>
      <c r="C205" s="31">
        <v>4301031225</v>
      </c>
      <c r="D205" s="582">
        <v>4680115884021</v>
      </c>
      <c r="E205" s="583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6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0"/>
      <c r="R205" s="580"/>
      <c r="S205" s="580"/>
      <c r="T205" s="581"/>
      <c r="U205" s="34"/>
      <c r="V205" s="34"/>
      <c r="W205" s="35" t="s">
        <v>70</v>
      </c>
      <c r="X205" s="575">
        <v>36</v>
      </c>
      <c r="Y205" s="576">
        <f t="shared" si="26"/>
        <v>36</v>
      </c>
      <c r="Z205" s="36">
        <f>IFERROR(IF(Y205=0,"",ROUNDUP(Y205/H205,0)*0.00502),"")</f>
        <v>0.1004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27"/>
        <v>37.999999999999993</v>
      </c>
      <c r="BN205" s="64">
        <f t="shared" si="28"/>
        <v>37.999999999999993</v>
      </c>
      <c r="BO205" s="64">
        <f t="shared" si="29"/>
        <v>8.5470085470085472E-2</v>
      </c>
      <c r="BP205" s="64">
        <f t="shared" si="30"/>
        <v>8.5470085470085472E-2</v>
      </c>
    </row>
    <row r="206" spans="1:68" x14ac:dyDescent="0.2">
      <c r="A206" s="586"/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8"/>
      <c r="P206" s="591" t="s">
        <v>72</v>
      </c>
      <c r="Q206" s="592"/>
      <c r="R206" s="592"/>
      <c r="S206" s="592"/>
      <c r="T206" s="592"/>
      <c r="U206" s="592"/>
      <c r="V206" s="593"/>
      <c r="W206" s="37" t="s">
        <v>73</v>
      </c>
      <c r="X206" s="577">
        <f>IFERROR(X198/H198,"0")+IFERROR(X199/H199,"0")+IFERROR(X200/H200,"0")+IFERROR(X201/H201,"0")+IFERROR(X202/H202,"0")+IFERROR(X203/H203,"0")+IFERROR(X204/H204,"0")+IFERROR(X205/H205,"0")</f>
        <v>251.11111111111111</v>
      </c>
      <c r="Y206" s="577">
        <f>IFERROR(Y198/H198,"0")+IFERROR(Y199/H199,"0")+IFERROR(Y200/H200,"0")+IFERROR(Y201/H201,"0")+IFERROR(Y202/H202,"0")+IFERROR(Y203/H203,"0")+IFERROR(Y204/H204,"0")+IFERROR(Y205/H205,"0")</f>
        <v>254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1.79508</v>
      </c>
      <c r="AA206" s="578"/>
      <c r="AB206" s="578"/>
      <c r="AC206" s="578"/>
    </row>
    <row r="207" spans="1:68" x14ac:dyDescent="0.2">
      <c r="A207" s="587"/>
      <c r="B207" s="587"/>
      <c r="C207" s="587"/>
      <c r="D207" s="587"/>
      <c r="E207" s="587"/>
      <c r="F207" s="587"/>
      <c r="G207" s="587"/>
      <c r="H207" s="587"/>
      <c r="I207" s="587"/>
      <c r="J207" s="587"/>
      <c r="K207" s="587"/>
      <c r="L207" s="587"/>
      <c r="M207" s="587"/>
      <c r="N207" s="587"/>
      <c r="O207" s="588"/>
      <c r="P207" s="591" t="s">
        <v>72</v>
      </c>
      <c r="Q207" s="592"/>
      <c r="R207" s="592"/>
      <c r="S207" s="592"/>
      <c r="T207" s="592"/>
      <c r="U207" s="592"/>
      <c r="V207" s="593"/>
      <c r="W207" s="37" t="s">
        <v>70</v>
      </c>
      <c r="X207" s="577">
        <f>IFERROR(SUM(X198:X205),"0")</f>
        <v>912</v>
      </c>
      <c r="Y207" s="577">
        <f>IFERROR(SUM(Y198:Y205),"0")</f>
        <v>925.2</v>
      </c>
      <c r="Z207" s="37"/>
      <c r="AA207" s="578"/>
      <c r="AB207" s="578"/>
      <c r="AC207" s="578"/>
    </row>
    <row r="208" spans="1:68" ht="14.25" customHeight="1" x14ac:dyDescent="0.25">
      <c r="A208" s="594" t="s">
        <v>74</v>
      </c>
      <c r="B208" s="587"/>
      <c r="C208" s="587"/>
      <c r="D208" s="587"/>
      <c r="E208" s="587"/>
      <c r="F208" s="587"/>
      <c r="G208" s="587"/>
      <c r="H208" s="587"/>
      <c r="I208" s="587"/>
      <c r="J208" s="587"/>
      <c r="K208" s="587"/>
      <c r="L208" s="587"/>
      <c r="M208" s="587"/>
      <c r="N208" s="587"/>
      <c r="O208" s="587"/>
      <c r="P208" s="587"/>
      <c r="Q208" s="587"/>
      <c r="R208" s="587"/>
      <c r="S208" s="587"/>
      <c r="T208" s="587"/>
      <c r="U208" s="587"/>
      <c r="V208" s="587"/>
      <c r="W208" s="587"/>
      <c r="X208" s="587"/>
      <c r="Y208" s="587"/>
      <c r="Z208" s="587"/>
      <c r="AA208" s="571"/>
      <c r="AB208" s="571"/>
      <c r="AC208" s="571"/>
    </row>
    <row r="209" spans="1:68" ht="27" customHeight="1" x14ac:dyDescent="0.25">
      <c r="A209" s="54" t="s">
        <v>336</v>
      </c>
      <c r="B209" s="54" t="s">
        <v>337</v>
      </c>
      <c r="C209" s="31">
        <v>4301051408</v>
      </c>
      <c r="D209" s="582">
        <v>4680115881594</v>
      </c>
      <c r="E209" s="583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0"/>
      <c r="R209" s="580"/>
      <c r="S209" s="580"/>
      <c r="T209" s="581"/>
      <c r="U209" s="34"/>
      <c r="V209" s="34"/>
      <c r="W209" s="35" t="s">
        <v>70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4301051411</v>
      </c>
      <c r="D210" s="582">
        <v>4680115881617</v>
      </c>
      <c r="E210" s="583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0"/>
      <c r="R210" s="580"/>
      <c r="S210" s="580"/>
      <c r="T210" s="581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342</v>
      </c>
      <c r="B211" s="54" t="s">
        <v>343</v>
      </c>
      <c r="C211" s="31">
        <v>4301051656</v>
      </c>
      <c r="D211" s="582">
        <v>4680115880573</v>
      </c>
      <c r="E211" s="583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45</v>
      </c>
      <c r="P211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0"/>
      <c r="R211" s="580"/>
      <c r="S211" s="580"/>
      <c r="T211" s="581"/>
      <c r="U211" s="34"/>
      <c r="V211" s="34"/>
      <c r="W211" s="35" t="s">
        <v>70</v>
      </c>
      <c r="X211" s="575">
        <v>130</v>
      </c>
      <c r="Y211" s="576">
        <f t="shared" si="31"/>
        <v>130.5</v>
      </c>
      <c r="Z211" s="36">
        <f>IFERROR(IF(Y211=0,"",ROUNDUP(Y211/H211,0)*0.01898),"")</f>
        <v>0.28470000000000001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32"/>
        <v>137.7551724137931</v>
      </c>
      <c r="BN211" s="64">
        <f t="shared" si="33"/>
        <v>138.285</v>
      </c>
      <c r="BO211" s="64">
        <f t="shared" si="34"/>
        <v>0.2334770114942529</v>
      </c>
      <c r="BP211" s="64">
        <f t="shared" si="35"/>
        <v>0.23437500000000003</v>
      </c>
    </row>
    <row r="212" spans="1:68" ht="27" customHeight="1" x14ac:dyDescent="0.25">
      <c r="A212" s="54" t="s">
        <v>345</v>
      </c>
      <c r="B212" s="54" t="s">
        <v>346</v>
      </c>
      <c r="C212" s="31">
        <v>4301051407</v>
      </c>
      <c r="D212" s="582">
        <v>4680115882195</v>
      </c>
      <c r="E212" s="583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40</v>
      </c>
      <c r="P212" s="7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0"/>
      <c r="R212" s="580"/>
      <c r="S212" s="580"/>
      <c r="T212" s="581"/>
      <c r="U212" s="34"/>
      <c r="V212" s="34"/>
      <c r="W212" s="35" t="s">
        <v>70</v>
      </c>
      <c r="X212" s="575">
        <v>280</v>
      </c>
      <c r="Y212" s="576">
        <f t="shared" si="31"/>
        <v>280.8</v>
      </c>
      <c r="Z212" s="36">
        <f t="shared" ref="Z212:Z217" si="36">IFERROR(IF(Y212=0,"",ROUNDUP(Y212/H212,0)*0.00651),"")</f>
        <v>0.76167000000000007</v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32"/>
        <v>311.5</v>
      </c>
      <c r="BN212" s="64">
        <f t="shared" si="33"/>
        <v>312.39</v>
      </c>
      <c r="BO212" s="64">
        <f t="shared" si="34"/>
        <v>0.64102564102564108</v>
      </c>
      <c r="BP212" s="64">
        <f t="shared" si="35"/>
        <v>0.64285714285714302</v>
      </c>
    </row>
    <row r="213" spans="1:68" ht="27" customHeight="1" x14ac:dyDescent="0.25">
      <c r="A213" s="54" t="s">
        <v>347</v>
      </c>
      <c r="B213" s="54" t="s">
        <v>348</v>
      </c>
      <c r="C213" s="31">
        <v>4301051752</v>
      </c>
      <c r="D213" s="582">
        <v>4680115882607</v>
      </c>
      <c r="E213" s="583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45</v>
      </c>
      <c r="P213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0"/>
      <c r="R213" s="580"/>
      <c r="S213" s="580"/>
      <c r="T213" s="581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4301051666</v>
      </c>
      <c r="D214" s="582">
        <v>4680115880092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70</v>
      </c>
      <c r="X214" s="575">
        <v>280</v>
      </c>
      <c r="Y214" s="576">
        <f t="shared" si="31"/>
        <v>280.8</v>
      </c>
      <c r="Z214" s="36">
        <f t="shared" si="36"/>
        <v>0.76167000000000007</v>
      </c>
      <c r="AA214" s="56"/>
      <c r="AB214" s="57"/>
      <c r="AC214" s="265" t="s">
        <v>344</v>
      </c>
      <c r="AG214" s="64"/>
      <c r="AJ214" s="68"/>
      <c r="AK214" s="68">
        <v>0</v>
      </c>
      <c r="BB214" s="266" t="s">
        <v>1</v>
      </c>
      <c r="BM214" s="64">
        <f t="shared" si="32"/>
        <v>309.40000000000003</v>
      </c>
      <c r="BN214" s="64">
        <f t="shared" si="33"/>
        <v>310.28400000000005</v>
      </c>
      <c r="BO214" s="64">
        <f t="shared" si="34"/>
        <v>0.64102564102564108</v>
      </c>
      <c r="BP214" s="64">
        <f t="shared" si="35"/>
        <v>0.64285714285714302</v>
      </c>
    </row>
    <row r="215" spans="1:68" ht="27" customHeight="1" x14ac:dyDescent="0.25">
      <c r="A215" s="54" t="s">
        <v>352</v>
      </c>
      <c r="B215" s="54" t="s">
        <v>353</v>
      </c>
      <c r="C215" s="31">
        <v>4301051668</v>
      </c>
      <c r="D215" s="582">
        <v>4680115880221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45</v>
      </c>
      <c r="P215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0"/>
      <c r="R215" s="580"/>
      <c r="S215" s="580"/>
      <c r="T215" s="581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344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354</v>
      </c>
      <c r="B216" s="54" t="s">
        <v>355</v>
      </c>
      <c r="C216" s="31">
        <v>4301051945</v>
      </c>
      <c r="D216" s="582">
        <v>4680115880504</v>
      </c>
      <c r="E216" s="583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77</v>
      </c>
      <c r="L216" s="32"/>
      <c r="M216" s="33" t="s">
        <v>93</v>
      </c>
      <c r="N216" s="33"/>
      <c r="O216" s="32">
        <v>40</v>
      </c>
      <c r="P216" s="7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0"/>
      <c r="R216" s="580"/>
      <c r="S216" s="580"/>
      <c r="T216" s="581"/>
      <c r="U216" s="34"/>
      <c r="V216" s="34"/>
      <c r="W216" s="35" t="s">
        <v>70</v>
      </c>
      <c r="X216" s="575">
        <v>100</v>
      </c>
      <c r="Y216" s="576">
        <f t="shared" si="31"/>
        <v>100.8</v>
      </c>
      <c r="Z216" s="36">
        <f t="shared" si="36"/>
        <v>0.27342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110.5</v>
      </c>
      <c r="BN216" s="64">
        <f t="shared" si="33"/>
        <v>111.384</v>
      </c>
      <c r="BO216" s="64">
        <f t="shared" si="34"/>
        <v>0.22893772893772898</v>
      </c>
      <c r="BP216" s="64">
        <f t="shared" si="35"/>
        <v>0.23076923076923078</v>
      </c>
    </row>
    <row r="217" spans="1:68" ht="27" customHeight="1" x14ac:dyDescent="0.25">
      <c r="A217" s="54" t="s">
        <v>357</v>
      </c>
      <c r="B217" s="54" t="s">
        <v>358</v>
      </c>
      <c r="C217" s="31">
        <v>4301051410</v>
      </c>
      <c r="D217" s="582">
        <v>4680115882164</v>
      </c>
      <c r="E217" s="583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40</v>
      </c>
      <c r="P217" s="7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0"/>
      <c r="R217" s="580"/>
      <c r="S217" s="580"/>
      <c r="T217" s="581"/>
      <c r="U217" s="34"/>
      <c r="V217" s="34"/>
      <c r="W217" s="35" t="s">
        <v>70</v>
      </c>
      <c r="X217" s="575">
        <v>240</v>
      </c>
      <c r="Y217" s="576">
        <f t="shared" si="31"/>
        <v>240</v>
      </c>
      <c r="Z217" s="36">
        <f t="shared" si="36"/>
        <v>0.65100000000000002</v>
      </c>
      <c r="AA217" s="56"/>
      <c r="AB217" s="57"/>
      <c r="AC217" s="271" t="s">
        <v>359</v>
      </c>
      <c r="AG217" s="64"/>
      <c r="AJ217" s="68"/>
      <c r="AK217" s="68">
        <v>0</v>
      </c>
      <c r="BB217" s="272" t="s">
        <v>1</v>
      </c>
      <c r="BM217" s="64">
        <f t="shared" si="32"/>
        <v>265.8</v>
      </c>
      <c r="BN217" s="64">
        <f t="shared" si="33"/>
        <v>265.8</v>
      </c>
      <c r="BO217" s="64">
        <f t="shared" si="34"/>
        <v>0.5494505494505495</v>
      </c>
      <c r="BP217" s="64">
        <f t="shared" si="35"/>
        <v>0.5494505494505495</v>
      </c>
    </row>
    <row r="218" spans="1:68" x14ac:dyDescent="0.2">
      <c r="A218" s="586"/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8"/>
      <c r="P218" s="591" t="s">
        <v>72</v>
      </c>
      <c r="Q218" s="592"/>
      <c r="R218" s="592"/>
      <c r="S218" s="592"/>
      <c r="T218" s="592"/>
      <c r="U218" s="592"/>
      <c r="V218" s="593"/>
      <c r="W218" s="37" t="s">
        <v>73</v>
      </c>
      <c r="X218" s="577">
        <f>IFERROR(X209/H209,"0")+IFERROR(X210/H210,"0")+IFERROR(X211/H211,"0")+IFERROR(X212/H212,"0")+IFERROR(X213/H213,"0")+IFERROR(X214/H214,"0")+IFERROR(X215/H215,"0")+IFERROR(X216/H216,"0")+IFERROR(X217/H217,"0")</f>
        <v>389.94252873563221</v>
      </c>
      <c r="Y218" s="577">
        <f>IFERROR(Y209/H209,"0")+IFERROR(Y210/H210,"0")+IFERROR(Y211/H211,"0")+IFERROR(Y212/H212,"0")+IFERROR(Y213/H213,"0")+IFERROR(Y214/H214,"0")+IFERROR(Y215/H215,"0")+IFERROR(Y216/H216,"0")+IFERROR(Y217/H217,"0")</f>
        <v>391.00000000000006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2.7324599999999997</v>
      </c>
      <c r="AA218" s="578"/>
      <c r="AB218" s="578"/>
      <c r="AC218" s="578"/>
    </row>
    <row r="219" spans="1:68" x14ac:dyDescent="0.2">
      <c r="A219" s="587"/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8"/>
      <c r="P219" s="591" t="s">
        <v>72</v>
      </c>
      <c r="Q219" s="592"/>
      <c r="R219" s="592"/>
      <c r="S219" s="592"/>
      <c r="T219" s="592"/>
      <c r="U219" s="592"/>
      <c r="V219" s="593"/>
      <c r="W219" s="37" t="s">
        <v>70</v>
      </c>
      <c r="X219" s="577">
        <f>IFERROR(SUM(X209:X217),"0")</f>
        <v>1030</v>
      </c>
      <c r="Y219" s="577">
        <f>IFERROR(SUM(Y209:Y217),"0")</f>
        <v>1032.9000000000001</v>
      </c>
      <c r="Z219" s="37"/>
      <c r="AA219" s="578"/>
      <c r="AB219" s="578"/>
      <c r="AC219" s="578"/>
    </row>
    <row r="220" spans="1:68" ht="14.25" customHeight="1" x14ac:dyDescent="0.25">
      <c r="A220" s="594" t="s">
        <v>175</v>
      </c>
      <c r="B220" s="587"/>
      <c r="C220" s="587"/>
      <c r="D220" s="587"/>
      <c r="E220" s="587"/>
      <c r="F220" s="587"/>
      <c r="G220" s="587"/>
      <c r="H220" s="587"/>
      <c r="I220" s="587"/>
      <c r="J220" s="587"/>
      <c r="K220" s="587"/>
      <c r="L220" s="587"/>
      <c r="M220" s="587"/>
      <c r="N220" s="587"/>
      <c r="O220" s="587"/>
      <c r="P220" s="587"/>
      <c r="Q220" s="587"/>
      <c r="R220" s="587"/>
      <c r="S220" s="587"/>
      <c r="T220" s="587"/>
      <c r="U220" s="587"/>
      <c r="V220" s="587"/>
      <c r="W220" s="587"/>
      <c r="X220" s="587"/>
      <c r="Y220" s="587"/>
      <c r="Z220" s="587"/>
      <c r="AA220" s="571"/>
      <c r="AB220" s="571"/>
      <c r="AC220" s="571"/>
    </row>
    <row r="221" spans="1:68" ht="27" customHeight="1" x14ac:dyDescent="0.25">
      <c r="A221" s="54" t="s">
        <v>360</v>
      </c>
      <c r="B221" s="54" t="s">
        <v>361</v>
      </c>
      <c r="C221" s="31">
        <v>4301060463</v>
      </c>
      <c r="D221" s="582">
        <v>4680115880818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93</v>
      </c>
      <c r="N221" s="33"/>
      <c r="O221" s="32">
        <v>40</v>
      </c>
      <c r="P221" s="60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70</v>
      </c>
      <c r="X221" s="575">
        <v>44</v>
      </c>
      <c r="Y221" s="576">
        <f>IFERROR(IF(X221="",0,CEILING((X221/$H221),1)*$H221),"")</f>
        <v>45.6</v>
      </c>
      <c r="Z221" s="36">
        <f>IFERROR(IF(Y221=0,"",ROUNDUP(Y221/H221,0)*0.00651),"")</f>
        <v>0.12369000000000001</v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48.620000000000005</v>
      </c>
      <c r="BN221" s="64">
        <f>IFERROR(Y221*I221/H221,"0")</f>
        <v>50.388000000000005</v>
      </c>
      <c r="BO221" s="64">
        <f>IFERROR(1/J221*(X221/H221),"0")</f>
        <v>0.10073260073260075</v>
      </c>
      <c r="BP221" s="64">
        <f>IFERROR(1/J221*(Y221/H221),"0")</f>
        <v>0.1043956043956044</v>
      </c>
    </row>
    <row r="222" spans="1:68" ht="27" customHeight="1" x14ac:dyDescent="0.25">
      <c r="A222" s="54" t="s">
        <v>363</v>
      </c>
      <c r="B222" s="54" t="s">
        <v>364</v>
      </c>
      <c r="C222" s="31">
        <v>4301060389</v>
      </c>
      <c r="D222" s="582">
        <v>4680115880801</v>
      </c>
      <c r="E222" s="583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77</v>
      </c>
      <c r="L222" s="32"/>
      <c r="M222" s="33" t="s">
        <v>78</v>
      </c>
      <c r="N222" s="33"/>
      <c r="O222" s="32">
        <v>40</v>
      </c>
      <c r="P222" s="8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0"/>
      <c r="R222" s="580"/>
      <c r="S222" s="580"/>
      <c r="T222" s="581"/>
      <c r="U222" s="34"/>
      <c r="V222" s="34"/>
      <c r="W222" s="35" t="s">
        <v>70</v>
      </c>
      <c r="X222" s="575">
        <v>48</v>
      </c>
      <c r="Y222" s="576">
        <f>IFERROR(IF(X222="",0,CEILING((X222/$H222),1)*$H222),"")</f>
        <v>48</v>
      </c>
      <c r="Z222" s="36">
        <f>IFERROR(IF(Y222=0,"",ROUNDUP(Y222/H222,0)*0.00651),"")</f>
        <v>0.13020000000000001</v>
      </c>
      <c r="AA222" s="56"/>
      <c r="AB222" s="57"/>
      <c r="AC222" s="275" t="s">
        <v>365</v>
      </c>
      <c r="AG222" s="64"/>
      <c r="AJ222" s="68"/>
      <c r="AK222" s="68">
        <v>0</v>
      </c>
      <c r="BB222" s="276" t="s">
        <v>1</v>
      </c>
      <c r="BM222" s="64">
        <f>IFERROR(X222*I222/H222,"0")</f>
        <v>53.040000000000006</v>
      </c>
      <c r="BN222" s="64">
        <f>IFERROR(Y222*I222/H222,"0")</f>
        <v>53.040000000000006</v>
      </c>
      <c r="BO222" s="64">
        <f>IFERROR(1/J222*(X222/H222),"0")</f>
        <v>0.1098901098901099</v>
      </c>
      <c r="BP222" s="64">
        <f>IFERROR(1/J222*(Y222/H222),"0")</f>
        <v>0.1098901098901099</v>
      </c>
    </row>
    <row r="223" spans="1:68" x14ac:dyDescent="0.2">
      <c r="A223" s="586"/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8"/>
      <c r="P223" s="591" t="s">
        <v>72</v>
      </c>
      <c r="Q223" s="592"/>
      <c r="R223" s="592"/>
      <c r="S223" s="592"/>
      <c r="T223" s="592"/>
      <c r="U223" s="592"/>
      <c r="V223" s="593"/>
      <c r="W223" s="37" t="s">
        <v>73</v>
      </c>
      <c r="X223" s="577">
        <f>IFERROR(X221/H221,"0")+IFERROR(X222/H222,"0")</f>
        <v>38.333333333333336</v>
      </c>
      <c r="Y223" s="577">
        <f>IFERROR(Y221/H221,"0")+IFERROR(Y222/H222,"0")</f>
        <v>39</v>
      </c>
      <c r="Z223" s="577">
        <f>IFERROR(IF(Z221="",0,Z221),"0")+IFERROR(IF(Z222="",0,Z222),"0")</f>
        <v>0.25389</v>
      </c>
      <c r="AA223" s="578"/>
      <c r="AB223" s="578"/>
      <c r="AC223" s="578"/>
    </row>
    <row r="224" spans="1:68" x14ac:dyDescent="0.2">
      <c r="A224" s="587"/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8"/>
      <c r="P224" s="591" t="s">
        <v>72</v>
      </c>
      <c r="Q224" s="592"/>
      <c r="R224" s="592"/>
      <c r="S224" s="592"/>
      <c r="T224" s="592"/>
      <c r="U224" s="592"/>
      <c r="V224" s="593"/>
      <c r="W224" s="37" t="s">
        <v>70</v>
      </c>
      <c r="X224" s="577">
        <f>IFERROR(SUM(X221:X222),"0")</f>
        <v>92</v>
      </c>
      <c r="Y224" s="577">
        <f>IFERROR(SUM(Y221:Y222),"0")</f>
        <v>93.6</v>
      </c>
      <c r="Z224" s="37"/>
      <c r="AA224" s="578"/>
      <c r="AB224" s="578"/>
      <c r="AC224" s="578"/>
    </row>
    <row r="225" spans="1:68" ht="16.5" customHeight="1" x14ac:dyDescent="0.25">
      <c r="A225" s="595" t="s">
        <v>366</v>
      </c>
      <c r="B225" s="587"/>
      <c r="C225" s="587"/>
      <c r="D225" s="587"/>
      <c r="E225" s="587"/>
      <c r="F225" s="587"/>
      <c r="G225" s="587"/>
      <c r="H225" s="587"/>
      <c r="I225" s="587"/>
      <c r="J225" s="587"/>
      <c r="K225" s="587"/>
      <c r="L225" s="587"/>
      <c r="M225" s="587"/>
      <c r="N225" s="587"/>
      <c r="O225" s="587"/>
      <c r="P225" s="587"/>
      <c r="Q225" s="587"/>
      <c r="R225" s="587"/>
      <c r="S225" s="587"/>
      <c r="T225" s="587"/>
      <c r="U225" s="587"/>
      <c r="V225" s="587"/>
      <c r="W225" s="587"/>
      <c r="X225" s="587"/>
      <c r="Y225" s="587"/>
      <c r="Z225" s="587"/>
      <c r="AA225" s="570"/>
      <c r="AB225" s="570"/>
      <c r="AC225" s="570"/>
    </row>
    <row r="226" spans="1:68" ht="14.25" customHeight="1" x14ac:dyDescent="0.25">
      <c r="A226" s="594" t="s">
        <v>103</v>
      </c>
      <c r="B226" s="587"/>
      <c r="C226" s="587"/>
      <c r="D226" s="587"/>
      <c r="E226" s="587"/>
      <c r="F226" s="587"/>
      <c r="G226" s="587"/>
      <c r="H226" s="587"/>
      <c r="I226" s="587"/>
      <c r="J226" s="587"/>
      <c r="K226" s="587"/>
      <c r="L226" s="587"/>
      <c r="M226" s="587"/>
      <c r="N226" s="587"/>
      <c r="O226" s="587"/>
      <c r="P226" s="587"/>
      <c r="Q226" s="587"/>
      <c r="R226" s="587"/>
      <c r="S226" s="587"/>
      <c r="T226" s="587"/>
      <c r="U226" s="587"/>
      <c r="V226" s="587"/>
      <c r="W226" s="587"/>
      <c r="X226" s="587"/>
      <c r="Y226" s="587"/>
      <c r="Z226" s="587"/>
      <c r="AA226" s="571"/>
      <c r="AB226" s="571"/>
      <c r="AC226" s="571"/>
    </row>
    <row r="227" spans="1:68" ht="27" customHeight="1" x14ac:dyDescent="0.25">
      <c r="A227" s="54" t="s">
        <v>367</v>
      </c>
      <c r="B227" s="54" t="s">
        <v>368</v>
      </c>
      <c r="C227" s="31">
        <v>4301011826</v>
      </c>
      <c r="D227" s="582">
        <v>4680115884137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70</v>
      </c>
      <c r="X227" s="575">
        <v>50</v>
      </c>
      <c r="Y227" s="576">
        <f t="shared" ref="Y227:Y233" si="37">IFERROR(IF(X227="",0,CEILING((X227/$H227),1)*$H227),"")</f>
        <v>58</v>
      </c>
      <c r="Z227" s="36">
        <f>IFERROR(IF(Y227=0,"",ROUNDUP(Y227/H227,0)*0.01898),"")</f>
        <v>9.4899999999999998E-2</v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51.875</v>
      </c>
      <c r="BN227" s="64">
        <f t="shared" ref="BN227:BN233" si="39">IFERROR(Y227*I227/H227,"0")</f>
        <v>60.174999999999997</v>
      </c>
      <c r="BO227" s="64">
        <f t="shared" ref="BO227:BO233" si="40">IFERROR(1/J227*(X227/H227),"0")</f>
        <v>6.7349137931034489E-2</v>
      </c>
      <c r="BP227" s="64">
        <f t="shared" ref="BP227:BP233" si="41">IFERROR(1/J227*(Y227/H227),"0")</f>
        <v>7.8125E-2</v>
      </c>
    </row>
    <row r="228" spans="1:68" ht="27" customHeight="1" x14ac:dyDescent="0.25">
      <c r="A228" s="54" t="s">
        <v>370</v>
      </c>
      <c r="B228" s="54" t="s">
        <v>371</v>
      </c>
      <c r="C228" s="31">
        <v>4301011724</v>
      </c>
      <c r="D228" s="582">
        <v>4680115884236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4301011721</v>
      </c>
      <c r="D229" s="582">
        <v>4680115884175</v>
      </c>
      <c r="E229" s="583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0"/>
      <c r="R229" s="580"/>
      <c r="S229" s="580"/>
      <c r="T229" s="581"/>
      <c r="U229" s="34"/>
      <c r="V229" s="34"/>
      <c r="W229" s="35" t="s">
        <v>70</v>
      </c>
      <c r="X229" s="575">
        <v>150</v>
      </c>
      <c r="Y229" s="576">
        <f t="shared" si="37"/>
        <v>150.79999999999998</v>
      </c>
      <c r="Z229" s="36">
        <f>IFERROR(IF(Y229=0,"",ROUNDUP(Y229/H229,0)*0.01898),"")</f>
        <v>0.24674000000000001</v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38"/>
        <v>155.625</v>
      </c>
      <c r="BN229" s="64">
        <f t="shared" si="39"/>
        <v>156.45500000000001</v>
      </c>
      <c r="BO229" s="64">
        <f t="shared" si="40"/>
        <v>0.20204741379310345</v>
      </c>
      <c r="BP229" s="64">
        <f t="shared" si="41"/>
        <v>0.20312499999999997</v>
      </c>
    </row>
    <row r="230" spans="1:68" ht="27" customHeight="1" x14ac:dyDescent="0.25">
      <c r="A230" s="54" t="s">
        <v>376</v>
      </c>
      <c r="B230" s="54" t="s">
        <v>377</v>
      </c>
      <c r="C230" s="31">
        <v>4301011824</v>
      </c>
      <c r="D230" s="582">
        <v>4680115884144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0"/>
      <c r="R230" s="580"/>
      <c r="S230" s="580"/>
      <c r="T230" s="581"/>
      <c r="U230" s="34"/>
      <c r="V230" s="34"/>
      <c r="W230" s="35" t="s">
        <v>70</v>
      </c>
      <c r="X230" s="575">
        <v>32</v>
      </c>
      <c r="Y230" s="576">
        <f t="shared" si="37"/>
        <v>32</v>
      </c>
      <c r="Z230" s="36">
        <f>IFERROR(IF(Y230=0,"",ROUNDUP(Y230/H230,0)*0.00902),"")</f>
        <v>7.2160000000000002E-2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8"/>
        <v>33.68</v>
      </c>
      <c r="BN230" s="64">
        <f t="shared" si="39"/>
        <v>33.68</v>
      </c>
      <c r="BO230" s="64">
        <f t="shared" si="40"/>
        <v>6.0606060606060608E-2</v>
      </c>
      <c r="BP230" s="64">
        <f t="shared" si="41"/>
        <v>6.0606060606060608E-2</v>
      </c>
    </row>
    <row r="231" spans="1:68" ht="27" customHeight="1" x14ac:dyDescent="0.25">
      <c r="A231" s="54" t="s">
        <v>378</v>
      </c>
      <c r="B231" s="54" t="s">
        <v>379</v>
      </c>
      <c r="C231" s="31">
        <v>4301012149</v>
      </c>
      <c r="D231" s="582">
        <v>4680115886551</v>
      </c>
      <c r="E231" s="583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0"/>
      <c r="R231" s="580"/>
      <c r="S231" s="580"/>
      <c r="T231" s="581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381</v>
      </c>
      <c r="B232" s="54" t="s">
        <v>382</v>
      </c>
      <c r="C232" s="31">
        <v>4301011726</v>
      </c>
      <c r="D232" s="582">
        <v>4680115884182</v>
      </c>
      <c r="E232" s="583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0"/>
      <c r="R232" s="580"/>
      <c r="S232" s="580"/>
      <c r="T232" s="581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383</v>
      </c>
      <c r="B233" s="54" t="s">
        <v>384</v>
      </c>
      <c r="C233" s="31">
        <v>4301011722</v>
      </c>
      <c r="D233" s="582">
        <v>4680115884205</v>
      </c>
      <c r="E233" s="583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0"/>
      <c r="R233" s="580"/>
      <c r="S233" s="580"/>
      <c r="T233" s="581"/>
      <c r="U233" s="34"/>
      <c r="V233" s="34"/>
      <c r="W233" s="35" t="s">
        <v>70</v>
      </c>
      <c r="X233" s="575">
        <v>64</v>
      </c>
      <c r="Y233" s="576">
        <f t="shared" si="37"/>
        <v>64</v>
      </c>
      <c r="Z233" s="36">
        <f>IFERROR(IF(Y233=0,"",ROUNDUP(Y233/H233,0)*0.00902),"")</f>
        <v>0.14432</v>
      </c>
      <c r="AA233" s="56"/>
      <c r="AB233" s="57"/>
      <c r="AC233" s="289" t="s">
        <v>375</v>
      </c>
      <c r="AG233" s="64"/>
      <c r="AJ233" s="68"/>
      <c r="AK233" s="68">
        <v>0</v>
      </c>
      <c r="BB233" s="290" t="s">
        <v>1</v>
      </c>
      <c r="BM233" s="64">
        <f t="shared" si="38"/>
        <v>67.36</v>
      </c>
      <c r="BN233" s="64">
        <f t="shared" si="39"/>
        <v>67.36</v>
      </c>
      <c r="BO233" s="64">
        <f t="shared" si="40"/>
        <v>0.12121212121212122</v>
      </c>
      <c r="BP233" s="64">
        <f t="shared" si="41"/>
        <v>0.12121212121212122</v>
      </c>
    </row>
    <row r="234" spans="1:68" x14ac:dyDescent="0.2">
      <c r="A234" s="586"/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8"/>
      <c r="P234" s="591" t="s">
        <v>72</v>
      </c>
      <c r="Q234" s="592"/>
      <c r="R234" s="592"/>
      <c r="S234" s="592"/>
      <c r="T234" s="592"/>
      <c r="U234" s="592"/>
      <c r="V234" s="593"/>
      <c r="W234" s="37" t="s">
        <v>73</v>
      </c>
      <c r="X234" s="577">
        <f>IFERROR(X227/H227,"0")+IFERROR(X228/H228,"0")+IFERROR(X229/H229,"0")+IFERROR(X230/H230,"0")+IFERROR(X231/H231,"0")+IFERROR(X232/H232,"0")+IFERROR(X233/H233,"0")</f>
        <v>41.241379310344826</v>
      </c>
      <c r="Y234" s="577">
        <f>IFERROR(Y227/H227,"0")+IFERROR(Y228/H228,"0")+IFERROR(Y229/H229,"0")+IFERROR(Y230/H230,"0")+IFERROR(Y231/H231,"0")+IFERROR(Y232/H232,"0")+IFERROR(Y233/H233,"0")</f>
        <v>42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0.55811999999999995</v>
      </c>
      <c r="AA234" s="578"/>
      <c r="AB234" s="578"/>
      <c r="AC234" s="578"/>
    </row>
    <row r="235" spans="1:68" x14ac:dyDescent="0.2">
      <c r="A235" s="587"/>
      <c r="B235" s="587"/>
      <c r="C235" s="587"/>
      <c r="D235" s="587"/>
      <c r="E235" s="587"/>
      <c r="F235" s="587"/>
      <c r="G235" s="587"/>
      <c r="H235" s="587"/>
      <c r="I235" s="587"/>
      <c r="J235" s="587"/>
      <c r="K235" s="587"/>
      <c r="L235" s="587"/>
      <c r="M235" s="587"/>
      <c r="N235" s="587"/>
      <c r="O235" s="588"/>
      <c r="P235" s="591" t="s">
        <v>72</v>
      </c>
      <c r="Q235" s="592"/>
      <c r="R235" s="592"/>
      <c r="S235" s="592"/>
      <c r="T235" s="592"/>
      <c r="U235" s="592"/>
      <c r="V235" s="593"/>
      <c r="W235" s="37" t="s">
        <v>70</v>
      </c>
      <c r="X235" s="577">
        <f>IFERROR(SUM(X227:X233),"0")</f>
        <v>296</v>
      </c>
      <c r="Y235" s="577">
        <f>IFERROR(SUM(Y227:Y233),"0")</f>
        <v>304.79999999999995</v>
      </c>
      <c r="Z235" s="37"/>
      <c r="AA235" s="578"/>
      <c r="AB235" s="578"/>
      <c r="AC235" s="578"/>
    </row>
    <row r="236" spans="1:68" ht="14.25" customHeight="1" x14ac:dyDescent="0.25">
      <c r="A236" s="594" t="s">
        <v>140</v>
      </c>
      <c r="B236" s="587"/>
      <c r="C236" s="587"/>
      <c r="D236" s="587"/>
      <c r="E236" s="587"/>
      <c r="F236" s="587"/>
      <c r="G236" s="587"/>
      <c r="H236" s="587"/>
      <c r="I236" s="587"/>
      <c r="J236" s="587"/>
      <c r="K236" s="587"/>
      <c r="L236" s="587"/>
      <c r="M236" s="587"/>
      <c r="N236" s="587"/>
      <c r="O236" s="587"/>
      <c r="P236" s="587"/>
      <c r="Q236" s="587"/>
      <c r="R236" s="587"/>
      <c r="S236" s="587"/>
      <c r="T236" s="587"/>
      <c r="U236" s="587"/>
      <c r="V236" s="587"/>
      <c r="W236" s="587"/>
      <c r="X236" s="587"/>
      <c r="Y236" s="587"/>
      <c r="Z236" s="587"/>
      <c r="AA236" s="571"/>
      <c r="AB236" s="571"/>
      <c r="AC236" s="571"/>
    </row>
    <row r="237" spans="1:68" ht="27" customHeight="1" x14ac:dyDescent="0.25">
      <c r="A237" s="54" t="s">
        <v>385</v>
      </c>
      <c r="B237" s="54" t="s">
        <v>386</v>
      </c>
      <c r="C237" s="31">
        <v>4301020340</v>
      </c>
      <c r="D237" s="582">
        <v>4680115885721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4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0"/>
      <c r="R237" s="580"/>
      <c r="S237" s="580"/>
      <c r="T237" s="581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387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385</v>
      </c>
      <c r="B238" s="54" t="s">
        <v>388</v>
      </c>
      <c r="C238" s="31">
        <v>4301020377</v>
      </c>
      <c r="D238" s="582">
        <v>4680115885981</v>
      </c>
      <c r="E238" s="583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0"/>
      <c r="R238" s="580"/>
      <c r="S238" s="580"/>
      <c r="T238" s="581"/>
      <c r="U238" s="34"/>
      <c r="V238" s="34"/>
      <c r="W238" s="35" t="s">
        <v>70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387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6"/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8"/>
      <c r="P239" s="591" t="s">
        <v>72</v>
      </c>
      <c r="Q239" s="592"/>
      <c r="R239" s="592"/>
      <c r="S239" s="592"/>
      <c r="T239" s="592"/>
      <c r="U239" s="592"/>
      <c r="V239" s="593"/>
      <c r="W239" s="37" t="s">
        <v>73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x14ac:dyDescent="0.2">
      <c r="A240" s="587"/>
      <c r="B240" s="587"/>
      <c r="C240" s="587"/>
      <c r="D240" s="587"/>
      <c r="E240" s="587"/>
      <c r="F240" s="587"/>
      <c r="G240" s="587"/>
      <c r="H240" s="587"/>
      <c r="I240" s="587"/>
      <c r="J240" s="587"/>
      <c r="K240" s="587"/>
      <c r="L240" s="587"/>
      <c r="M240" s="587"/>
      <c r="N240" s="587"/>
      <c r="O240" s="588"/>
      <c r="P240" s="591" t="s">
        <v>72</v>
      </c>
      <c r="Q240" s="592"/>
      <c r="R240" s="592"/>
      <c r="S240" s="592"/>
      <c r="T240" s="592"/>
      <c r="U240" s="592"/>
      <c r="V240" s="593"/>
      <c r="W240" s="37" t="s">
        <v>70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customHeight="1" x14ac:dyDescent="0.25">
      <c r="A241" s="594" t="s">
        <v>389</v>
      </c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87"/>
      <c r="P241" s="587"/>
      <c r="Q241" s="587"/>
      <c r="R241" s="587"/>
      <c r="S241" s="587"/>
      <c r="T241" s="587"/>
      <c r="U241" s="587"/>
      <c r="V241" s="587"/>
      <c r="W241" s="587"/>
      <c r="X241" s="587"/>
      <c r="Y241" s="587"/>
      <c r="Z241" s="587"/>
      <c r="AA241" s="571"/>
      <c r="AB241" s="571"/>
      <c r="AC241" s="571"/>
    </row>
    <row r="242" spans="1:68" ht="27" customHeight="1" x14ac:dyDescent="0.25">
      <c r="A242" s="54" t="s">
        <v>390</v>
      </c>
      <c r="B242" s="54" t="s">
        <v>391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294</v>
      </c>
      <c r="L242" s="32"/>
      <c r="M242" s="33" t="s">
        <v>295</v>
      </c>
      <c r="N242" s="33"/>
      <c r="O242" s="32">
        <v>45</v>
      </c>
      <c r="P242" s="6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70</v>
      </c>
      <c r="X242" s="575">
        <v>6</v>
      </c>
      <c r="Y242" s="576">
        <f>IFERROR(IF(X242="",0,CEILING((X242/$H242),1)*$H242),"")</f>
        <v>6.48</v>
      </c>
      <c r="Z242" s="36">
        <f>IFERROR(IF(Y242=0,"",ROUNDUP(Y242/H242,0)*0.0059),"")</f>
        <v>1.77E-2</v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6.5277777777777777</v>
      </c>
      <c r="BN242" s="64">
        <f>IFERROR(Y242*I242/H242,"0")</f>
        <v>7.05</v>
      </c>
      <c r="BO242" s="64">
        <f>IFERROR(1/J242*(X242/H242),"0")</f>
        <v>1.2860082304526748E-2</v>
      </c>
      <c r="BP242" s="64">
        <f>IFERROR(1/J242*(Y242/H242),"0")</f>
        <v>1.3888888888888888E-2</v>
      </c>
    </row>
    <row r="243" spans="1:68" x14ac:dyDescent="0.2">
      <c r="A243" s="586"/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8"/>
      <c r="P243" s="591" t="s">
        <v>72</v>
      </c>
      <c r="Q243" s="592"/>
      <c r="R243" s="592"/>
      <c r="S243" s="592"/>
      <c r="T243" s="592"/>
      <c r="U243" s="592"/>
      <c r="V243" s="593"/>
      <c r="W243" s="37" t="s">
        <v>73</v>
      </c>
      <c r="X243" s="577">
        <f>IFERROR(X242/H242,"0")</f>
        <v>2.7777777777777777</v>
      </c>
      <c r="Y243" s="577">
        <f>IFERROR(Y242/H242,"0")</f>
        <v>3</v>
      </c>
      <c r="Z243" s="577">
        <f>IFERROR(IF(Z242="",0,Z242),"0")</f>
        <v>1.77E-2</v>
      </c>
      <c r="AA243" s="578"/>
      <c r="AB243" s="578"/>
      <c r="AC243" s="578"/>
    </row>
    <row r="244" spans="1:68" x14ac:dyDescent="0.2">
      <c r="A244" s="587"/>
      <c r="B244" s="587"/>
      <c r="C244" s="587"/>
      <c r="D244" s="587"/>
      <c r="E244" s="587"/>
      <c r="F244" s="587"/>
      <c r="G244" s="587"/>
      <c r="H244" s="587"/>
      <c r="I244" s="587"/>
      <c r="J244" s="587"/>
      <c r="K244" s="587"/>
      <c r="L244" s="587"/>
      <c r="M244" s="587"/>
      <c r="N244" s="587"/>
      <c r="O244" s="588"/>
      <c r="P244" s="591" t="s">
        <v>72</v>
      </c>
      <c r="Q244" s="592"/>
      <c r="R244" s="592"/>
      <c r="S244" s="592"/>
      <c r="T244" s="592"/>
      <c r="U244" s="592"/>
      <c r="V244" s="593"/>
      <c r="W244" s="37" t="s">
        <v>70</v>
      </c>
      <c r="X244" s="577">
        <f>IFERROR(SUM(X242:X242),"0")</f>
        <v>6</v>
      </c>
      <c r="Y244" s="577">
        <f>IFERROR(SUM(Y242:Y242),"0")</f>
        <v>6.48</v>
      </c>
      <c r="Z244" s="37"/>
      <c r="AA244" s="578"/>
      <c r="AB244" s="578"/>
      <c r="AC244" s="578"/>
    </row>
    <row r="245" spans="1:68" ht="14.25" customHeight="1" x14ac:dyDescent="0.25">
      <c r="A245" s="594" t="s">
        <v>393</v>
      </c>
      <c r="B245" s="587"/>
      <c r="C245" s="587"/>
      <c r="D245" s="587"/>
      <c r="E245" s="587"/>
      <c r="F245" s="587"/>
      <c r="G245" s="587"/>
      <c r="H245" s="587"/>
      <c r="I245" s="587"/>
      <c r="J245" s="587"/>
      <c r="K245" s="587"/>
      <c r="L245" s="587"/>
      <c r="M245" s="587"/>
      <c r="N245" s="587"/>
      <c r="O245" s="587"/>
      <c r="P245" s="587"/>
      <c r="Q245" s="587"/>
      <c r="R245" s="587"/>
      <c r="S245" s="587"/>
      <c r="T245" s="587"/>
      <c r="U245" s="587"/>
      <c r="V245" s="587"/>
      <c r="W245" s="587"/>
      <c r="X245" s="587"/>
      <c r="Y245" s="587"/>
      <c r="Z245" s="587"/>
      <c r="AA245" s="571"/>
      <c r="AB245" s="571"/>
      <c r="AC245" s="571"/>
    </row>
    <row r="246" spans="1:68" ht="27" customHeight="1" x14ac:dyDescent="0.25">
      <c r="A246" s="54" t="s">
        <v>394</v>
      </c>
      <c r="B246" s="54" t="s">
        <v>395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294</v>
      </c>
      <c r="L246" s="32"/>
      <c r="M246" s="33" t="s">
        <v>295</v>
      </c>
      <c r="N246" s="33"/>
      <c r="O246" s="32">
        <v>90</v>
      </c>
      <c r="P246" s="71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70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397</v>
      </c>
      <c r="B247" s="54" t="s">
        <v>398</v>
      </c>
      <c r="C247" s="31">
        <v>4301041003</v>
      </c>
      <c r="D247" s="582">
        <v>4680115886681</v>
      </c>
      <c r="E247" s="583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294</v>
      </c>
      <c r="L247" s="32"/>
      <c r="M247" s="33" t="s">
        <v>295</v>
      </c>
      <c r="N247" s="33"/>
      <c r="O247" s="32">
        <v>90</v>
      </c>
      <c r="P247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0"/>
      <c r="R247" s="580"/>
      <c r="S247" s="580"/>
      <c r="T247" s="581"/>
      <c r="U247" s="34"/>
      <c r="V247" s="34"/>
      <c r="W247" s="35" t="s">
        <v>70</v>
      </c>
      <c r="X247" s="575">
        <v>2.1</v>
      </c>
      <c r="Y247" s="576">
        <f>IFERROR(IF(X247="",0,CEILING((X247/$H247),1)*$H247),"")</f>
        <v>2.16</v>
      </c>
      <c r="Z247" s="36">
        <f>IFERROR(IF(Y247=0,"",ROUNDUP(Y247/H247,0)*0.0059),"")</f>
        <v>5.8999999999999999E-3</v>
      </c>
      <c r="AA247" s="56"/>
      <c r="AB247" s="57"/>
      <c r="AC247" s="299" t="s">
        <v>396</v>
      </c>
      <c r="AG247" s="64"/>
      <c r="AJ247" s="68"/>
      <c r="AK247" s="68">
        <v>0</v>
      </c>
      <c r="BB247" s="300" t="s">
        <v>1</v>
      </c>
      <c r="BM247" s="64">
        <f>IFERROR(X247*I247/H247,"0")</f>
        <v>2.2847222222222223</v>
      </c>
      <c r="BN247" s="64">
        <f>IFERROR(Y247*I247/H247,"0")</f>
        <v>2.35</v>
      </c>
      <c r="BO247" s="64">
        <f>IFERROR(1/J247*(X247/H247),"0")</f>
        <v>4.5010288065843616E-3</v>
      </c>
      <c r="BP247" s="64">
        <f>IFERROR(1/J247*(Y247/H247),"0")</f>
        <v>4.6296296296296294E-3</v>
      </c>
    </row>
    <row r="248" spans="1:68" ht="27" customHeight="1" x14ac:dyDescent="0.25">
      <c r="A248" s="54" t="s">
        <v>399</v>
      </c>
      <c r="B248" s="54" t="s">
        <v>400</v>
      </c>
      <c r="C248" s="31">
        <v>4301041007</v>
      </c>
      <c r="D248" s="582">
        <v>4680115886735</v>
      </c>
      <c r="E248" s="583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294</v>
      </c>
      <c r="L248" s="32"/>
      <c r="M248" s="33" t="s">
        <v>295</v>
      </c>
      <c r="N248" s="33"/>
      <c r="O248" s="32">
        <v>90</v>
      </c>
      <c r="P248" s="7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0"/>
      <c r="R248" s="580"/>
      <c r="S248" s="580"/>
      <c r="T248" s="581"/>
      <c r="U248" s="34"/>
      <c r="V248" s="34"/>
      <c r="W248" s="35" t="s">
        <v>70</v>
      </c>
      <c r="X248" s="575">
        <v>1.65</v>
      </c>
      <c r="Y248" s="576">
        <f>IFERROR(IF(X248="",0,CEILING((X248/$H248),1)*$H248),"")</f>
        <v>1.8</v>
      </c>
      <c r="Z248" s="36">
        <f>IFERROR(IF(Y248=0,"",ROUNDUP(Y248/H248,0)*0.0059),"")</f>
        <v>1.18E-2</v>
      </c>
      <c r="AA248" s="56"/>
      <c r="AB248" s="57"/>
      <c r="AC248" s="301" t="s">
        <v>396</v>
      </c>
      <c r="AG248" s="64"/>
      <c r="AJ248" s="68"/>
      <c r="AK248" s="68">
        <v>0</v>
      </c>
      <c r="BB248" s="302" t="s">
        <v>1</v>
      </c>
      <c r="BM248" s="64">
        <f>IFERROR(X248*I248/H248,"0")</f>
        <v>1.9983333333333333</v>
      </c>
      <c r="BN248" s="64">
        <f>IFERROR(Y248*I248/H248,"0")</f>
        <v>2.1800000000000002</v>
      </c>
      <c r="BO248" s="64">
        <f>IFERROR(1/J248*(X248/H248),"0")</f>
        <v>8.4876543209876538E-3</v>
      </c>
      <c r="BP248" s="64">
        <f>IFERROR(1/J248*(Y248/H248),"0")</f>
        <v>9.2592592592592587E-3</v>
      </c>
    </row>
    <row r="249" spans="1:68" ht="27" customHeight="1" x14ac:dyDescent="0.25">
      <c r="A249" s="54" t="s">
        <v>401</v>
      </c>
      <c r="B249" s="54" t="s">
        <v>402</v>
      </c>
      <c r="C249" s="31">
        <v>4301041006</v>
      </c>
      <c r="D249" s="582">
        <v>4680115886728</v>
      </c>
      <c r="E249" s="583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294</v>
      </c>
      <c r="L249" s="32"/>
      <c r="M249" s="33" t="s">
        <v>295</v>
      </c>
      <c r="N249" s="33"/>
      <c r="O249" s="32">
        <v>90</v>
      </c>
      <c r="P249" s="6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0"/>
      <c r="R249" s="580"/>
      <c r="S249" s="580"/>
      <c r="T249" s="581"/>
      <c r="U249" s="34"/>
      <c r="V249" s="34"/>
      <c r="W249" s="35" t="s">
        <v>70</v>
      </c>
      <c r="X249" s="575">
        <v>2.75</v>
      </c>
      <c r="Y249" s="576">
        <f>IFERROR(IF(X249="",0,CEILING((X249/$H249),1)*$H249),"")</f>
        <v>2.9699999999999998</v>
      </c>
      <c r="Z249" s="36">
        <f>IFERROR(IF(Y249=0,"",ROUNDUP(Y249/H249,0)*0.0059),"")</f>
        <v>1.77E-2</v>
      </c>
      <c r="AA249" s="56"/>
      <c r="AB249" s="57"/>
      <c r="AC249" s="303" t="s">
        <v>396</v>
      </c>
      <c r="AG249" s="64"/>
      <c r="AJ249" s="68"/>
      <c r="AK249" s="68">
        <v>0</v>
      </c>
      <c r="BB249" s="304" t="s">
        <v>1</v>
      </c>
      <c r="BM249" s="64">
        <f>IFERROR(X249*I249/H249,"0")</f>
        <v>3.2777777777777777</v>
      </c>
      <c r="BN249" s="64">
        <f>IFERROR(Y249*I249/H249,"0")</f>
        <v>3.5399999999999996</v>
      </c>
      <c r="BO249" s="64">
        <f>IFERROR(1/J249*(X249/H249),"0")</f>
        <v>1.2860082304526748E-2</v>
      </c>
      <c r="BP249" s="64">
        <f>IFERROR(1/J249*(Y249/H249),"0")</f>
        <v>1.3888888888888886E-2</v>
      </c>
    </row>
    <row r="250" spans="1:68" ht="27" customHeight="1" x14ac:dyDescent="0.25">
      <c r="A250" s="54" t="s">
        <v>403</v>
      </c>
      <c r="B250" s="54" t="s">
        <v>404</v>
      </c>
      <c r="C250" s="31">
        <v>4301041005</v>
      </c>
      <c r="D250" s="582">
        <v>4680115886711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294</v>
      </c>
      <c r="L250" s="32"/>
      <c r="M250" s="33" t="s">
        <v>295</v>
      </c>
      <c r="N250" s="33"/>
      <c r="O250" s="32">
        <v>90</v>
      </c>
      <c r="P250" s="6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70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396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86"/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8"/>
      <c r="P251" s="591" t="s">
        <v>72</v>
      </c>
      <c r="Q251" s="592"/>
      <c r="R251" s="592"/>
      <c r="S251" s="592"/>
      <c r="T251" s="592"/>
      <c r="U251" s="592"/>
      <c r="V251" s="593"/>
      <c r="W251" s="37" t="s">
        <v>73</v>
      </c>
      <c r="X251" s="577">
        <f>IFERROR(X246/H246,"0")+IFERROR(X247/H247,"0")+IFERROR(X248/H248,"0")+IFERROR(X249/H249,"0")+IFERROR(X250/H250,"0")</f>
        <v>5.583333333333333</v>
      </c>
      <c r="Y251" s="577">
        <f>IFERROR(Y246/H246,"0")+IFERROR(Y247/H247,"0")+IFERROR(Y248/H248,"0")+IFERROR(Y249/H249,"0")+IFERROR(Y250/H250,"0")</f>
        <v>6</v>
      </c>
      <c r="Z251" s="577">
        <f>IFERROR(IF(Z246="",0,Z246),"0")+IFERROR(IF(Z247="",0,Z247),"0")+IFERROR(IF(Z248="",0,Z248),"0")+IFERROR(IF(Z249="",0,Z249),"0")+IFERROR(IF(Z250="",0,Z250),"0")</f>
        <v>3.5400000000000001E-2</v>
      </c>
      <c r="AA251" s="578"/>
      <c r="AB251" s="578"/>
      <c r="AC251" s="578"/>
    </row>
    <row r="252" spans="1:68" x14ac:dyDescent="0.2">
      <c r="A252" s="587"/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8"/>
      <c r="P252" s="591" t="s">
        <v>72</v>
      </c>
      <c r="Q252" s="592"/>
      <c r="R252" s="592"/>
      <c r="S252" s="592"/>
      <c r="T252" s="592"/>
      <c r="U252" s="592"/>
      <c r="V252" s="593"/>
      <c r="W252" s="37" t="s">
        <v>70</v>
      </c>
      <c r="X252" s="577">
        <f>IFERROR(SUM(X246:X250),"0")</f>
        <v>6.5</v>
      </c>
      <c r="Y252" s="577">
        <f>IFERROR(SUM(Y246:Y250),"0")</f>
        <v>6.93</v>
      </c>
      <c r="Z252" s="37"/>
      <c r="AA252" s="578"/>
      <c r="AB252" s="578"/>
      <c r="AC252" s="578"/>
    </row>
    <row r="253" spans="1:68" ht="16.5" customHeight="1" x14ac:dyDescent="0.25">
      <c r="A253" s="595" t="s">
        <v>405</v>
      </c>
      <c r="B253" s="587"/>
      <c r="C253" s="587"/>
      <c r="D253" s="587"/>
      <c r="E253" s="587"/>
      <c r="F253" s="587"/>
      <c r="G253" s="587"/>
      <c r="H253" s="587"/>
      <c r="I253" s="587"/>
      <c r="J253" s="587"/>
      <c r="K253" s="587"/>
      <c r="L253" s="587"/>
      <c r="M253" s="587"/>
      <c r="N253" s="587"/>
      <c r="O253" s="587"/>
      <c r="P253" s="587"/>
      <c r="Q253" s="587"/>
      <c r="R253" s="587"/>
      <c r="S253" s="587"/>
      <c r="T253" s="587"/>
      <c r="U253" s="587"/>
      <c r="V253" s="587"/>
      <c r="W253" s="587"/>
      <c r="X253" s="587"/>
      <c r="Y253" s="587"/>
      <c r="Z253" s="587"/>
      <c r="AA253" s="570"/>
      <c r="AB253" s="570"/>
      <c r="AC253" s="570"/>
    </row>
    <row r="254" spans="1:68" ht="14.25" customHeight="1" x14ac:dyDescent="0.25">
      <c r="A254" s="594" t="s">
        <v>103</v>
      </c>
      <c r="B254" s="587"/>
      <c r="C254" s="587"/>
      <c r="D254" s="587"/>
      <c r="E254" s="587"/>
      <c r="F254" s="587"/>
      <c r="G254" s="587"/>
      <c r="H254" s="587"/>
      <c r="I254" s="587"/>
      <c r="J254" s="587"/>
      <c r="K254" s="587"/>
      <c r="L254" s="587"/>
      <c r="M254" s="587"/>
      <c r="N254" s="587"/>
      <c r="O254" s="587"/>
      <c r="P254" s="587"/>
      <c r="Q254" s="587"/>
      <c r="R254" s="587"/>
      <c r="S254" s="587"/>
      <c r="T254" s="587"/>
      <c r="U254" s="587"/>
      <c r="V254" s="587"/>
      <c r="W254" s="587"/>
      <c r="X254" s="587"/>
      <c r="Y254" s="587"/>
      <c r="Z254" s="587"/>
      <c r="AA254" s="571"/>
      <c r="AB254" s="571"/>
      <c r="AC254" s="571"/>
    </row>
    <row r="255" spans="1:68" ht="27" customHeight="1" x14ac:dyDescent="0.25">
      <c r="A255" s="54" t="s">
        <v>406</v>
      </c>
      <c r="B255" s="54" t="s">
        <v>407</v>
      </c>
      <c r="C255" s="31">
        <v>4301011855</v>
      </c>
      <c r="D255" s="582">
        <v>4680115885837</v>
      </c>
      <c r="E255" s="583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0"/>
      <c r="R255" s="580"/>
      <c r="S255" s="580"/>
      <c r="T255" s="581"/>
      <c r="U255" s="34"/>
      <c r="V255" s="34"/>
      <c r="W255" s="35" t="s">
        <v>70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409</v>
      </c>
      <c r="B256" s="54" t="s">
        <v>410</v>
      </c>
      <c r="C256" s="31">
        <v>4301011850</v>
      </c>
      <c r="D256" s="582">
        <v>4680115885806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customHeight="1" x14ac:dyDescent="0.25">
      <c r="A257" s="54" t="s">
        <v>412</v>
      </c>
      <c r="B257" s="54" t="s">
        <v>413</v>
      </c>
      <c r="C257" s="31">
        <v>4301011853</v>
      </c>
      <c r="D257" s="582">
        <v>4680115885851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415</v>
      </c>
      <c r="B258" s="54" t="s">
        <v>416</v>
      </c>
      <c r="C258" s="31">
        <v>4301011852</v>
      </c>
      <c r="D258" s="582">
        <v>4680115885844</v>
      </c>
      <c r="E258" s="583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0"/>
      <c r="R258" s="580"/>
      <c r="S258" s="580"/>
      <c r="T258" s="581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4301011851</v>
      </c>
      <c r="D259" s="582">
        <v>4680115885820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86"/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8"/>
      <c r="P260" s="591" t="s">
        <v>72</v>
      </c>
      <c r="Q260" s="592"/>
      <c r="R260" s="592"/>
      <c r="S260" s="592"/>
      <c r="T260" s="592"/>
      <c r="U260" s="592"/>
      <c r="V260" s="593"/>
      <c r="W260" s="37" t="s">
        <v>73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x14ac:dyDescent="0.2">
      <c r="A261" s="587"/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8"/>
      <c r="P261" s="591" t="s">
        <v>72</v>
      </c>
      <c r="Q261" s="592"/>
      <c r="R261" s="592"/>
      <c r="S261" s="592"/>
      <c r="T261" s="592"/>
      <c r="U261" s="592"/>
      <c r="V261" s="593"/>
      <c r="W261" s="37" t="s">
        <v>70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customHeight="1" x14ac:dyDescent="0.25">
      <c r="A262" s="595" t="s">
        <v>421</v>
      </c>
      <c r="B262" s="587"/>
      <c r="C262" s="587"/>
      <c r="D262" s="587"/>
      <c r="E262" s="587"/>
      <c r="F262" s="587"/>
      <c r="G262" s="587"/>
      <c r="H262" s="587"/>
      <c r="I262" s="587"/>
      <c r="J262" s="587"/>
      <c r="K262" s="587"/>
      <c r="L262" s="587"/>
      <c r="M262" s="587"/>
      <c r="N262" s="587"/>
      <c r="O262" s="587"/>
      <c r="P262" s="587"/>
      <c r="Q262" s="587"/>
      <c r="R262" s="587"/>
      <c r="S262" s="587"/>
      <c r="T262" s="587"/>
      <c r="U262" s="587"/>
      <c r="V262" s="587"/>
      <c r="W262" s="587"/>
      <c r="X262" s="587"/>
      <c r="Y262" s="587"/>
      <c r="Z262" s="587"/>
      <c r="AA262" s="570"/>
      <c r="AB262" s="570"/>
      <c r="AC262" s="570"/>
    </row>
    <row r="263" spans="1:68" ht="14.25" customHeight="1" x14ac:dyDescent="0.25">
      <c r="A263" s="594" t="s">
        <v>103</v>
      </c>
      <c r="B263" s="587"/>
      <c r="C263" s="587"/>
      <c r="D263" s="587"/>
      <c r="E263" s="587"/>
      <c r="F263" s="587"/>
      <c r="G263" s="587"/>
      <c r="H263" s="587"/>
      <c r="I263" s="587"/>
      <c r="J263" s="587"/>
      <c r="K263" s="587"/>
      <c r="L263" s="587"/>
      <c r="M263" s="587"/>
      <c r="N263" s="587"/>
      <c r="O263" s="587"/>
      <c r="P263" s="587"/>
      <c r="Q263" s="587"/>
      <c r="R263" s="587"/>
      <c r="S263" s="587"/>
      <c r="T263" s="587"/>
      <c r="U263" s="587"/>
      <c r="V263" s="587"/>
      <c r="W263" s="587"/>
      <c r="X263" s="587"/>
      <c r="Y263" s="587"/>
      <c r="Z263" s="587"/>
      <c r="AA263" s="571"/>
      <c r="AB263" s="571"/>
      <c r="AC263" s="571"/>
    </row>
    <row r="264" spans="1:68" ht="27" customHeight="1" x14ac:dyDescent="0.25">
      <c r="A264" s="54" t="s">
        <v>422</v>
      </c>
      <c r="B264" s="54" t="s">
        <v>423</v>
      </c>
      <c r="C264" s="31">
        <v>4301011223</v>
      </c>
      <c r="D264" s="582">
        <v>4607091383423</v>
      </c>
      <c r="E264" s="583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0"/>
      <c r="R264" s="580"/>
      <c r="S264" s="580"/>
      <c r="T264" s="581"/>
      <c r="U264" s="34"/>
      <c r="V264" s="34"/>
      <c r="W264" s="35" t="s">
        <v>70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424</v>
      </c>
      <c r="B265" s="54" t="s">
        <v>425</v>
      </c>
      <c r="C265" s="31">
        <v>4301012099</v>
      </c>
      <c r="D265" s="582">
        <v>4680115885691</v>
      </c>
      <c r="E265" s="583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30</v>
      </c>
      <c r="P265" s="6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0"/>
      <c r="R265" s="580"/>
      <c r="S265" s="580"/>
      <c r="T265" s="581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426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427</v>
      </c>
      <c r="B266" s="54" t="s">
        <v>428</v>
      </c>
      <c r="C266" s="31">
        <v>4301012098</v>
      </c>
      <c r="D266" s="582">
        <v>4680115885660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35</v>
      </c>
      <c r="P266" s="6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430</v>
      </c>
      <c r="B267" s="54" t="s">
        <v>431</v>
      </c>
      <c r="C267" s="31">
        <v>4301012176</v>
      </c>
      <c r="D267" s="582">
        <v>4680115886773</v>
      </c>
      <c r="E267" s="583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106</v>
      </c>
      <c r="L267" s="32"/>
      <c r="M267" s="33" t="s">
        <v>107</v>
      </c>
      <c r="N267" s="33"/>
      <c r="O267" s="32">
        <v>31</v>
      </c>
      <c r="P267" s="744" t="s">
        <v>432</v>
      </c>
      <c r="Q267" s="580"/>
      <c r="R267" s="580"/>
      <c r="S267" s="580"/>
      <c r="T267" s="581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433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6"/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8"/>
      <c r="P268" s="591" t="s">
        <v>72</v>
      </c>
      <c r="Q268" s="592"/>
      <c r="R268" s="592"/>
      <c r="S268" s="592"/>
      <c r="T268" s="592"/>
      <c r="U268" s="592"/>
      <c r="V268" s="593"/>
      <c r="W268" s="37" t="s">
        <v>73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x14ac:dyDescent="0.2">
      <c r="A269" s="587"/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8"/>
      <c r="P269" s="591" t="s">
        <v>72</v>
      </c>
      <c r="Q269" s="592"/>
      <c r="R269" s="592"/>
      <c r="S269" s="592"/>
      <c r="T269" s="592"/>
      <c r="U269" s="592"/>
      <c r="V269" s="593"/>
      <c r="W269" s="37" t="s">
        <v>70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customHeight="1" x14ac:dyDescent="0.25">
      <c r="A270" s="595" t="s">
        <v>434</v>
      </c>
      <c r="B270" s="587"/>
      <c r="C270" s="587"/>
      <c r="D270" s="587"/>
      <c r="E270" s="587"/>
      <c r="F270" s="587"/>
      <c r="G270" s="587"/>
      <c r="H270" s="587"/>
      <c r="I270" s="587"/>
      <c r="J270" s="587"/>
      <c r="K270" s="587"/>
      <c r="L270" s="587"/>
      <c r="M270" s="587"/>
      <c r="N270" s="587"/>
      <c r="O270" s="587"/>
      <c r="P270" s="587"/>
      <c r="Q270" s="587"/>
      <c r="R270" s="587"/>
      <c r="S270" s="587"/>
      <c r="T270" s="587"/>
      <c r="U270" s="587"/>
      <c r="V270" s="587"/>
      <c r="W270" s="587"/>
      <c r="X270" s="587"/>
      <c r="Y270" s="587"/>
      <c r="Z270" s="587"/>
      <c r="AA270" s="570"/>
      <c r="AB270" s="570"/>
      <c r="AC270" s="570"/>
    </row>
    <row r="271" spans="1:68" ht="14.25" customHeight="1" x14ac:dyDescent="0.25">
      <c r="A271" s="594" t="s">
        <v>74</v>
      </c>
      <c r="B271" s="587"/>
      <c r="C271" s="587"/>
      <c r="D271" s="587"/>
      <c r="E271" s="587"/>
      <c r="F271" s="587"/>
      <c r="G271" s="587"/>
      <c r="H271" s="587"/>
      <c r="I271" s="587"/>
      <c r="J271" s="587"/>
      <c r="K271" s="587"/>
      <c r="L271" s="587"/>
      <c r="M271" s="587"/>
      <c r="N271" s="587"/>
      <c r="O271" s="587"/>
      <c r="P271" s="587"/>
      <c r="Q271" s="587"/>
      <c r="R271" s="587"/>
      <c r="S271" s="587"/>
      <c r="T271" s="587"/>
      <c r="U271" s="587"/>
      <c r="V271" s="587"/>
      <c r="W271" s="587"/>
      <c r="X271" s="587"/>
      <c r="Y271" s="587"/>
      <c r="Z271" s="587"/>
      <c r="AA271" s="571"/>
      <c r="AB271" s="571"/>
      <c r="AC271" s="571"/>
    </row>
    <row r="272" spans="1:68" ht="27" customHeight="1" x14ac:dyDescent="0.25">
      <c r="A272" s="54" t="s">
        <v>435</v>
      </c>
      <c r="B272" s="54" t="s">
        <v>436</v>
      </c>
      <c r="C272" s="31">
        <v>4301051893</v>
      </c>
      <c r="D272" s="582">
        <v>4680115886186</v>
      </c>
      <c r="E272" s="583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77</v>
      </c>
      <c r="L272" s="32"/>
      <c r="M272" s="33" t="s">
        <v>78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0"/>
      <c r="R272" s="580"/>
      <c r="S272" s="580"/>
      <c r="T272" s="581"/>
      <c r="U272" s="34"/>
      <c r="V272" s="34"/>
      <c r="W272" s="35" t="s">
        <v>70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438</v>
      </c>
      <c r="B273" s="54" t="s">
        <v>439</v>
      </c>
      <c r="C273" s="31">
        <v>4301051795</v>
      </c>
      <c r="D273" s="582">
        <v>4680115881228</v>
      </c>
      <c r="E273" s="583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77</v>
      </c>
      <c r="L273" s="32"/>
      <c r="M273" s="33" t="s">
        <v>93</v>
      </c>
      <c r="N273" s="33"/>
      <c r="O273" s="32">
        <v>40</v>
      </c>
      <c r="P273" s="6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0"/>
      <c r="R273" s="580"/>
      <c r="S273" s="580"/>
      <c r="T273" s="581"/>
      <c r="U273" s="34"/>
      <c r="V273" s="34"/>
      <c r="W273" s="35" t="s">
        <v>70</v>
      </c>
      <c r="X273" s="575">
        <v>100</v>
      </c>
      <c r="Y273" s="576">
        <f>IFERROR(IF(X273="",0,CEILING((X273/$H273),1)*$H273),"")</f>
        <v>100.8</v>
      </c>
      <c r="Z273" s="36">
        <f>IFERROR(IF(Y273=0,"",ROUNDUP(Y273/H273,0)*0.00651),"")</f>
        <v>0.27342</v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110.5</v>
      </c>
      <c r="BN273" s="64">
        <f>IFERROR(Y273*I273/H273,"0")</f>
        <v>111.384</v>
      </c>
      <c r="BO273" s="64">
        <f>IFERROR(1/J273*(X273/H273),"0")</f>
        <v>0.22893772893772898</v>
      </c>
      <c r="BP273" s="64">
        <f>IFERROR(1/J273*(Y273/H273),"0")</f>
        <v>0.23076923076923078</v>
      </c>
    </row>
    <row r="274" spans="1:68" ht="37.5" customHeight="1" x14ac:dyDescent="0.25">
      <c r="A274" s="54" t="s">
        <v>441</v>
      </c>
      <c r="B274" s="54" t="s">
        <v>442</v>
      </c>
      <c r="C274" s="31">
        <v>4301051388</v>
      </c>
      <c r="D274" s="582">
        <v>4680115881211</v>
      </c>
      <c r="E274" s="583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77</v>
      </c>
      <c r="L274" s="32" t="s">
        <v>112</v>
      </c>
      <c r="M274" s="33" t="s">
        <v>78</v>
      </c>
      <c r="N274" s="33"/>
      <c r="O274" s="32">
        <v>45</v>
      </c>
      <c r="P274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0"/>
      <c r="R274" s="580"/>
      <c r="S274" s="580"/>
      <c r="T274" s="581"/>
      <c r="U274" s="34"/>
      <c r="V274" s="34"/>
      <c r="W274" s="35" t="s">
        <v>70</v>
      </c>
      <c r="X274" s="575">
        <v>240</v>
      </c>
      <c r="Y274" s="576">
        <f>IFERROR(IF(X274="",0,CEILING((X274/$H274),1)*$H274),"")</f>
        <v>240</v>
      </c>
      <c r="Z274" s="36">
        <f>IFERROR(IF(Y274=0,"",ROUNDUP(Y274/H274,0)*0.00651),"")</f>
        <v>0.65100000000000002</v>
      </c>
      <c r="AA274" s="56"/>
      <c r="AB274" s="57"/>
      <c r="AC274" s="329" t="s">
        <v>443</v>
      </c>
      <c r="AG274" s="64"/>
      <c r="AJ274" s="68" t="s">
        <v>113</v>
      </c>
      <c r="AK274" s="68">
        <v>436.8</v>
      </c>
      <c r="BB274" s="330" t="s">
        <v>1</v>
      </c>
      <c r="BM274" s="64">
        <f>IFERROR(X274*I274/H274,"0")</f>
        <v>258.00000000000006</v>
      </c>
      <c r="BN274" s="64">
        <f>IFERROR(Y274*I274/H274,"0")</f>
        <v>258.00000000000006</v>
      </c>
      <c r="BO274" s="64">
        <f>IFERROR(1/J274*(X274/H274),"0")</f>
        <v>0.5494505494505495</v>
      </c>
      <c r="BP274" s="64">
        <f>IFERROR(1/J274*(Y274/H274),"0")</f>
        <v>0.5494505494505495</v>
      </c>
    </row>
    <row r="275" spans="1:68" x14ac:dyDescent="0.2">
      <c r="A275" s="586"/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8"/>
      <c r="P275" s="591" t="s">
        <v>72</v>
      </c>
      <c r="Q275" s="592"/>
      <c r="R275" s="592"/>
      <c r="S275" s="592"/>
      <c r="T275" s="592"/>
      <c r="U275" s="592"/>
      <c r="V275" s="593"/>
      <c r="W275" s="37" t="s">
        <v>73</v>
      </c>
      <c r="X275" s="577">
        <f>IFERROR(X272/H272,"0")+IFERROR(X273/H273,"0")+IFERROR(X274/H274,"0")</f>
        <v>141.66666666666669</v>
      </c>
      <c r="Y275" s="577">
        <f>IFERROR(Y272/H272,"0")+IFERROR(Y273/H273,"0")+IFERROR(Y274/H274,"0")</f>
        <v>142</v>
      </c>
      <c r="Z275" s="577">
        <f>IFERROR(IF(Z272="",0,Z272),"0")+IFERROR(IF(Z273="",0,Z273),"0")+IFERROR(IF(Z274="",0,Z274),"0")</f>
        <v>0.92442000000000002</v>
      </c>
      <c r="AA275" s="578"/>
      <c r="AB275" s="578"/>
      <c r="AC275" s="578"/>
    </row>
    <row r="276" spans="1:68" x14ac:dyDescent="0.2">
      <c r="A276" s="587"/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8"/>
      <c r="P276" s="591" t="s">
        <v>72</v>
      </c>
      <c r="Q276" s="592"/>
      <c r="R276" s="592"/>
      <c r="S276" s="592"/>
      <c r="T276" s="592"/>
      <c r="U276" s="592"/>
      <c r="V276" s="593"/>
      <c r="W276" s="37" t="s">
        <v>70</v>
      </c>
      <c r="X276" s="577">
        <f>IFERROR(SUM(X272:X274),"0")</f>
        <v>340</v>
      </c>
      <c r="Y276" s="577">
        <f>IFERROR(SUM(Y272:Y274),"0")</f>
        <v>340.8</v>
      </c>
      <c r="Z276" s="37"/>
      <c r="AA276" s="578"/>
      <c r="AB276" s="578"/>
      <c r="AC276" s="578"/>
    </row>
    <row r="277" spans="1:68" ht="16.5" customHeight="1" x14ac:dyDescent="0.25">
      <c r="A277" s="595" t="s">
        <v>444</v>
      </c>
      <c r="B277" s="587"/>
      <c r="C277" s="587"/>
      <c r="D277" s="587"/>
      <c r="E277" s="587"/>
      <c r="F277" s="587"/>
      <c r="G277" s="587"/>
      <c r="H277" s="587"/>
      <c r="I277" s="587"/>
      <c r="J277" s="587"/>
      <c r="K277" s="587"/>
      <c r="L277" s="587"/>
      <c r="M277" s="587"/>
      <c r="N277" s="587"/>
      <c r="O277" s="587"/>
      <c r="P277" s="587"/>
      <c r="Q277" s="587"/>
      <c r="R277" s="587"/>
      <c r="S277" s="587"/>
      <c r="T277" s="587"/>
      <c r="U277" s="587"/>
      <c r="V277" s="587"/>
      <c r="W277" s="587"/>
      <c r="X277" s="587"/>
      <c r="Y277" s="587"/>
      <c r="Z277" s="587"/>
      <c r="AA277" s="570"/>
      <c r="AB277" s="570"/>
      <c r="AC277" s="570"/>
    </row>
    <row r="278" spans="1:68" ht="14.25" customHeight="1" x14ac:dyDescent="0.25">
      <c r="A278" s="594" t="s">
        <v>64</v>
      </c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87"/>
      <c r="P278" s="587"/>
      <c r="Q278" s="587"/>
      <c r="R278" s="587"/>
      <c r="S278" s="587"/>
      <c r="T278" s="587"/>
      <c r="U278" s="587"/>
      <c r="V278" s="587"/>
      <c r="W278" s="587"/>
      <c r="X278" s="587"/>
      <c r="Y278" s="587"/>
      <c r="Z278" s="587"/>
      <c r="AA278" s="571"/>
      <c r="AB278" s="571"/>
      <c r="AC278" s="571"/>
    </row>
    <row r="279" spans="1:68" ht="27" customHeight="1" x14ac:dyDescent="0.25">
      <c r="A279" s="54" t="s">
        <v>445</v>
      </c>
      <c r="B279" s="54" t="s">
        <v>446</v>
      </c>
      <c r="C279" s="31">
        <v>4301031307</v>
      </c>
      <c r="D279" s="582">
        <v>4680115880344</v>
      </c>
      <c r="E279" s="583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9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0"/>
      <c r="R279" s="580"/>
      <c r="S279" s="580"/>
      <c r="T279" s="581"/>
      <c r="U279" s="34"/>
      <c r="V279" s="34"/>
      <c r="W279" s="35" t="s">
        <v>70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447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6"/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8"/>
      <c r="P280" s="591" t="s">
        <v>72</v>
      </c>
      <c r="Q280" s="592"/>
      <c r="R280" s="592"/>
      <c r="S280" s="592"/>
      <c r="T280" s="592"/>
      <c r="U280" s="592"/>
      <c r="V280" s="593"/>
      <c r="W280" s="37" t="s">
        <v>73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x14ac:dyDescent="0.2">
      <c r="A281" s="587"/>
      <c r="B281" s="587"/>
      <c r="C281" s="587"/>
      <c r="D281" s="587"/>
      <c r="E281" s="587"/>
      <c r="F281" s="587"/>
      <c r="G281" s="587"/>
      <c r="H281" s="587"/>
      <c r="I281" s="587"/>
      <c r="J281" s="587"/>
      <c r="K281" s="587"/>
      <c r="L281" s="587"/>
      <c r="M281" s="587"/>
      <c r="N281" s="587"/>
      <c r="O281" s="588"/>
      <c r="P281" s="591" t="s">
        <v>72</v>
      </c>
      <c r="Q281" s="592"/>
      <c r="R281" s="592"/>
      <c r="S281" s="592"/>
      <c r="T281" s="592"/>
      <c r="U281" s="592"/>
      <c r="V281" s="593"/>
      <c r="W281" s="37" t="s">
        <v>70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customHeight="1" x14ac:dyDescent="0.25">
      <c r="A282" s="594" t="s">
        <v>74</v>
      </c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87"/>
      <c r="P282" s="587"/>
      <c r="Q282" s="587"/>
      <c r="R282" s="587"/>
      <c r="S282" s="587"/>
      <c r="T282" s="587"/>
      <c r="U282" s="587"/>
      <c r="V282" s="587"/>
      <c r="W282" s="587"/>
      <c r="X282" s="587"/>
      <c r="Y282" s="587"/>
      <c r="Z282" s="587"/>
      <c r="AA282" s="571"/>
      <c r="AB282" s="571"/>
      <c r="AC282" s="571"/>
    </row>
    <row r="283" spans="1:68" ht="27" customHeight="1" x14ac:dyDescent="0.25">
      <c r="A283" s="54" t="s">
        <v>448</v>
      </c>
      <c r="B283" s="54" t="s">
        <v>449</v>
      </c>
      <c r="C283" s="31">
        <v>4301051782</v>
      </c>
      <c r="D283" s="582">
        <v>4680115884618</v>
      </c>
      <c r="E283" s="583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111</v>
      </c>
      <c r="L283" s="32"/>
      <c r="M283" s="33" t="s">
        <v>78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0"/>
      <c r="R283" s="580"/>
      <c r="S283" s="580"/>
      <c r="T283" s="581"/>
      <c r="U283" s="34"/>
      <c r="V283" s="34"/>
      <c r="W283" s="35" t="s">
        <v>70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450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86"/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8"/>
      <c r="P284" s="591" t="s">
        <v>72</v>
      </c>
      <c r="Q284" s="592"/>
      <c r="R284" s="592"/>
      <c r="S284" s="592"/>
      <c r="T284" s="592"/>
      <c r="U284" s="592"/>
      <c r="V284" s="593"/>
      <c r="W284" s="37" t="s">
        <v>73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x14ac:dyDescent="0.2">
      <c r="A285" s="587"/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8"/>
      <c r="P285" s="591" t="s">
        <v>72</v>
      </c>
      <c r="Q285" s="592"/>
      <c r="R285" s="592"/>
      <c r="S285" s="592"/>
      <c r="T285" s="592"/>
      <c r="U285" s="592"/>
      <c r="V285" s="593"/>
      <c r="W285" s="37" t="s">
        <v>70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customHeight="1" x14ac:dyDescent="0.25">
      <c r="A286" s="595" t="s">
        <v>451</v>
      </c>
      <c r="B286" s="587"/>
      <c r="C286" s="587"/>
      <c r="D286" s="587"/>
      <c r="E286" s="587"/>
      <c r="F286" s="587"/>
      <c r="G286" s="587"/>
      <c r="H286" s="587"/>
      <c r="I286" s="587"/>
      <c r="J286" s="587"/>
      <c r="K286" s="587"/>
      <c r="L286" s="587"/>
      <c r="M286" s="587"/>
      <c r="N286" s="587"/>
      <c r="O286" s="587"/>
      <c r="P286" s="587"/>
      <c r="Q286" s="587"/>
      <c r="R286" s="587"/>
      <c r="S286" s="587"/>
      <c r="T286" s="587"/>
      <c r="U286" s="587"/>
      <c r="V286" s="587"/>
      <c r="W286" s="587"/>
      <c r="X286" s="587"/>
      <c r="Y286" s="587"/>
      <c r="Z286" s="587"/>
      <c r="AA286" s="570"/>
      <c r="AB286" s="570"/>
      <c r="AC286" s="570"/>
    </row>
    <row r="287" spans="1:68" ht="14.25" customHeight="1" x14ac:dyDescent="0.25">
      <c r="A287" s="594" t="s">
        <v>103</v>
      </c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87"/>
      <c r="P287" s="587"/>
      <c r="Q287" s="587"/>
      <c r="R287" s="587"/>
      <c r="S287" s="587"/>
      <c r="T287" s="587"/>
      <c r="U287" s="587"/>
      <c r="V287" s="587"/>
      <c r="W287" s="587"/>
      <c r="X287" s="587"/>
      <c r="Y287" s="587"/>
      <c r="Z287" s="587"/>
      <c r="AA287" s="571"/>
      <c r="AB287" s="571"/>
      <c r="AC287" s="571"/>
    </row>
    <row r="288" spans="1:68" ht="27" customHeight="1" x14ac:dyDescent="0.25">
      <c r="A288" s="54" t="s">
        <v>452</v>
      </c>
      <c r="B288" s="54" t="s">
        <v>453</v>
      </c>
      <c r="C288" s="31">
        <v>4301011662</v>
      </c>
      <c r="D288" s="582">
        <v>4680115883703</v>
      </c>
      <c r="E288" s="583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9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0"/>
      <c r="R288" s="580"/>
      <c r="S288" s="580"/>
      <c r="T288" s="581"/>
      <c r="U288" s="34"/>
      <c r="V288" s="34"/>
      <c r="W288" s="35" t="s">
        <v>70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454</v>
      </c>
      <c r="AB288" s="57"/>
      <c r="AC288" s="335" t="s">
        <v>455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586"/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8"/>
      <c r="P289" s="591" t="s">
        <v>72</v>
      </c>
      <c r="Q289" s="592"/>
      <c r="R289" s="592"/>
      <c r="S289" s="592"/>
      <c r="T289" s="592"/>
      <c r="U289" s="592"/>
      <c r="V289" s="593"/>
      <c r="W289" s="37" t="s">
        <v>73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x14ac:dyDescent="0.2">
      <c r="A290" s="587"/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8"/>
      <c r="P290" s="591" t="s">
        <v>72</v>
      </c>
      <c r="Q290" s="592"/>
      <c r="R290" s="592"/>
      <c r="S290" s="592"/>
      <c r="T290" s="592"/>
      <c r="U290" s="592"/>
      <c r="V290" s="593"/>
      <c r="W290" s="37" t="s">
        <v>70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customHeight="1" x14ac:dyDescent="0.25">
      <c r="A291" s="595" t="s">
        <v>456</v>
      </c>
      <c r="B291" s="587"/>
      <c r="C291" s="587"/>
      <c r="D291" s="587"/>
      <c r="E291" s="587"/>
      <c r="F291" s="587"/>
      <c r="G291" s="587"/>
      <c r="H291" s="587"/>
      <c r="I291" s="587"/>
      <c r="J291" s="587"/>
      <c r="K291" s="587"/>
      <c r="L291" s="587"/>
      <c r="M291" s="587"/>
      <c r="N291" s="587"/>
      <c r="O291" s="587"/>
      <c r="P291" s="587"/>
      <c r="Q291" s="587"/>
      <c r="R291" s="587"/>
      <c r="S291" s="587"/>
      <c r="T291" s="587"/>
      <c r="U291" s="587"/>
      <c r="V291" s="587"/>
      <c r="W291" s="587"/>
      <c r="X291" s="587"/>
      <c r="Y291" s="587"/>
      <c r="Z291" s="587"/>
      <c r="AA291" s="570"/>
      <c r="AB291" s="570"/>
      <c r="AC291" s="570"/>
    </row>
    <row r="292" spans="1:68" ht="14.25" customHeight="1" x14ac:dyDescent="0.25">
      <c r="A292" s="594" t="s">
        <v>103</v>
      </c>
      <c r="B292" s="587"/>
      <c r="C292" s="587"/>
      <c r="D292" s="587"/>
      <c r="E292" s="587"/>
      <c r="F292" s="587"/>
      <c r="G292" s="587"/>
      <c r="H292" s="587"/>
      <c r="I292" s="587"/>
      <c r="J292" s="587"/>
      <c r="K292" s="587"/>
      <c r="L292" s="587"/>
      <c r="M292" s="587"/>
      <c r="N292" s="587"/>
      <c r="O292" s="587"/>
      <c r="P292" s="587"/>
      <c r="Q292" s="587"/>
      <c r="R292" s="587"/>
      <c r="S292" s="587"/>
      <c r="T292" s="587"/>
      <c r="U292" s="587"/>
      <c r="V292" s="587"/>
      <c r="W292" s="587"/>
      <c r="X292" s="587"/>
      <c r="Y292" s="587"/>
      <c r="Z292" s="587"/>
      <c r="AA292" s="571"/>
      <c r="AB292" s="571"/>
      <c r="AC292" s="571"/>
    </row>
    <row r="293" spans="1:68" ht="27" customHeight="1" x14ac:dyDescent="0.25">
      <c r="A293" s="54" t="s">
        <v>457</v>
      </c>
      <c r="B293" s="54" t="s">
        <v>458</v>
      </c>
      <c r="C293" s="31">
        <v>4301012024</v>
      </c>
      <c r="D293" s="582">
        <v>4680115885615</v>
      </c>
      <c r="E293" s="583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106</v>
      </c>
      <c r="L293" s="32"/>
      <c r="M293" s="33" t="s">
        <v>78</v>
      </c>
      <c r="N293" s="33"/>
      <c r="O293" s="32">
        <v>55</v>
      </c>
      <c r="P293" s="8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0"/>
      <c r="R293" s="580"/>
      <c r="S293" s="580"/>
      <c r="T293" s="581"/>
      <c r="U293" s="34"/>
      <c r="V293" s="34"/>
      <c r="W293" s="35" t="s">
        <v>70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customHeight="1" x14ac:dyDescent="0.25">
      <c r="A294" s="54" t="s">
        <v>460</v>
      </c>
      <c r="B294" s="54" t="s">
        <v>461</v>
      </c>
      <c r="C294" s="31">
        <v>4301011911</v>
      </c>
      <c r="D294" s="582">
        <v>4680115885554</v>
      </c>
      <c r="E294" s="583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106</v>
      </c>
      <c r="L294" s="32"/>
      <c r="M294" s="33" t="s">
        <v>462</v>
      </c>
      <c r="N294" s="33"/>
      <c r="O294" s="32">
        <v>55</v>
      </c>
      <c r="P294" s="8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70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463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460</v>
      </c>
      <c r="B295" s="54" t="s">
        <v>464</v>
      </c>
      <c r="C295" s="31">
        <v>4301012016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106</v>
      </c>
      <c r="L295" s="32" t="s">
        <v>465</v>
      </c>
      <c r="M295" s="33" t="s">
        <v>78</v>
      </c>
      <c r="N295" s="33"/>
      <c r="O295" s="32">
        <v>55</v>
      </c>
      <c r="P295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70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466</v>
      </c>
      <c r="AG295" s="64"/>
      <c r="AJ295" s="68" t="s">
        <v>467</v>
      </c>
      <c r="AK295" s="68">
        <v>86.4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customHeight="1" x14ac:dyDescent="0.25">
      <c r="A296" s="54" t="s">
        <v>468</v>
      </c>
      <c r="B296" s="54" t="s">
        <v>469</v>
      </c>
      <c r="C296" s="31">
        <v>4301011858</v>
      </c>
      <c r="D296" s="582">
        <v>4680115885646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/>
      <c r="M296" s="33" t="s">
        <v>107</v>
      </c>
      <c r="N296" s="33"/>
      <c r="O296" s="32">
        <v>55</v>
      </c>
      <c r="P296" s="7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70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471</v>
      </c>
      <c r="B297" s="54" t="s">
        <v>472</v>
      </c>
      <c r="C297" s="31">
        <v>4301011857</v>
      </c>
      <c r="D297" s="582">
        <v>4680115885622</v>
      </c>
      <c r="E297" s="583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0"/>
      <c r="R297" s="580"/>
      <c r="S297" s="580"/>
      <c r="T297" s="581"/>
      <c r="U297" s="34"/>
      <c r="V297" s="34"/>
      <c r="W297" s="35" t="s">
        <v>70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459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4301011859</v>
      </c>
      <c r="D298" s="582">
        <v>4680115885608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70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x14ac:dyDescent="0.2">
      <c r="A299" s="586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88"/>
      <c r="P299" s="591" t="s">
        <v>72</v>
      </c>
      <c r="Q299" s="592"/>
      <c r="R299" s="592"/>
      <c r="S299" s="592"/>
      <c r="T299" s="592"/>
      <c r="U299" s="592"/>
      <c r="V299" s="593"/>
      <c r="W299" s="37" t="s">
        <v>73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x14ac:dyDescent="0.2">
      <c r="A300" s="587"/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8"/>
      <c r="P300" s="591" t="s">
        <v>72</v>
      </c>
      <c r="Q300" s="592"/>
      <c r="R300" s="592"/>
      <c r="S300" s="592"/>
      <c r="T300" s="592"/>
      <c r="U300" s="592"/>
      <c r="V300" s="593"/>
      <c r="W300" s="37" t="s">
        <v>70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customHeight="1" x14ac:dyDescent="0.25">
      <c r="A301" s="594" t="s">
        <v>64</v>
      </c>
      <c r="B301" s="587"/>
      <c r="C301" s="587"/>
      <c r="D301" s="587"/>
      <c r="E301" s="587"/>
      <c r="F301" s="587"/>
      <c r="G301" s="587"/>
      <c r="H301" s="587"/>
      <c r="I301" s="587"/>
      <c r="J301" s="587"/>
      <c r="K301" s="587"/>
      <c r="L301" s="587"/>
      <c r="M301" s="587"/>
      <c r="N301" s="587"/>
      <c r="O301" s="587"/>
      <c r="P301" s="587"/>
      <c r="Q301" s="587"/>
      <c r="R301" s="587"/>
      <c r="S301" s="587"/>
      <c r="T301" s="587"/>
      <c r="U301" s="587"/>
      <c r="V301" s="587"/>
      <c r="W301" s="587"/>
      <c r="X301" s="587"/>
      <c r="Y301" s="587"/>
      <c r="Z301" s="587"/>
      <c r="AA301" s="571"/>
      <c r="AB301" s="571"/>
      <c r="AC301" s="571"/>
    </row>
    <row r="302" spans="1:68" ht="27" customHeight="1" x14ac:dyDescent="0.25">
      <c r="A302" s="54" t="s">
        <v>476</v>
      </c>
      <c r="B302" s="54" t="s">
        <v>477</v>
      </c>
      <c r="C302" s="31">
        <v>4301030878</v>
      </c>
      <c r="D302" s="582">
        <v>4607091387193</v>
      </c>
      <c r="E302" s="583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35</v>
      </c>
      <c r="P302" s="5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0"/>
      <c r="R302" s="580"/>
      <c r="S302" s="580"/>
      <c r="T302" s="581"/>
      <c r="U302" s="34"/>
      <c r="V302" s="34"/>
      <c r="W302" s="35" t="s">
        <v>70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4301031153</v>
      </c>
      <c r="D303" s="582">
        <v>4607091387230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40</v>
      </c>
      <c r="P303" s="7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70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4301031154</v>
      </c>
      <c r="D304" s="582">
        <v>4607091387292</v>
      </c>
      <c r="E304" s="583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45</v>
      </c>
      <c r="P304" s="7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70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485</v>
      </c>
      <c r="B305" s="54" t="s">
        <v>486</v>
      </c>
      <c r="C305" s="31">
        <v>4301031152</v>
      </c>
      <c r="D305" s="582">
        <v>4607091387285</v>
      </c>
      <c r="E305" s="583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0"/>
      <c r="R305" s="580"/>
      <c r="S305" s="580"/>
      <c r="T305" s="581"/>
      <c r="U305" s="34"/>
      <c r="V305" s="34"/>
      <c r="W305" s="35" t="s">
        <v>70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487</v>
      </c>
      <c r="B306" s="54" t="s">
        <v>488</v>
      </c>
      <c r="C306" s="31">
        <v>4301031305</v>
      </c>
      <c r="D306" s="582">
        <v>4607091389845</v>
      </c>
      <c r="E306" s="583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70</v>
      </c>
      <c r="X306" s="575">
        <v>70</v>
      </c>
      <c r="Y306" s="576">
        <f t="shared" si="47"/>
        <v>71.400000000000006</v>
      </c>
      <c r="Z306" s="36">
        <f>IFERROR(IF(Y306=0,"",ROUNDUP(Y306/H306,0)*0.00502),"")</f>
        <v>0.17068</v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73.333333333333329</v>
      </c>
      <c r="BN306" s="64">
        <f t="shared" si="49"/>
        <v>74.8</v>
      </c>
      <c r="BO306" s="64">
        <f t="shared" si="50"/>
        <v>0.14245014245014245</v>
      </c>
      <c r="BP306" s="64">
        <f t="shared" si="51"/>
        <v>0.14529914529914531</v>
      </c>
    </row>
    <row r="307" spans="1:68" ht="27" customHeight="1" x14ac:dyDescent="0.25">
      <c r="A307" s="54" t="s">
        <v>490</v>
      </c>
      <c r="B307" s="54" t="s">
        <v>491</v>
      </c>
      <c r="C307" s="31">
        <v>4301031306</v>
      </c>
      <c r="D307" s="582">
        <v>4680115882881</v>
      </c>
      <c r="E307" s="583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0"/>
      <c r="R307" s="580"/>
      <c r="S307" s="580"/>
      <c r="T307" s="581"/>
      <c r="U307" s="34"/>
      <c r="V307" s="34"/>
      <c r="W307" s="35" t="s">
        <v>70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489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4301031066</v>
      </c>
      <c r="D308" s="582">
        <v>4607091383836</v>
      </c>
      <c r="E308" s="583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77</v>
      </c>
      <c r="L308" s="32"/>
      <c r="M308" s="33" t="s">
        <v>68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0"/>
      <c r="R308" s="580"/>
      <c r="S308" s="580"/>
      <c r="T308" s="581"/>
      <c r="U308" s="34"/>
      <c r="V308" s="34"/>
      <c r="W308" s="35" t="s">
        <v>70</v>
      </c>
      <c r="X308" s="575">
        <v>30</v>
      </c>
      <c r="Y308" s="576">
        <f t="shared" si="47"/>
        <v>30.6</v>
      </c>
      <c r="Z308" s="36">
        <f>IFERROR(IF(Y308=0,"",ROUNDUP(Y308/H308,0)*0.00651),"")</f>
        <v>0.11067</v>
      </c>
      <c r="AA308" s="56"/>
      <c r="AB308" s="57"/>
      <c r="AC308" s="361" t="s">
        <v>494</v>
      </c>
      <c r="AG308" s="64"/>
      <c r="AJ308" s="68"/>
      <c r="AK308" s="68">
        <v>0</v>
      </c>
      <c r="BB308" s="362" t="s">
        <v>1</v>
      </c>
      <c r="BM308" s="64">
        <f t="shared" si="48"/>
        <v>33.800000000000004</v>
      </c>
      <c r="BN308" s="64">
        <f t="shared" si="49"/>
        <v>34.475999999999999</v>
      </c>
      <c r="BO308" s="64">
        <f t="shared" si="50"/>
        <v>9.1575091575091583E-2</v>
      </c>
      <c r="BP308" s="64">
        <f t="shared" si="51"/>
        <v>9.3406593406593408E-2</v>
      </c>
    </row>
    <row r="309" spans="1:68" x14ac:dyDescent="0.2">
      <c r="A309" s="586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88"/>
      <c r="P309" s="591" t="s">
        <v>72</v>
      </c>
      <c r="Q309" s="592"/>
      <c r="R309" s="592"/>
      <c r="S309" s="592"/>
      <c r="T309" s="592"/>
      <c r="U309" s="592"/>
      <c r="V309" s="593"/>
      <c r="W309" s="37" t="s">
        <v>73</v>
      </c>
      <c r="X309" s="577">
        <f>IFERROR(X302/H302,"0")+IFERROR(X303/H303,"0")+IFERROR(X304/H304,"0")+IFERROR(X305/H305,"0")+IFERROR(X306/H306,"0")+IFERROR(X307/H307,"0")+IFERROR(X308/H308,"0")</f>
        <v>50</v>
      </c>
      <c r="Y309" s="577">
        <f>IFERROR(Y302/H302,"0")+IFERROR(Y303/H303,"0")+IFERROR(Y304/H304,"0")+IFERROR(Y305/H305,"0")+IFERROR(Y306/H306,"0")+IFERROR(Y307/H307,"0")+IFERROR(Y308/H308,"0")</f>
        <v>51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0.28134999999999999</v>
      </c>
      <c r="AA309" s="578"/>
      <c r="AB309" s="578"/>
      <c r="AC309" s="578"/>
    </row>
    <row r="310" spans="1:68" x14ac:dyDescent="0.2">
      <c r="A310" s="587"/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8"/>
      <c r="P310" s="591" t="s">
        <v>72</v>
      </c>
      <c r="Q310" s="592"/>
      <c r="R310" s="592"/>
      <c r="S310" s="592"/>
      <c r="T310" s="592"/>
      <c r="U310" s="592"/>
      <c r="V310" s="593"/>
      <c r="W310" s="37" t="s">
        <v>70</v>
      </c>
      <c r="X310" s="577">
        <f>IFERROR(SUM(X302:X308),"0")</f>
        <v>100</v>
      </c>
      <c r="Y310" s="577">
        <f>IFERROR(SUM(Y302:Y308),"0")</f>
        <v>102</v>
      </c>
      <c r="Z310" s="37"/>
      <c r="AA310" s="578"/>
      <c r="AB310" s="578"/>
      <c r="AC310" s="578"/>
    </row>
    <row r="311" spans="1:68" ht="14.25" customHeight="1" x14ac:dyDescent="0.25">
      <c r="A311" s="594" t="s">
        <v>74</v>
      </c>
      <c r="B311" s="587"/>
      <c r="C311" s="587"/>
      <c r="D311" s="587"/>
      <c r="E311" s="587"/>
      <c r="F311" s="587"/>
      <c r="G311" s="587"/>
      <c r="H311" s="587"/>
      <c r="I311" s="587"/>
      <c r="J311" s="587"/>
      <c r="K311" s="587"/>
      <c r="L311" s="587"/>
      <c r="M311" s="587"/>
      <c r="N311" s="587"/>
      <c r="O311" s="587"/>
      <c r="P311" s="587"/>
      <c r="Q311" s="587"/>
      <c r="R311" s="587"/>
      <c r="S311" s="587"/>
      <c r="T311" s="587"/>
      <c r="U311" s="587"/>
      <c r="V311" s="587"/>
      <c r="W311" s="587"/>
      <c r="X311" s="587"/>
      <c r="Y311" s="587"/>
      <c r="Z311" s="587"/>
      <c r="AA311" s="571"/>
      <c r="AB311" s="571"/>
      <c r="AC311" s="571"/>
    </row>
    <row r="312" spans="1:68" ht="27" customHeight="1" x14ac:dyDescent="0.25">
      <c r="A312" s="54" t="s">
        <v>495</v>
      </c>
      <c r="B312" s="54" t="s">
        <v>496</v>
      </c>
      <c r="C312" s="31">
        <v>4301051100</v>
      </c>
      <c r="D312" s="582">
        <v>4607091387766</v>
      </c>
      <c r="E312" s="583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0"/>
      <c r="R312" s="580"/>
      <c r="S312" s="580"/>
      <c r="T312" s="581"/>
      <c r="U312" s="34"/>
      <c r="V312" s="34"/>
      <c r="W312" s="35" t="s">
        <v>70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497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498</v>
      </c>
      <c r="B313" s="54" t="s">
        <v>499</v>
      </c>
      <c r="C313" s="31">
        <v>4301051818</v>
      </c>
      <c r="D313" s="582">
        <v>4607091387957</v>
      </c>
      <c r="E313" s="583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0"/>
      <c r="R313" s="580"/>
      <c r="S313" s="580"/>
      <c r="T313" s="581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500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501</v>
      </c>
      <c r="B314" s="54" t="s">
        <v>502</v>
      </c>
      <c r="C314" s="31">
        <v>4301051819</v>
      </c>
      <c r="D314" s="582">
        <v>4607091387964</v>
      </c>
      <c r="E314" s="583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503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504</v>
      </c>
      <c r="B315" s="54" t="s">
        <v>505</v>
      </c>
      <c r="C315" s="31">
        <v>4301051734</v>
      </c>
      <c r="D315" s="582">
        <v>4680115884588</v>
      </c>
      <c r="E315" s="583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77</v>
      </c>
      <c r="L315" s="32"/>
      <c r="M315" s="33" t="s">
        <v>78</v>
      </c>
      <c r="N315" s="33"/>
      <c r="O315" s="32">
        <v>40</v>
      </c>
      <c r="P315" s="5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0"/>
      <c r="R315" s="580"/>
      <c r="S315" s="580"/>
      <c r="T315" s="581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506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4301051578</v>
      </c>
      <c r="D316" s="582">
        <v>4607091387513</v>
      </c>
      <c r="E316" s="583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77</v>
      </c>
      <c r="L316" s="32"/>
      <c r="M316" s="33" t="s">
        <v>93</v>
      </c>
      <c r="N316" s="33"/>
      <c r="O316" s="32">
        <v>40</v>
      </c>
      <c r="P316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0"/>
      <c r="R316" s="580"/>
      <c r="S316" s="580"/>
      <c r="T316" s="581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509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6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88"/>
      <c r="P317" s="591" t="s">
        <v>72</v>
      </c>
      <c r="Q317" s="592"/>
      <c r="R317" s="592"/>
      <c r="S317" s="592"/>
      <c r="T317" s="592"/>
      <c r="U317" s="592"/>
      <c r="V317" s="593"/>
      <c r="W317" s="37" t="s">
        <v>73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x14ac:dyDescent="0.2">
      <c r="A318" s="587"/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8"/>
      <c r="P318" s="591" t="s">
        <v>72</v>
      </c>
      <c r="Q318" s="592"/>
      <c r="R318" s="592"/>
      <c r="S318" s="592"/>
      <c r="T318" s="592"/>
      <c r="U318" s="592"/>
      <c r="V318" s="593"/>
      <c r="W318" s="37" t="s">
        <v>70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customHeight="1" x14ac:dyDescent="0.25">
      <c r="A319" s="594" t="s">
        <v>175</v>
      </c>
      <c r="B319" s="587"/>
      <c r="C319" s="587"/>
      <c r="D319" s="587"/>
      <c r="E319" s="587"/>
      <c r="F319" s="587"/>
      <c r="G319" s="587"/>
      <c r="H319" s="587"/>
      <c r="I319" s="587"/>
      <c r="J319" s="587"/>
      <c r="K319" s="587"/>
      <c r="L319" s="587"/>
      <c r="M319" s="587"/>
      <c r="N319" s="587"/>
      <c r="O319" s="587"/>
      <c r="P319" s="587"/>
      <c r="Q319" s="587"/>
      <c r="R319" s="587"/>
      <c r="S319" s="587"/>
      <c r="T319" s="587"/>
      <c r="U319" s="587"/>
      <c r="V319" s="587"/>
      <c r="W319" s="587"/>
      <c r="X319" s="587"/>
      <c r="Y319" s="587"/>
      <c r="Z319" s="587"/>
      <c r="AA319" s="571"/>
      <c r="AB319" s="571"/>
      <c r="AC319" s="571"/>
    </row>
    <row r="320" spans="1:68" ht="27" customHeight="1" x14ac:dyDescent="0.25">
      <c r="A320" s="54" t="s">
        <v>510</v>
      </c>
      <c r="B320" s="54" t="s">
        <v>511</v>
      </c>
      <c r="C320" s="31">
        <v>4301060387</v>
      </c>
      <c r="D320" s="582">
        <v>4607091380880</v>
      </c>
      <c r="E320" s="583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0"/>
      <c r="R320" s="580"/>
      <c r="S320" s="580"/>
      <c r="T320" s="581"/>
      <c r="U320" s="34"/>
      <c r="V320" s="34"/>
      <c r="W320" s="35" t="s">
        <v>70</v>
      </c>
      <c r="X320" s="575">
        <v>20</v>
      </c>
      <c r="Y320" s="576">
        <f>IFERROR(IF(X320="",0,CEILING((X320/$H320),1)*$H320),"")</f>
        <v>25.200000000000003</v>
      </c>
      <c r="Z320" s="36">
        <f>IFERROR(IF(Y320=0,"",ROUNDUP(Y320/H320,0)*0.01898),"")</f>
        <v>5.6940000000000004E-2</v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21.235714285714284</v>
      </c>
      <c r="BN320" s="64">
        <f>IFERROR(Y320*I320/H320,"0")</f>
        <v>26.757000000000001</v>
      </c>
      <c r="BO320" s="64">
        <f>IFERROR(1/J320*(X320/H320),"0")</f>
        <v>3.7202380952380952E-2</v>
      </c>
      <c r="BP320" s="64">
        <f>IFERROR(1/J320*(Y320/H320),"0")</f>
        <v>4.6875E-2</v>
      </c>
    </row>
    <row r="321" spans="1:68" ht="27" customHeight="1" x14ac:dyDescent="0.25">
      <c r="A321" s="54" t="s">
        <v>513</v>
      </c>
      <c r="B321" s="54" t="s">
        <v>514</v>
      </c>
      <c r="C321" s="31">
        <v>4301060406</v>
      </c>
      <c r="D321" s="582">
        <v>4607091384482</v>
      </c>
      <c r="E321" s="583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3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0"/>
      <c r="R321" s="580"/>
      <c r="S321" s="580"/>
      <c r="T321" s="581"/>
      <c r="U321" s="34"/>
      <c r="V321" s="34"/>
      <c r="W321" s="35" t="s">
        <v>70</v>
      </c>
      <c r="X321" s="575">
        <v>350</v>
      </c>
      <c r="Y321" s="576">
        <f>IFERROR(IF(X321="",0,CEILING((X321/$H321),1)*$H321),"")</f>
        <v>351</v>
      </c>
      <c r="Z321" s="36">
        <f>IFERROR(IF(Y321=0,"",ROUNDUP(Y321/H321,0)*0.01898),"")</f>
        <v>0.85409999999999997</v>
      </c>
      <c r="AA321" s="56"/>
      <c r="AB321" s="57"/>
      <c r="AC321" s="375" t="s">
        <v>515</v>
      </c>
      <c r="AG321" s="64"/>
      <c r="AJ321" s="68"/>
      <c r="AK321" s="68">
        <v>0</v>
      </c>
      <c r="BB321" s="376" t="s">
        <v>1</v>
      </c>
      <c r="BM321" s="64">
        <f>IFERROR(X321*I321/H321,"0")</f>
        <v>373.28846153846155</v>
      </c>
      <c r="BN321" s="64">
        <f>IFERROR(Y321*I321/H321,"0")</f>
        <v>374.35500000000008</v>
      </c>
      <c r="BO321" s="64">
        <f>IFERROR(1/J321*(X321/H321),"0")</f>
        <v>0.70112179487179493</v>
      </c>
      <c r="BP321" s="64">
        <f>IFERROR(1/J321*(Y321/H321),"0")</f>
        <v>0.703125</v>
      </c>
    </row>
    <row r="322" spans="1:68" ht="16.5" customHeight="1" x14ac:dyDescent="0.25">
      <c r="A322" s="54" t="s">
        <v>516</v>
      </c>
      <c r="B322" s="54" t="s">
        <v>517</v>
      </c>
      <c r="C322" s="31">
        <v>4301060484</v>
      </c>
      <c r="D322" s="582">
        <v>4607091380897</v>
      </c>
      <c r="E322" s="583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106</v>
      </c>
      <c r="L322" s="32"/>
      <c r="M322" s="33" t="s">
        <v>93</v>
      </c>
      <c r="N322" s="33"/>
      <c r="O322" s="32">
        <v>30</v>
      </c>
      <c r="P322" s="7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0"/>
      <c r="R322" s="580"/>
      <c r="S322" s="580"/>
      <c r="T322" s="581"/>
      <c r="U322" s="34"/>
      <c r="V322" s="34"/>
      <c r="W322" s="35" t="s">
        <v>70</v>
      </c>
      <c r="X322" s="575">
        <v>30</v>
      </c>
      <c r="Y322" s="576">
        <f>IFERROR(IF(X322="",0,CEILING((X322/$H322),1)*$H322),"")</f>
        <v>33.6</v>
      </c>
      <c r="Z322" s="36">
        <f>IFERROR(IF(Y322=0,"",ROUNDUP(Y322/H322,0)*0.01898),"")</f>
        <v>7.5920000000000001E-2</v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31.853571428571428</v>
      </c>
      <c r="BN322" s="64">
        <f>IFERROR(Y322*I322/H322,"0")</f>
        <v>35.676000000000002</v>
      </c>
      <c r="BO322" s="64">
        <f>IFERROR(1/J322*(X322/H322),"0")</f>
        <v>5.5803571428571425E-2</v>
      </c>
      <c r="BP322" s="64">
        <f>IFERROR(1/J322*(Y322/H322),"0")</f>
        <v>6.25E-2</v>
      </c>
    </row>
    <row r="323" spans="1:68" x14ac:dyDescent="0.2">
      <c r="A323" s="586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88"/>
      <c r="P323" s="591" t="s">
        <v>72</v>
      </c>
      <c r="Q323" s="592"/>
      <c r="R323" s="592"/>
      <c r="S323" s="592"/>
      <c r="T323" s="592"/>
      <c r="U323" s="592"/>
      <c r="V323" s="593"/>
      <c r="W323" s="37" t="s">
        <v>73</v>
      </c>
      <c r="X323" s="577">
        <f>IFERROR(X320/H320,"0")+IFERROR(X321/H321,"0")+IFERROR(X322/H322,"0")</f>
        <v>50.824175824175825</v>
      </c>
      <c r="Y323" s="577">
        <f>IFERROR(Y320/H320,"0")+IFERROR(Y321/H321,"0")+IFERROR(Y322/H322,"0")</f>
        <v>52</v>
      </c>
      <c r="Z323" s="577">
        <f>IFERROR(IF(Z320="",0,Z320),"0")+IFERROR(IF(Z321="",0,Z321),"0")+IFERROR(IF(Z322="",0,Z322),"0")</f>
        <v>0.98695999999999995</v>
      </c>
      <c r="AA323" s="578"/>
      <c r="AB323" s="578"/>
      <c r="AC323" s="578"/>
    </row>
    <row r="324" spans="1:68" x14ac:dyDescent="0.2">
      <c r="A324" s="587"/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8"/>
      <c r="P324" s="591" t="s">
        <v>72</v>
      </c>
      <c r="Q324" s="592"/>
      <c r="R324" s="592"/>
      <c r="S324" s="592"/>
      <c r="T324" s="592"/>
      <c r="U324" s="592"/>
      <c r="V324" s="593"/>
      <c r="W324" s="37" t="s">
        <v>70</v>
      </c>
      <c r="X324" s="577">
        <f>IFERROR(SUM(X320:X322),"0")</f>
        <v>400</v>
      </c>
      <c r="Y324" s="577">
        <f>IFERROR(SUM(Y320:Y322),"0")</f>
        <v>409.8</v>
      </c>
      <c r="Z324" s="37"/>
      <c r="AA324" s="578"/>
      <c r="AB324" s="578"/>
      <c r="AC324" s="578"/>
    </row>
    <row r="325" spans="1:68" ht="14.25" customHeight="1" x14ac:dyDescent="0.25">
      <c r="A325" s="594" t="s">
        <v>95</v>
      </c>
      <c r="B325" s="587"/>
      <c r="C325" s="587"/>
      <c r="D325" s="587"/>
      <c r="E325" s="587"/>
      <c r="F325" s="587"/>
      <c r="G325" s="587"/>
      <c r="H325" s="587"/>
      <c r="I325" s="587"/>
      <c r="J325" s="587"/>
      <c r="K325" s="587"/>
      <c r="L325" s="587"/>
      <c r="M325" s="587"/>
      <c r="N325" s="587"/>
      <c r="O325" s="587"/>
      <c r="P325" s="587"/>
      <c r="Q325" s="587"/>
      <c r="R325" s="587"/>
      <c r="S325" s="587"/>
      <c r="T325" s="587"/>
      <c r="U325" s="587"/>
      <c r="V325" s="587"/>
      <c r="W325" s="587"/>
      <c r="X325" s="587"/>
      <c r="Y325" s="587"/>
      <c r="Z325" s="587"/>
      <c r="AA325" s="571"/>
      <c r="AB325" s="571"/>
      <c r="AC325" s="571"/>
    </row>
    <row r="326" spans="1:68" ht="27" customHeight="1" x14ac:dyDescent="0.25">
      <c r="A326" s="54" t="s">
        <v>519</v>
      </c>
      <c r="B326" s="54" t="s">
        <v>520</v>
      </c>
      <c r="C326" s="31">
        <v>4301030235</v>
      </c>
      <c r="D326" s="582">
        <v>4607091388381</v>
      </c>
      <c r="E326" s="583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09" t="s">
        <v>521</v>
      </c>
      <c r="Q326" s="580"/>
      <c r="R326" s="580"/>
      <c r="S326" s="580"/>
      <c r="T326" s="581"/>
      <c r="U326" s="34"/>
      <c r="V326" s="34"/>
      <c r="W326" s="35" t="s">
        <v>70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523</v>
      </c>
      <c r="B327" s="54" t="s">
        <v>524</v>
      </c>
      <c r="C327" s="31">
        <v>4301032055</v>
      </c>
      <c r="D327" s="582">
        <v>4680115886476</v>
      </c>
      <c r="E327" s="583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111</v>
      </c>
      <c r="L327" s="32"/>
      <c r="M327" s="33" t="s">
        <v>98</v>
      </c>
      <c r="N327" s="33"/>
      <c r="O327" s="32">
        <v>180</v>
      </c>
      <c r="P327" s="788" t="s">
        <v>525</v>
      </c>
      <c r="Q327" s="580"/>
      <c r="R327" s="580"/>
      <c r="S327" s="580"/>
      <c r="T327" s="581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526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4301030232</v>
      </c>
      <c r="D328" s="582">
        <v>4607091388374</v>
      </c>
      <c r="E328" s="583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111</v>
      </c>
      <c r="L328" s="32"/>
      <c r="M328" s="33" t="s">
        <v>98</v>
      </c>
      <c r="N328" s="33"/>
      <c r="O328" s="32">
        <v>180</v>
      </c>
      <c r="P328" s="601" t="s">
        <v>529</v>
      </c>
      <c r="Q328" s="580"/>
      <c r="R328" s="580"/>
      <c r="S328" s="580"/>
      <c r="T328" s="581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4301032015</v>
      </c>
      <c r="D329" s="582">
        <v>4607091383102</v>
      </c>
      <c r="E329" s="583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0"/>
      <c r="R329" s="580"/>
      <c r="S329" s="580"/>
      <c r="T329" s="581"/>
      <c r="U329" s="34"/>
      <c r="V329" s="34"/>
      <c r="W329" s="35" t="s">
        <v>70</v>
      </c>
      <c r="X329" s="575">
        <v>34</v>
      </c>
      <c r="Y329" s="576">
        <f>IFERROR(IF(X329="",0,CEILING((X329/$H329),1)*$H329),"")</f>
        <v>35.699999999999996</v>
      </c>
      <c r="Z329" s="36">
        <f>IFERROR(IF(Y329=0,"",ROUNDUP(Y329/H329,0)*0.00651),"")</f>
        <v>9.1139999999999999E-2</v>
      </c>
      <c r="AA329" s="56"/>
      <c r="AB329" s="57"/>
      <c r="AC329" s="385" t="s">
        <v>532</v>
      </c>
      <c r="AG329" s="64"/>
      <c r="AJ329" s="68"/>
      <c r="AK329" s="68">
        <v>0</v>
      </c>
      <c r="BB329" s="386" t="s">
        <v>1</v>
      </c>
      <c r="BM329" s="64">
        <f>IFERROR(X329*I329/H329,"0")</f>
        <v>39.400000000000006</v>
      </c>
      <c r="BN329" s="64">
        <f>IFERROR(Y329*I329/H329,"0")</f>
        <v>41.37</v>
      </c>
      <c r="BO329" s="64">
        <f>IFERROR(1/J329*(X329/H329),"0")</f>
        <v>7.3260073260073263E-2</v>
      </c>
      <c r="BP329" s="64">
        <f>IFERROR(1/J329*(Y329/H329),"0")</f>
        <v>7.6923076923076927E-2</v>
      </c>
    </row>
    <row r="330" spans="1:68" ht="27" customHeight="1" x14ac:dyDescent="0.25">
      <c r="A330" s="54" t="s">
        <v>533</v>
      </c>
      <c r="B330" s="54" t="s">
        <v>534</v>
      </c>
      <c r="C330" s="31">
        <v>4301030233</v>
      </c>
      <c r="D330" s="582">
        <v>4607091388404</v>
      </c>
      <c r="E330" s="583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0"/>
      <c r="R330" s="580"/>
      <c r="S330" s="580"/>
      <c r="T330" s="581"/>
      <c r="U330" s="34"/>
      <c r="V330" s="34"/>
      <c r="W330" s="35" t="s">
        <v>70</v>
      </c>
      <c r="X330" s="575">
        <v>204</v>
      </c>
      <c r="Y330" s="576">
        <f>IFERROR(IF(X330="",0,CEILING((X330/$H330),1)*$H330),"")</f>
        <v>204</v>
      </c>
      <c r="Z330" s="36">
        <f>IFERROR(IF(Y330=0,"",ROUNDUP(Y330/H330,0)*0.00651),"")</f>
        <v>0.52080000000000004</v>
      </c>
      <c r="AA330" s="56"/>
      <c r="AB330" s="57"/>
      <c r="AC330" s="387" t="s">
        <v>522</v>
      </c>
      <c r="AG330" s="64"/>
      <c r="AJ330" s="68"/>
      <c r="AK330" s="68">
        <v>0</v>
      </c>
      <c r="BB330" s="388" t="s">
        <v>1</v>
      </c>
      <c r="BM330" s="64">
        <f>IFERROR(X330*I330/H330,"0")</f>
        <v>230.4</v>
      </c>
      <c r="BN330" s="64">
        <f>IFERROR(Y330*I330/H330,"0")</f>
        <v>230.4</v>
      </c>
      <c r="BO330" s="64">
        <f>IFERROR(1/J330*(X330/H330),"0")</f>
        <v>0.43956043956043961</v>
      </c>
      <c r="BP330" s="64">
        <f>IFERROR(1/J330*(Y330/H330),"0")</f>
        <v>0.43956043956043961</v>
      </c>
    </row>
    <row r="331" spans="1:68" x14ac:dyDescent="0.2">
      <c r="A331" s="586"/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8"/>
      <c r="P331" s="591" t="s">
        <v>72</v>
      </c>
      <c r="Q331" s="592"/>
      <c r="R331" s="592"/>
      <c r="S331" s="592"/>
      <c r="T331" s="592"/>
      <c r="U331" s="592"/>
      <c r="V331" s="593"/>
      <c r="W331" s="37" t="s">
        <v>73</v>
      </c>
      <c r="X331" s="577">
        <f>IFERROR(X326/H326,"0")+IFERROR(X327/H327,"0")+IFERROR(X328/H328,"0")+IFERROR(X329/H329,"0")+IFERROR(X330/H330,"0")</f>
        <v>93.333333333333329</v>
      </c>
      <c r="Y331" s="577">
        <f>IFERROR(Y326/H326,"0")+IFERROR(Y327/H327,"0")+IFERROR(Y328/H328,"0")+IFERROR(Y329/H329,"0")+IFERROR(Y330/H330,"0")</f>
        <v>94</v>
      </c>
      <c r="Z331" s="577">
        <f>IFERROR(IF(Z326="",0,Z326),"0")+IFERROR(IF(Z327="",0,Z327),"0")+IFERROR(IF(Z328="",0,Z328),"0")+IFERROR(IF(Z329="",0,Z329),"0")+IFERROR(IF(Z330="",0,Z330),"0")</f>
        <v>0.61194000000000004</v>
      </c>
      <c r="AA331" s="578"/>
      <c r="AB331" s="578"/>
      <c r="AC331" s="578"/>
    </row>
    <row r="332" spans="1:68" x14ac:dyDescent="0.2">
      <c r="A332" s="587"/>
      <c r="B332" s="587"/>
      <c r="C332" s="587"/>
      <c r="D332" s="587"/>
      <c r="E332" s="587"/>
      <c r="F332" s="587"/>
      <c r="G332" s="587"/>
      <c r="H332" s="587"/>
      <c r="I332" s="587"/>
      <c r="J332" s="587"/>
      <c r="K332" s="587"/>
      <c r="L332" s="587"/>
      <c r="M332" s="587"/>
      <c r="N332" s="587"/>
      <c r="O332" s="588"/>
      <c r="P332" s="591" t="s">
        <v>72</v>
      </c>
      <c r="Q332" s="592"/>
      <c r="R332" s="592"/>
      <c r="S332" s="592"/>
      <c r="T332" s="592"/>
      <c r="U332" s="592"/>
      <c r="V332" s="593"/>
      <c r="W332" s="37" t="s">
        <v>70</v>
      </c>
      <c r="X332" s="577">
        <f>IFERROR(SUM(X326:X330),"0")</f>
        <v>238</v>
      </c>
      <c r="Y332" s="577">
        <f>IFERROR(SUM(Y326:Y330),"0")</f>
        <v>239.7</v>
      </c>
      <c r="Z332" s="37"/>
      <c r="AA332" s="578"/>
      <c r="AB332" s="578"/>
      <c r="AC332" s="578"/>
    </row>
    <row r="333" spans="1:68" ht="14.25" customHeight="1" x14ac:dyDescent="0.25">
      <c r="A333" s="594" t="s">
        <v>535</v>
      </c>
      <c r="B333" s="587"/>
      <c r="C333" s="587"/>
      <c r="D333" s="587"/>
      <c r="E333" s="587"/>
      <c r="F333" s="587"/>
      <c r="G333" s="587"/>
      <c r="H333" s="587"/>
      <c r="I333" s="587"/>
      <c r="J333" s="587"/>
      <c r="K333" s="587"/>
      <c r="L333" s="587"/>
      <c r="M333" s="587"/>
      <c r="N333" s="587"/>
      <c r="O333" s="587"/>
      <c r="P333" s="587"/>
      <c r="Q333" s="587"/>
      <c r="R333" s="587"/>
      <c r="S333" s="587"/>
      <c r="T333" s="587"/>
      <c r="U333" s="587"/>
      <c r="V333" s="587"/>
      <c r="W333" s="587"/>
      <c r="X333" s="587"/>
      <c r="Y333" s="587"/>
      <c r="Z333" s="587"/>
      <c r="AA333" s="571"/>
      <c r="AB333" s="571"/>
      <c r="AC333" s="571"/>
    </row>
    <row r="334" spans="1:68" ht="16.5" customHeight="1" x14ac:dyDescent="0.25">
      <c r="A334" s="54" t="s">
        <v>536</v>
      </c>
      <c r="B334" s="54" t="s">
        <v>537</v>
      </c>
      <c r="C334" s="31">
        <v>4301180007</v>
      </c>
      <c r="D334" s="582">
        <v>4680115881808</v>
      </c>
      <c r="E334" s="583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77</v>
      </c>
      <c r="L334" s="32"/>
      <c r="M334" s="33" t="s">
        <v>538</v>
      </c>
      <c r="N334" s="33"/>
      <c r="O334" s="32">
        <v>730</v>
      </c>
      <c r="P334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0"/>
      <c r="R334" s="580"/>
      <c r="S334" s="580"/>
      <c r="T334" s="581"/>
      <c r="U334" s="34"/>
      <c r="V334" s="34"/>
      <c r="W334" s="35" t="s">
        <v>70</v>
      </c>
      <c r="X334" s="575">
        <v>30</v>
      </c>
      <c r="Y334" s="576">
        <f>IFERROR(IF(X334="",0,CEILING((X334/$H334),1)*$H334),"")</f>
        <v>30</v>
      </c>
      <c r="Z334" s="36">
        <f>IFERROR(IF(Y334=0,"",ROUNDUP(Y334/H334,0)*0.00474),"")</f>
        <v>7.110000000000001E-2</v>
      </c>
      <c r="AA334" s="56"/>
      <c r="AB334" s="57"/>
      <c r="AC334" s="389" t="s">
        <v>539</v>
      </c>
      <c r="AG334" s="64"/>
      <c r="AJ334" s="68"/>
      <c r="AK334" s="68">
        <v>0</v>
      </c>
      <c r="BB334" s="390" t="s">
        <v>1</v>
      </c>
      <c r="BM334" s="64">
        <f>IFERROR(X334*I334/H334,"0")</f>
        <v>33.6</v>
      </c>
      <c r="BN334" s="64">
        <f>IFERROR(Y334*I334/H334,"0")</f>
        <v>33.6</v>
      </c>
      <c r="BO334" s="64">
        <f>IFERROR(1/J334*(X334/H334),"0")</f>
        <v>6.3025210084033612E-2</v>
      </c>
      <c r="BP334" s="64">
        <f>IFERROR(1/J334*(Y334/H334),"0")</f>
        <v>6.3025210084033612E-2</v>
      </c>
    </row>
    <row r="335" spans="1:68" ht="27" customHeight="1" x14ac:dyDescent="0.25">
      <c r="A335" s="54" t="s">
        <v>540</v>
      </c>
      <c r="B335" s="54" t="s">
        <v>541</v>
      </c>
      <c r="C335" s="31">
        <v>4301180006</v>
      </c>
      <c r="D335" s="582">
        <v>4680115881822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538</v>
      </c>
      <c r="N335" s="33"/>
      <c r="O335" s="32">
        <v>730</v>
      </c>
      <c r="P335" s="8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539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542</v>
      </c>
      <c r="B336" s="54" t="s">
        <v>543</v>
      </c>
      <c r="C336" s="31">
        <v>4301180001</v>
      </c>
      <c r="D336" s="582">
        <v>4680115880016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538</v>
      </c>
      <c r="N336" s="33"/>
      <c r="O336" s="32">
        <v>730</v>
      </c>
      <c r="P336" s="8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0"/>
      <c r="R336" s="580"/>
      <c r="S336" s="580"/>
      <c r="T336" s="581"/>
      <c r="U336" s="34"/>
      <c r="V336" s="34"/>
      <c r="W336" s="35" t="s">
        <v>70</v>
      </c>
      <c r="X336" s="575">
        <v>50</v>
      </c>
      <c r="Y336" s="576">
        <f>IFERROR(IF(X336="",0,CEILING((X336/$H336),1)*$H336),"")</f>
        <v>50</v>
      </c>
      <c r="Z336" s="36">
        <f>IFERROR(IF(Y336=0,"",ROUNDUP(Y336/H336,0)*0.00474),"")</f>
        <v>0.11850000000000001</v>
      </c>
      <c r="AA336" s="56"/>
      <c r="AB336" s="57"/>
      <c r="AC336" s="393" t="s">
        <v>539</v>
      </c>
      <c r="AG336" s="64"/>
      <c r="AJ336" s="68"/>
      <c r="AK336" s="68">
        <v>0</v>
      </c>
      <c r="BB336" s="394" t="s">
        <v>1</v>
      </c>
      <c r="BM336" s="64">
        <f>IFERROR(X336*I336/H336,"0")</f>
        <v>56.000000000000007</v>
      </c>
      <c r="BN336" s="64">
        <f>IFERROR(Y336*I336/H336,"0")</f>
        <v>56.000000000000007</v>
      </c>
      <c r="BO336" s="64">
        <f>IFERROR(1/J336*(X336/H336),"0")</f>
        <v>0.10504201680672269</v>
      </c>
      <c r="BP336" s="64">
        <f>IFERROR(1/J336*(Y336/H336),"0")</f>
        <v>0.10504201680672269</v>
      </c>
    </row>
    <row r="337" spans="1:68" x14ac:dyDescent="0.2">
      <c r="A337" s="586"/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8"/>
      <c r="P337" s="591" t="s">
        <v>72</v>
      </c>
      <c r="Q337" s="592"/>
      <c r="R337" s="592"/>
      <c r="S337" s="592"/>
      <c r="T337" s="592"/>
      <c r="U337" s="592"/>
      <c r="V337" s="593"/>
      <c r="W337" s="37" t="s">
        <v>73</v>
      </c>
      <c r="X337" s="577">
        <f>IFERROR(X334/H334,"0")+IFERROR(X335/H335,"0")+IFERROR(X336/H336,"0")</f>
        <v>40</v>
      </c>
      <c r="Y337" s="577">
        <f>IFERROR(Y334/H334,"0")+IFERROR(Y335/H335,"0")+IFERROR(Y336/H336,"0")</f>
        <v>40</v>
      </c>
      <c r="Z337" s="577">
        <f>IFERROR(IF(Z334="",0,Z334),"0")+IFERROR(IF(Z335="",0,Z335),"0")+IFERROR(IF(Z336="",0,Z336),"0")</f>
        <v>0.18960000000000002</v>
      </c>
      <c r="AA337" s="578"/>
      <c r="AB337" s="578"/>
      <c r="AC337" s="578"/>
    </row>
    <row r="338" spans="1:68" x14ac:dyDescent="0.2">
      <c r="A338" s="587"/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8"/>
      <c r="P338" s="591" t="s">
        <v>72</v>
      </c>
      <c r="Q338" s="592"/>
      <c r="R338" s="592"/>
      <c r="S338" s="592"/>
      <c r="T338" s="592"/>
      <c r="U338" s="592"/>
      <c r="V338" s="593"/>
      <c r="W338" s="37" t="s">
        <v>70</v>
      </c>
      <c r="X338" s="577">
        <f>IFERROR(SUM(X334:X336),"0")</f>
        <v>80</v>
      </c>
      <c r="Y338" s="577">
        <f>IFERROR(SUM(Y334:Y336),"0")</f>
        <v>80</v>
      </c>
      <c r="Z338" s="37"/>
      <c r="AA338" s="578"/>
      <c r="AB338" s="578"/>
      <c r="AC338" s="578"/>
    </row>
    <row r="339" spans="1:68" ht="16.5" customHeight="1" x14ac:dyDescent="0.25">
      <c r="A339" s="595" t="s">
        <v>544</v>
      </c>
      <c r="B339" s="587"/>
      <c r="C339" s="587"/>
      <c r="D339" s="587"/>
      <c r="E339" s="587"/>
      <c r="F339" s="587"/>
      <c r="G339" s="587"/>
      <c r="H339" s="587"/>
      <c r="I339" s="587"/>
      <c r="J339" s="587"/>
      <c r="K339" s="587"/>
      <c r="L339" s="587"/>
      <c r="M339" s="587"/>
      <c r="N339" s="587"/>
      <c r="O339" s="587"/>
      <c r="P339" s="587"/>
      <c r="Q339" s="587"/>
      <c r="R339" s="587"/>
      <c r="S339" s="587"/>
      <c r="T339" s="587"/>
      <c r="U339" s="587"/>
      <c r="V339" s="587"/>
      <c r="W339" s="587"/>
      <c r="X339" s="587"/>
      <c r="Y339" s="587"/>
      <c r="Z339" s="587"/>
      <c r="AA339" s="570"/>
      <c r="AB339" s="570"/>
      <c r="AC339" s="570"/>
    </row>
    <row r="340" spans="1:68" ht="14.25" customHeight="1" x14ac:dyDescent="0.25">
      <c r="A340" s="594" t="s">
        <v>74</v>
      </c>
      <c r="B340" s="587"/>
      <c r="C340" s="587"/>
      <c r="D340" s="587"/>
      <c r="E340" s="587"/>
      <c r="F340" s="587"/>
      <c r="G340" s="587"/>
      <c r="H340" s="587"/>
      <c r="I340" s="587"/>
      <c r="J340" s="587"/>
      <c r="K340" s="587"/>
      <c r="L340" s="587"/>
      <c r="M340" s="587"/>
      <c r="N340" s="587"/>
      <c r="O340" s="587"/>
      <c r="P340" s="587"/>
      <c r="Q340" s="587"/>
      <c r="R340" s="587"/>
      <c r="S340" s="587"/>
      <c r="T340" s="587"/>
      <c r="U340" s="587"/>
      <c r="V340" s="587"/>
      <c r="W340" s="587"/>
      <c r="X340" s="587"/>
      <c r="Y340" s="587"/>
      <c r="Z340" s="587"/>
      <c r="AA340" s="571"/>
      <c r="AB340" s="571"/>
      <c r="AC340" s="571"/>
    </row>
    <row r="341" spans="1:68" ht="27" customHeight="1" x14ac:dyDescent="0.25">
      <c r="A341" s="54" t="s">
        <v>545</v>
      </c>
      <c r="B341" s="54" t="s">
        <v>546</v>
      </c>
      <c r="C341" s="31">
        <v>4301051489</v>
      </c>
      <c r="D341" s="582">
        <v>4607091387919</v>
      </c>
      <c r="E341" s="583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106</v>
      </c>
      <c r="L341" s="32"/>
      <c r="M341" s="33" t="s">
        <v>93</v>
      </c>
      <c r="N341" s="33"/>
      <c r="O341" s="32">
        <v>45</v>
      </c>
      <c r="P341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0"/>
      <c r="R341" s="580"/>
      <c r="S341" s="580"/>
      <c r="T341" s="581"/>
      <c r="U341" s="34"/>
      <c r="V341" s="34"/>
      <c r="W341" s="35" t="s">
        <v>70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547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548</v>
      </c>
      <c r="B342" s="54" t="s">
        <v>549</v>
      </c>
      <c r="C342" s="31">
        <v>4301051461</v>
      </c>
      <c r="D342" s="582">
        <v>4680115883604</v>
      </c>
      <c r="E342" s="583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77</v>
      </c>
      <c r="L342" s="32"/>
      <c r="M342" s="33" t="s">
        <v>78</v>
      </c>
      <c r="N342" s="33"/>
      <c r="O342" s="32">
        <v>45</v>
      </c>
      <c r="P342" s="87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0"/>
      <c r="R342" s="580"/>
      <c r="S342" s="580"/>
      <c r="T342" s="581"/>
      <c r="U342" s="34"/>
      <c r="V342" s="34"/>
      <c r="W342" s="35" t="s">
        <v>70</v>
      </c>
      <c r="X342" s="575">
        <v>525</v>
      </c>
      <c r="Y342" s="576">
        <f>IFERROR(IF(X342="",0,CEILING((X342/$H342),1)*$H342),"")</f>
        <v>525</v>
      </c>
      <c r="Z342" s="36">
        <f>IFERROR(IF(Y342=0,"",ROUNDUP(Y342/H342,0)*0.00651),"")</f>
        <v>1.6274999999999999</v>
      </c>
      <c r="AA342" s="56"/>
      <c r="AB342" s="57"/>
      <c r="AC342" s="397" t="s">
        <v>550</v>
      </c>
      <c r="AG342" s="64"/>
      <c r="AJ342" s="68"/>
      <c r="AK342" s="68">
        <v>0</v>
      </c>
      <c r="BB342" s="398" t="s">
        <v>1</v>
      </c>
      <c r="BM342" s="64">
        <f>IFERROR(X342*I342/H342,"0")</f>
        <v>588</v>
      </c>
      <c r="BN342" s="64">
        <f>IFERROR(Y342*I342/H342,"0")</f>
        <v>588</v>
      </c>
      <c r="BO342" s="64">
        <f>IFERROR(1/J342*(X342/H342),"0")</f>
        <v>1.3736263736263736</v>
      </c>
      <c r="BP342" s="64">
        <f>IFERROR(1/J342*(Y342/H342),"0")</f>
        <v>1.3736263736263736</v>
      </c>
    </row>
    <row r="343" spans="1:68" ht="27" customHeight="1" x14ac:dyDescent="0.25">
      <c r="A343" s="54" t="s">
        <v>551</v>
      </c>
      <c r="B343" s="54" t="s">
        <v>552</v>
      </c>
      <c r="C343" s="31">
        <v>4301051864</v>
      </c>
      <c r="D343" s="582">
        <v>4680115883567</v>
      </c>
      <c r="E343" s="583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77</v>
      </c>
      <c r="L343" s="32"/>
      <c r="M343" s="33" t="s">
        <v>93</v>
      </c>
      <c r="N343" s="33"/>
      <c r="O343" s="32">
        <v>40</v>
      </c>
      <c r="P343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70</v>
      </c>
      <c r="X343" s="575">
        <v>350</v>
      </c>
      <c r="Y343" s="576">
        <f>IFERROR(IF(X343="",0,CEILING((X343/$H343),1)*$H343),"")</f>
        <v>350.7</v>
      </c>
      <c r="Z343" s="36">
        <f>IFERROR(IF(Y343=0,"",ROUNDUP(Y343/H343,0)*0.00651),"")</f>
        <v>1.08717</v>
      </c>
      <c r="AA343" s="56"/>
      <c r="AB343" s="57"/>
      <c r="AC343" s="399" t="s">
        <v>553</v>
      </c>
      <c r="AG343" s="64"/>
      <c r="AJ343" s="68"/>
      <c r="AK343" s="68">
        <v>0</v>
      </c>
      <c r="BB343" s="400" t="s">
        <v>1</v>
      </c>
      <c r="BM343" s="64">
        <f>IFERROR(X343*I343/H343,"0")</f>
        <v>390</v>
      </c>
      <c r="BN343" s="64">
        <f>IFERROR(Y343*I343/H343,"0")</f>
        <v>390.78</v>
      </c>
      <c r="BO343" s="64">
        <f>IFERROR(1/J343*(X343/H343),"0")</f>
        <v>0.91575091575091572</v>
      </c>
      <c r="BP343" s="64">
        <f>IFERROR(1/J343*(Y343/H343),"0")</f>
        <v>0.91758241758241765</v>
      </c>
    </row>
    <row r="344" spans="1:68" x14ac:dyDescent="0.2">
      <c r="A344" s="586"/>
      <c r="B344" s="587"/>
      <c r="C344" s="587"/>
      <c r="D344" s="587"/>
      <c r="E344" s="587"/>
      <c r="F344" s="587"/>
      <c r="G344" s="587"/>
      <c r="H344" s="587"/>
      <c r="I344" s="587"/>
      <c r="J344" s="587"/>
      <c r="K344" s="587"/>
      <c r="L344" s="587"/>
      <c r="M344" s="587"/>
      <c r="N344" s="587"/>
      <c r="O344" s="588"/>
      <c r="P344" s="591" t="s">
        <v>72</v>
      </c>
      <c r="Q344" s="592"/>
      <c r="R344" s="592"/>
      <c r="S344" s="592"/>
      <c r="T344" s="592"/>
      <c r="U344" s="592"/>
      <c r="V344" s="593"/>
      <c r="W344" s="37" t="s">
        <v>73</v>
      </c>
      <c r="X344" s="577">
        <f>IFERROR(X341/H341,"0")+IFERROR(X342/H342,"0")+IFERROR(X343/H343,"0")</f>
        <v>416.66666666666663</v>
      </c>
      <c r="Y344" s="577">
        <f>IFERROR(Y341/H341,"0")+IFERROR(Y342/H342,"0")+IFERROR(Y343/H343,"0")</f>
        <v>417</v>
      </c>
      <c r="Z344" s="577">
        <f>IFERROR(IF(Z341="",0,Z341),"0")+IFERROR(IF(Z342="",0,Z342),"0")+IFERROR(IF(Z343="",0,Z343),"0")</f>
        <v>2.7146699999999999</v>
      </c>
      <c r="AA344" s="578"/>
      <c r="AB344" s="578"/>
      <c r="AC344" s="578"/>
    </row>
    <row r="345" spans="1:68" x14ac:dyDescent="0.2">
      <c r="A345" s="587"/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8"/>
      <c r="P345" s="591" t="s">
        <v>72</v>
      </c>
      <c r="Q345" s="592"/>
      <c r="R345" s="592"/>
      <c r="S345" s="592"/>
      <c r="T345" s="592"/>
      <c r="U345" s="592"/>
      <c r="V345" s="593"/>
      <c r="W345" s="37" t="s">
        <v>70</v>
      </c>
      <c r="X345" s="577">
        <f>IFERROR(SUM(X341:X343),"0")</f>
        <v>875</v>
      </c>
      <c r="Y345" s="577">
        <f>IFERROR(SUM(Y341:Y343),"0")</f>
        <v>875.7</v>
      </c>
      <c r="Z345" s="37"/>
      <c r="AA345" s="578"/>
      <c r="AB345" s="578"/>
      <c r="AC345" s="578"/>
    </row>
    <row r="346" spans="1:68" ht="27.75" customHeight="1" x14ac:dyDescent="0.2">
      <c r="A346" s="616" t="s">
        <v>554</v>
      </c>
      <c r="B346" s="617"/>
      <c r="C346" s="617"/>
      <c r="D346" s="617"/>
      <c r="E346" s="617"/>
      <c r="F346" s="617"/>
      <c r="G346" s="617"/>
      <c r="H346" s="617"/>
      <c r="I346" s="617"/>
      <c r="J346" s="617"/>
      <c r="K346" s="617"/>
      <c r="L346" s="617"/>
      <c r="M346" s="617"/>
      <c r="N346" s="617"/>
      <c r="O346" s="617"/>
      <c r="P346" s="617"/>
      <c r="Q346" s="617"/>
      <c r="R346" s="617"/>
      <c r="S346" s="617"/>
      <c r="T346" s="617"/>
      <c r="U346" s="617"/>
      <c r="V346" s="617"/>
      <c r="W346" s="617"/>
      <c r="X346" s="617"/>
      <c r="Y346" s="617"/>
      <c r="Z346" s="617"/>
      <c r="AA346" s="48"/>
      <c r="AB346" s="48"/>
      <c r="AC346" s="48"/>
    </row>
    <row r="347" spans="1:68" ht="16.5" customHeight="1" x14ac:dyDescent="0.25">
      <c r="A347" s="595" t="s">
        <v>555</v>
      </c>
      <c r="B347" s="587"/>
      <c r="C347" s="587"/>
      <c r="D347" s="587"/>
      <c r="E347" s="587"/>
      <c r="F347" s="587"/>
      <c r="G347" s="587"/>
      <c r="H347" s="587"/>
      <c r="I347" s="587"/>
      <c r="J347" s="587"/>
      <c r="K347" s="587"/>
      <c r="L347" s="587"/>
      <c r="M347" s="587"/>
      <c r="N347" s="587"/>
      <c r="O347" s="587"/>
      <c r="P347" s="587"/>
      <c r="Q347" s="587"/>
      <c r="R347" s="587"/>
      <c r="S347" s="587"/>
      <c r="T347" s="587"/>
      <c r="U347" s="587"/>
      <c r="V347" s="587"/>
      <c r="W347" s="587"/>
      <c r="X347" s="587"/>
      <c r="Y347" s="587"/>
      <c r="Z347" s="587"/>
      <c r="AA347" s="570"/>
      <c r="AB347" s="570"/>
      <c r="AC347" s="570"/>
    </row>
    <row r="348" spans="1:68" ht="14.25" customHeight="1" x14ac:dyDescent="0.25">
      <c r="A348" s="594" t="s">
        <v>103</v>
      </c>
      <c r="B348" s="587"/>
      <c r="C348" s="587"/>
      <c r="D348" s="587"/>
      <c r="E348" s="587"/>
      <c r="F348" s="587"/>
      <c r="G348" s="587"/>
      <c r="H348" s="587"/>
      <c r="I348" s="587"/>
      <c r="J348" s="587"/>
      <c r="K348" s="587"/>
      <c r="L348" s="587"/>
      <c r="M348" s="587"/>
      <c r="N348" s="587"/>
      <c r="O348" s="587"/>
      <c r="P348" s="587"/>
      <c r="Q348" s="587"/>
      <c r="R348" s="587"/>
      <c r="S348" s="587"/>
      <c r="T348" s="587"/>
      <c r="U348" s="587"/>
      <c r="V348" s="587"/>
      <c r="W348" s="587"/>
      <c r="X348" s="587"/>
      <c r="Y348" s="587"/>
      <c r="Z348" s="587"/>
      <c r="AA348" s="571"/>
      <c r="AB348" s="571"/>
      <c r="AC348" s="571"/>
    </row>
    <row r="349" spans="1:68" ht="37.5" customHeight="1" x14ac:dyDescent="0.25">
      <c r="A349" s="54" t="s">
        <v>556</v>
      </c>
      <c r="B349" s="54" t="s">
        <v>557</v>
      </c>
      <c r="C349" s="31">
        <v>4301011869</v>
      </c>
      <c r="D349" s="582">
        <v>4680115884847</v>
      </c>
      <c r="E349" s="583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106</v>
      </c>
      <c r="L349" s="32" t="s">
        <v>112</v>
      </c>
      <c r="M349" s="33" t="s">
        <v>68</v>
      </c>
      <c r="N349" s="33"/>
      <c r="O349" s="32">
        <v>60</v>
      </c>
      <c r="P349" s="8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0"/>
      <c r="R349" s="580"/>
      <c r="S349" s="580"/>
      <c r="T349" s="581"/>
      <c r="U349" s="34"/>
      <c r="V349" s="34"/>
      <c r="W349" s="35" t="s">
        <v>70</v>
      </c>
      <c r="X349" s="575">
        <v>1800</v>
      </c>
      <c r="Y349" s="576">
        <f t="shared" ref="Y349:Y355" si="52">IFERROR(IF(X349="",0,CEILING((X349/$H349),1)*$H349),"")</f>
        <v>1800</v>
      </c>
      <c r="Z349" s="36">
        <f>IFERROR(IF(Y349=0,"",ROUNDUP(Y349/H349,0)*0.02175),"")</f>
        <v>2.61</v>
      </c>
      <c r="AA349" s="56"/>
      <c r="AB349" s="57"/>
      <c r="AC349" s="401" t="s">
        <v>558</v>
      </c>
      <c r="AG349" s="64"/>
      <c r="AJ349" s="68" t="s">
        <v>113</v>
      </c>
      <c r="AK349" s="68">
        <v>720</v>
      </c>
      <c r="BB349" s="402" t="s">
        <v>1</v>
      </c>
      <c r="BM349" s="64">
        <f t="shared" ref="BM349:BM355" si="53">IFERROR(X349*I349/H349,"0")</f>
        <v>1857.6</v>
      </c>
      <c r="BN349" s="64">
        <f t="shared" ref="BN349:BN355" si="54">IFERROR(Y349*I349/H349,"0")</f>
        <v>1857.6</v>
      </c>
      <c r="BO349" s="64">
        <f t="shared" ref="BO349:BO355" si="55">IFERROR(1/J349*(X349/H349),"0")</f>
        <v>2.5</v>
      </c>
      <c r="BP349" s="64">
        <f t="shared" ref="BP349:BP355" si="56">IFERROR(1/J349*(Y349/H349),"0")</f>
        <v>2.5</v>
      </c>
    </row>
    <row r="350" spans="1:68" ht="27" customHeight="1" x14ac:dyDescent="0.25">
      <c r="A350" s="54" t="s">
        <v>559</v>
      </c>
      <c r="B350" s="54" t="s">
        <v>560</v>
      </c>
      <c r="C350" s="31">
        <v>4301011870</v>
      </c>
      <c r="D350" s="582">
        <v>4680115884854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6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0"/>
      <c r="R350" s="580"/>
      <c r="S350" s="580"/>
      <c r="T350" s="581"/>
      <c r="U350" s="34"/>
      <c r="V350" s="34"/>
      <c r="W350" s="35" t="s">
        <v>70</v>
      </c>
      <c r="X350" s="575">
        <v>1100</v>
      </c>
      <c r="Y350" s="576">
        <f t="shared" si="52"/>
        <v>1110</v>
      </c>
      <c r="Z350" s="36">
        <f>IFERROR(IF(Y350=0,"",ROUNDUP(Y350/H350,0)*0.02175),"")</f>
        <v>1.6094999999999999</v>
      </c>
      <c r="AA350" s="56"/>
      <c r="AB350" s="57"/>
      <c r="AC350" s="403" t="s">
        <v>561</v>
      </c>
      <c r="AG350" s="64"/>
      <c r="AJ350" s="68" t="s">
        <v>113</v>
      </c>
      <c r="AK350" s="68">
        <v>720</v>
      </c>
      <c r="BB350" s="404" t="s">
        <v>1</v>
      </c>
      <c r="BM350" s="64">
        <f t="shared" si="53"/>
        <v>1135.2</v>
      </c>
      <c r="BN350" s="64">
        <f t="shared" si="54"/>
        <v>1145.52</v>
      </c>
      <c r="BO350" s="64">
        <f t="shared" si="55"/>
        <v>1.5277777777777777</v>
      </c>
      <c r="BP350" s="64">
        <f t="shared" si="56"/>
        <v>1.5416666666666665</v>
      </c>
    </row>
    <row r="351" spans="1:68" ht="27" customHeight="1" x14ac:dyDescent="0.25">
      <c r="A351" s="54" t="s">
        <v>562</v>
      </c>
      <c r="B351" s="54" t="s">
        <v>563</v>
      </c>
      <c r="C351" s="31">
        <v>4301011832</v>
      </c>
      <c r="D351" s="582">
        <v>4607091383997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0"/>
      <c r="R351" s="580"/>
      <c r="S351" s="580"/>
      <c r="T351" s="581"/>
      <c r="U351" s="34"/>
      <c r="V351" s="34"/>
      <c r="W351" s="35" t="s">
        <v>70</v>
      </c>
      <c r="X351" s="575">
        <v>300</v>
      </c>
      <c r="Y351" s="576">
        <f t="shared" si="52"/>
        <v>300</v>
      </c>
      <c r="Z351" s="36">
        <f>IFERROR(IF(Y351=0,"",ROUNDUP(Y351/H351,0)*0.02175),"")</f>
        <v>0.43499999999999994</v>
      </c>
      <c r="AA351" s="56"/>
      <c r="AB351" s="57"/>
      <c r="AC351" s="405" t="s">
        <v>564</v>
      </c>
      <c r="AG351" s="64"/>
      <c r="AJ351" s="68"/>
      <c r="AK351" s="68">
        <v>0</v>
      </c>
      <c r="BB351" s="406" t="s">
        <v>1</v>
      </c>
      <c r="BM351" s="64">
        <f t="shared" si="53"/>
        <v>309.60000000000002</v>
      </c>
      <c r="BN351" s="64">
        <f t="shared" si="54"/>
        <v>309.60000000000002</v>
      </c>
      <c r="BO351" s="64">
        <f t="shared" si="55"/>
        <v>0.41666666666666663</v>
      </c>
      <c r="BP351" s="64">
        <f t="shared" si="56"/>
        <v>0.41666666666666663</v>
      </c>
    </row>
    <row r="352" spans="1:68" ht="37.5" customHeight="1" x14ac:dyDescent="0.25">
      <c r="A352" s="54" t="s">
        <v>565</v>
      </c>
      <c r="B352" s="54" t="s">
        <v>566</v>
      </c>
      <c r="C352" s="31">
        <v>4301011867</v>
      </c>
      <c r="D352" s="582">
        <v>4680115884830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 t="s">
        <v>112</v>
      </c>
      <c r="M352" s="33" t="s">
        <v>68</v>
      </c>
      <c r="N352" s="33"/>
      <c r="O352" s="32">
        <v>60</v>
      </c>
      <c r="P352" s="6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0"/>
      <c r="R352" s="580"/>
      <c r="S352" s="580"/>
      <c r="T352" s="581"/>
      <c r="U352" s="34"/>
      <c r="V352" s="34"/>
      <c r="W352" s="35" t="s">
        <v>70</v>
      </c>
      <c r="X352" s="575">
        <v>1100</v>
      </c>
      <c r="Y352" s="576">
        <f t="shared" si="52"/>
        <v>1110</v>
      </c>
      <c r="Z352" s="36">
        <f>IFERROR(IF(Y352=0,"",ROUNDUP(Y352/H352,0)*0.02175),"")</f>
        <v>1.6094999999999999</v>
      </c>
      <c r="AA352" s="56"/>
      <c r="AB352" s="57"/>
      <c r="AC352" s="407" t="s">
        <v>567</v>
      </c>
      <c r="AG352" s="64"/>
      <c r="AJ352" s="68" t="s">
        <v>113</v>
      </c>
      <c r="AK352" s="68">
        <v>720</v>
      </c>
      <c r="BB352" s="408" t="s">
        <v>1</v>
      </c>
      <c r="BM352" s="64">
        <f t="shared" si="53"/>
        <v>1135.2</v>
      </c>
      <c r="BN352" s="64">
        <f t="shared" si="54"/>
        <v>1145.52</v>
      </c>
      <c r="BO352" s="64">
        <f t="shared" si="55"/>
        <v>1.5277777777777777</v>
      </c>
      <c r="BP352" s="64">
        <f t="shared" si="56"/>
        <v>1.5416666666666665</v>
      </c>
    </row>
    <row r="353" spans="1:68" ht="27" customHeight="1" x14ac:dyDescent="0.25">
      <c r="A353" s="54" t="s">
        <v>568</v>
      </c>
      <c r="B353" s="54" t="s">
        <v>569</v>
      </c>
      <c r="C353" s="31">
        <v>4301011433</v>
      </c>
      <c r="D353" s="582">
        <v>4680115882638</v>
      </c>
      <c r="E353" s="583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90</v>
      </c>
      <c r="P353" s="7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0"/>
      <c r="R353" s="580"/>
      <c r="S353" s="580"/>
      <c r="T353" s="581"/>
      <c r="U353" s="34"/>
      <c r="V353" s="34"/>
      <c r="W353" s="35" t="s">
        <v>70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570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customHeight="1" x14ac:dyDescent="0.25">
      <c r="A354" s="54" t="s">
        <v>571</v>
      </c>
      <c r="B354" s="54" t="s">
        <v>572</v>
      </c>
      <c r="C354" s="31">
        <v>4301011952</v>
      </c>
      <c r="D354" s="582">
        <v>4680115884922</v>
      </c>
      <c r="E354" s="583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0"/>
      <c r="R354" s="580"/>
      <c r="S354" s="580"/>
      <c r="T354" s="581"/>
      <c r="U354" s="34"/>
      <c r="V354" s="34"/>
      <c r="W354" s="35" t="s">
        <v>70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573</v>
      </c>
      <c r="B355" s="54" t="s">
        <v>574</v>
      </c>
      <c r="C355" s="31">
        <v>4301011868</v>
      </c>
      <c r="D355" s="582">
        <v>4680115884861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8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0"/>
      <c r="R355" s="580"/>
      <c r="S355" s="580"/>
      <c r="T355" s="581"/>
      <c r="U355" s="34"/>
      <c r="V355" s="34"/>
      <c r="W355" s="35" t="s">
        <v>70</v>
      </c>
      <c r="X355" s="575">
        <v>15</v>
      </c>
      <c r="Y355" s="576">
        <f t="shared" si="52"/>
        <v>15</v>
      </c>
      <c r="Z355" s="36">
        <f>IFERROR(IF(Y355=0,"",ROUNDUP(Y355/H355,0)*0.00902),"")</f>
        <v>2.7060000000000001E-2</v>
      </c>
      <c r="AA355" s="56"/>
      <c r="AB355" s="57"/>
      <c r="AC355" s="413" t="s">
        <v>567</v>
      </c>
      <c r="AG355" s="64"/>
      <c r="AJ355" s="68"/>
      <c r="AK355" s="68">
        <v>0</v>
      </c>
      <c r="BB355" s="414" t="s">
        <v>1</v>
      </c>
      <c r="BM355" s="64">
        <f t="shared" si="53"/>
        <v>15.63</v>
      </c>
      <c r="BN355" s="64">
        <f t="shared" si="54"/>
        <v>15.63</v>
      </c>
      <c r="BO355" s="64">
        <f t="shared" si="55"/>
        <v>2.2727272727272728E-2</v>
      </c>
      <c r="BP355" s="64">
        <f t="shared" si="56"/>
        <v>2.2727272727272728E-2</v>
      </c>
    </row>
    <row r="356" spans="1:68" x14ac:dyDescent="0.2">
      <c r="A356" s="586"/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8"/>
      <c r="P356" s="591" t="s">
        <v>72</v>
      </c>
      <c r="Q356" s="592"/>
      <c r="R356" s="592"/>
      <c r="S356" s="592"/>
      <c r="T356" s="592"/>
      <c r="U356" s="592"/>
      <c r="V356" s="593"/>
      <c r="W356" s="37" t="s">
        <v>73</v>
      </c>
      <c r="X356" s="577">
        <f>IFERROR(X349/H349,"0")+IFERROR(X350/H350,"0")+IFERROR(X351/H351,"0")+IFERROR(X352/H352,"0")+IFERROR(X353/H353,"0")+IFERROR(X354/H354,"0")+IFERROR(X355/H355,"0")</f>
        <v>289.66666666666663</v>
      </c>
      <c r="Y356" s="577">
        <f>IFERROR(Y349/H349,"0")+IFERROR(Y350/H350,"0")+IFERROR(Y351/H351,"0")+IFERROR(Y352/H352,"0")+IFERROR(Y353/H353,"0")+IFERROR(Y354/H354,"0")+IFERROR(Y355/H355,"0")</f>
        <v>291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6.291059999999999</v>
      </c>
      <c r="AA356" s="578"/>
      <c r="AB356" s="578"/>
      <c r="AC356" s="578"/>
    </row>
    <row r="357" spans="1:68" x14ac:dyDescent="0.2">
      <c r="A357" s="587"/>
      <c r="B357" s="587"/>
      <c r="C357" s="587"/>
      <c r="D357" s="587"/>
      <c r="E357" s="587"/>
      <c r="F357" s="587"/>
      <c r="G357" s="587"/>
      <c r="H357" s="587"/>
      <c r="I357" s="587"/>
      <c r="J357" s="587"/>
      <c r="K357" s="587"/>
      <c r="L357" s="587"/>
      <c r="M357" s="587"/>
      <c r="N357" s="587"/>
      <c r="O357" s="588"/>
      <c r="P357" s="591" t="s">
        <v>72</v>
      </c>
      <c r="Q357" s="592"/>
      <c r="R357" s="592"/>
      <c r="S357" s="592"/>
      <c r="T357" s="592"/>
      <c r="U357" s="592"/>
      <c r="V357" s="593"/>
      <c r="W357" s="37" t="s">
        <v>70</v>
      </c>
      <c r="X357" s="577">
        <f>IFERROR(SUM(X349:X355),"0")</f>
        <v>4315</v>
      </c>
      <c r="Y357" s="577">
        <f>IFERROR(SUM(Y349:Y355),"0")</f>
        <v>4335</v>
      </c>
      <c r="Z357" s="37"/>
      <c r="AA357" s="578"/>
      <c r="AB357" s="578"/>
      <c r="AC357" s="578"/>
    </row>
    <row r="358" spans="1:68" ht="14.25" customHeight="1" x14ac:dyDescent="0.25">
      <c r="A358" s="594" t="s">
        <v>140</v>
      </c>
      <c r="B358" s="587"/>
      <c r="C358" s="587"/>
      <c r="D358" s="587"/>
      <c r="E358" s="587"/>
      <c r="F358" s="587"/>
      <c r="G358" s="587"/>
      <c r="H358" s="587"/>
      <c r="I358" s="587"/>
      <c r="J358" s="587"/>
      <c r="K358" s="587"/>
      <c r="L358" s="587"/>
      <c r="M358" s="587"/>
      <c r="N358" s="587"/>
      <c r="O358" s="587"/>
      <c r="P358" s="587"/>
      <c r="Q358" s="587"/>
      <c r="R358" s="587"/>
      <c r="S358" s="587"/>
      <c r="T358" s="587"/>
      <c r="U358" s="587"/>
      <c r="V358" s="587"/>
      <c r="W358" s="587"/>
      <c r="X358" s="587"/>
      <c r="Y358" s="587"/>
      <c r="Z358" s="587"/>
      <c r="AA358" s="571"/>
      <c r="AB358" s="571"/>
      <c r="AC358" s="571"/>
    </row>
    <row r="359" spans="1:68" ht="27" customHeight="1" x14ac:dyDescent="0.25">
      <c r="A359" s="54" t="s">
        <v>575</v>
      </c>
      <c r="B359" s="54" t="s">
        <v>576</v>
      </c>
      <c r="C359" s="31">
        <v>4301020178</v>
      </c>
      <c r="D359" s="582">
        <v>4607091383980</v>
      </c>
      <c r="E359" s="583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106</v>
      </c>
      <c r="L359" s="32" t="s">
        <v>112</v>
      </c>
      <c r="M359" s="33" t="s">
        <v>107</v>
      </c>
      <c r="N359" s="33"/>
      <c r="O359" s="32">
        <v>50</v>
      </c>
      <c r="P359" s="8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0"/>
      <c r="R359" s="580"/>
      <c r="S359" s="580"/>
      <c r="T359" s="581"/>
      <c r="U359" s="34"/>
      <c r="V359" s="34"/>
      <c r="W359" s="35" t="s">
        <v>70</v>
      </c>
      <c r="X359" s="575">
        <v>1000</v>
      </c>
      <c r="Y359" s="576">
        <f>IFERROR(IF(X359="",0,CEILING((X359/$H359),1)*$H359),"")</f>
        <v>1005</v>
      </c>
      <c r="Z359" s="36">
        <f>IFERROR(IF(Y359=0,"",ROUNDUP(Y359/H359,0)*0.02175),"")</f>
        <v>1.4572499999999999</v>
      </c>
      <c r="AA359" s="56"/>
      <c r="AB359" s="57"/>
      <c r="AC359" s="415" t="s">
        <v>577</v>
      </c>
      <c r="AG359" s="64"/>
      <c r="AJ359" s="68" t="s">
        <v>113</v>
      </c>
      <c r="AK359" s="68">
        <v>720</v>
      </c>
      <c r="BB359" s="416" t="s">
        <v>1</v>
      </c>
      <c r="BM359" s="64">
        <f>IFERROR(X359*I359/H359,"0")</f>
        <v>1032</v>
      </c>
      <c r="BN359" s="64">
        <f>IFERROR(Y359*I359/H359,"0")</f>
        <v>1037.1600000000001</v>
      </c>
      <c r="BO359" s="64">
        <f>IFERROR(1/J359*(X359/H359),"0")</f>
        <v>1.3888888888888888</v>
      </c>
      <c r="BP359" s="64">
        <f>IFERROR(1/J359*(Y359/H359),"0")</f>
        <v>1.3958333333333333</v>
      </c>
    </row>
    <row r="360" spans="1:68" ht="16.5" customHeight="1" x14ac:dyDescent="0.25">
      <c r="A360" s="54" t="s">
        <v>578</v>
      </c>
      <c r="B360" s="54" t="s">
        <v>579</v>
      </c>
      <c r="C360" s="31">
        <v>4301020179</v>
      </c>
      <c r="D360" s="582">
        <v>4607091384178</v>
      </c>
      <c r="E360" s="583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111</v>
      </c>
      <c r="L360" s="32"/>
      <c r="M360" s="33" t="s">
        <v>107</v>
      </c>
      <c r="N360" s="33"/>
      <c r="O360" s="32">
        <v>50</v>
      </c>
      <c r="P360" s="9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0"/>
      <c r="R360" s="580"/>
      <c r="S360" s="580"/>
      <c r="T360" s="581"/>
      <c r="U360" s="34"/>
      <c r="V360" s="34"/>
      <c r="W360" s="35" t="s">
        <v>70</v>
      </c>
      <c r="X360" s="575">
        <v>4</v>
      </c>
      <c r="Y360" s="576">
        <f>IFERROR(IF(X360="",0,CEILING((X360/$H360),1)*$H360),"")</f>
        <v>4</v>
      </c>
      <c r="Z360" s="36">
        <f>IFERROR(IF(Y360=0,"",ROUNDUP(Y360/H360,0)*0.00902),"")</f>
        <v>9.0200000000000002E-3</v>
      </c>
      <c r="AA360" s="56"/>
      <c r="AB360" s="57"/>
      <c r="AC360" s="417" t="s">
        <v>577</v>
      </c>
      <c r="AG360" s="64"/>
      <c r="AJ360" s="68"/>
      <c r="AK360" s="68">
        <v>0</v>
      </c>
      <c r="BB360" s="418" t="s">
        <v>1</v>
      </c>
      <c r="BM360" s="64">
        <f>IFERROR(X360*I360/H360,"0")</f>
        <v>4.21</v>
      </c>
      <c r="BN360" s="64">
        <f>IFERROR(Y360*I360/H360,"0")</f>
        <v>4.21</v>
      </c>
      <c r="BO360" s="64">
        <f>IFERROR(1/J360*(X360/H360),"0")</f>
        <v>7.575757575757576E-3</v>
      </c>
      <c r="BP360" s="64">
        <f>IFERROR(1/J360*(Y360/H360),"0")</f>
        <v>7.575757575757576E-3</v>
      </c>
    </row>
    <row r="361" spans="1:68" x14ac:dyDescent="0.2">
      <c r="A361" s="586"/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8"/>
      <c r="P361" s="591" t="s">
        <v>72</v>
      </c>
      <c r="Q361" s="592"/>
      <c r="R361" s="592"/>
      <c r="S361" s="592"/>
      <c r="T361" s="592"/>
      <c r="U361" s="592"/>
      <c r="V361" s="593"/>
      <c r="W361" s="37" t="s">
        <v>73</v>
      </c>
      <c r="X361" s="577">
        <f>IFERROR(X359/H359,"0")+IFERROR(X360/H360,"0")</f>
        <v>67.666666666666671</v>
      </c>
      <c r="Y361" s="577">
        <f>IFERROR(Y359/H359,"0")+IFERROR(Y360/H360,"0")</f>
        <v>68</v>
      </c>
      <c r="Z361" s="577">
        <f>IFERROR(IF(Z359="",0,Z359),"0")+IFERROR(IF(Z360="",0,Z360),"0")</f>
        <v>1.46627</v>
      </c>
      <c r="AA361" s="578"/>
      <c r="AB361" s="578"/>
      <c r="AC361" s="578"/>
    </row>
    <row r="362" spans="1:68" x14ac:dyDescent="0.2">
      <c r="A362" s="587"/>
      <c r="B362" s="587"/>
      <c r="C362" s="587"/>
      <c r="D362" s="587"/>
      <c r="E362" s="587"/>
      <c r="F362" s="587"/>
      <c r="G362" s="587"/>
      <c r="H362" s="587"/>
      <c r="I362" s="587"/>
      <c r="J362" s="587"/>
      <c r="K362" s="587"/>
      <c r="L362" s="587"/>
      <c r="M362" s="587"/>
      <c r="N362" s="587"/>
      <c r="O362" s="588"/>
      <c r="P362" s="591" t="s">
        <v>72</v>
      </c>
      <c r="Q362" s="592"/>
      <c r="R362" s="592"/>
      <c r="S362" s="592"/>
      <c r="T362" s="592"/>
      <c r="U362" s="592"/>
      <c r="V362" s="593"/>
      <c r="W362" s="37" t="s">
        <v>70</v>
      </c>
      <c r="X362" s="577">
        <f>IFERROR(SUM(X359:X360),"0")</f>
        <v>1004</v>
      </c>
      <c r="Y362" s="577">
        <f>IFERROR(SUM(Y359:Y360),"0")</f>
        <v>1009</v>
      </c>
      <c r="Z362" s="37"/>
      <c r="AA362" s="578"/>
      <c r="AB362" s="578"/>
      <c r="AC362" s="578"/>
    </row>
    <row r="363" spans="1:68" ht="14.25" customHeight="1" x14ac:dyDescent="0.25">
      <c r="A363" s="594" t="s">
        <v>74</v>
      </c>
      <c r="B363" s="587"/>
      <c r="C363" s="587"/>
      <c r="D363" s="587"/>
      <c r="E363" s="587"/>
      <c r="F363" s="587"/>
      <c r="G363" s="587"/>
      <c r="H363" s="587"/>
      <c r="I363" s="587"/>
      <c r="J363" s="587"/>
      <c r="K363" s="587"/>
      <c r="L363" s="587"/>
      <c r="M363" s="587"/>
      <c r="N363" s="587"/>
      <c r="O363" s="587"/>
      <c r="P363" s="587"/>
      <c r="Q363" s="587"/>
      <c r="R363" s="587"/>
      <c r="S363" s="587"/>
      <c r="T363" s="587"/>
      <c r="U363" s="587"/>
      <c r="V363" s="587"/>
      <c r="W363" s="587"/>
      <c r="X363" s="587"/>
      <c r="Y363" s="587"/>
      <c r="Z363" s="587"/>
      <c r="AA363" s="571"/>
      <c r="AB363" s="571"/>
      <c r="AC363" s="571"/>
    </row>
    <row r="364" spans="1:68" ht="27" customHeight="1" x14ac:dyDescent="0.25">
      <c r="A364" s="54" t="s">
        <v>580</v>
      </c>
      <c r="B364" s="54" t="s">
        <v>581</v>
      </c>
      <c r="C364" s="31">
        <v>4301051903</v>
      </c>
      <c r="D364" s="582">
        <v>4607091383928</v>
      </c>
      <c r="E364" s="583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0"/>
      <c r="R364" s="580"/>
      <c r="S364" s="580"/>
      <c r="T364" s="581"/>
      <c r="U364" s="34"/>
      <c r="V364" s="34"/>
      <c r="W364" s="35" t="s">
        <v>70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582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583</v>
      </c>
      <c r="B365" s="54" t="s">
        <v>584</v>
      </c>
      <c r="C365" s="31">
        <v>4301051897</v>
      </c>
      <c r="D365" s="582">
        <v>4607091384260</v>
      </c>
      <c r="E365" s="583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70</v>
      </c>
      <c r="X365" s="575">
        <v>30</v>
      </c>
      <c r="Y365" s="576">
        <f>IFERROR(IF(X365="",0,CEILING((X365/$H365),1)*$H365),"")</f>
        <v>36</v>
      </c>
      <c r="Z365" s="36">
        <f>IFERROR(IF(Y365=0,"",ROUNDUP(Y365/H365,0)*0.01898),"")</f>
        <v>7.5920000000000001E-2</v>
      </c>
      <c r="AA365" s="56"/>
      <c r="AB365" s="57"/>
      <c r="AC365" s="421" t="s">
        <v>585</v>
      </c>
      <c r="AG365" s="64"/>
      <c r="AJ365" s="68"/>
      <c r="AK365" s="68">
        <v>0</v>
      </c>
      <c r="BB365" s="422" t="s">
        <v>1</v>
      </c>
      <c r="BM365" s="64">
        <f>IFERROR(X365*I365/H365,"0")</f>
        <v>31.73</v>
      </c>
      <c r="BN365" s="64">
        <f>IFERROR(Y365*I365/H365,"0")</f>
        <v>38.076000000000001</v>
      </c>
      <c r="BO365" s="64">
        <f>IFERROR(1/J365*(X365/H365),"0")</f>
        <v>5.2083333333333336E-2</v>
      </c>
      <c r="BP365" s="64">
        <f>IFERROR(1/J365*(Y365/H365),"0")</f>
        <v>6.25E-2</v>
      </c>
    </row>
    <row r="366" spans="1:68" x14ac:dyDescent="0.2">
      <c r="A366" s="586"/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8"/>
      <c r="P366" s="591" t="s">
        <v>72</v>
      </c>
      <c r="Q366" s="592"/>
      <c r="R366" s="592"/>
      <c r="S366" s="592"/>
      <c r="T366" s="592"/>
      <c r="U366" s="592"/>
      <c r="V366" s="593"/>
      <c r="W366" s="37" t="s">
        <v>73</v>
      </c>
      <c r="X366" s="577">
        <f>IFERROR(X364/H364,"0")+IFERROR(X365/H365,"0")</f>
        <v>3.3333333333333335</v>
      </c>
      <c r="Y366" s="577">
        <f>IFERROR(Y364/H364,"0")+IFERROR(Y365/H365,"0")</f>
        <v>4</v>
      </c>
      <c r="Z366" s="577">
        <f>IFERROR(IF(Z364="",0,Z364),"0")+IFERROR(IF(Z365="",0,Z365),"0")</f>
        <v>7.5920000000000001E-2</v>
      </c>
      <c r="AA366" s="578"/>
      <c r="AB366" s="578"/>
      <c r="AC366" s="578"/>
    </row>
    <row r="367" spans="1:68" x14ac:dyDescent="0.2">
      <c r="A367" s="587"/>
      <c r="B367" s="587"/>
      <c r="C367" s="587"/>
      <c r="D367" s="587"/>
      <c r="E367" s="587"/>
      <c r="F367" s="587"/>
      <c r="G367" s="587"/>
      <c r="H367" s="587"/>
      <c r="I367" s="587"/>
      <c r="J367" s="587"/>
      <c r="K367" s="587"/>
      <c r="L367" s="587"/>
      <c r="M367" s="587"/>
      <c r="N367" s="587"/>
      <c r="O367" s="588"/>
      <c r="P367" s="591" t="s">
        <v>72</v>
      </c>
      <c r="Q367" s="592"/>
      <c r="R367" s="592"/>
      <c r="S367" s="592"/>
      <c r="T367" s="592"/>
      <c r="U367" s="592"/>
      <c r="V367" s="593"/>
      <c r="W367" s="37" t="s">
        <v>70</v>
      </c>
      <c r="X367" s="577">
        <f>IFERROR(SUM(X364:X365),"0")</f>
        <v>30</v>
      </c>
      <c r="Y367" s="577">
        <f>IFERROR(SUM(Y364:Y365),"0")</f>
        <v>36</v>
      </c>
      <c r="Z367" s="37"/>
      <c r="AA367" s="578"/>
      <c r="AB367" s="578"/>
      <c r="AC367" s="578"/>
    </row>
    <row r="368" spans="1:68" ht="14.25" customHeight="1" x14ac:dyDescent="0.25">
      <c r="A368" s="594" t="s">
        <v>175</v>
      </c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87"/>
      <c r="P368" s="587"/>
      <c r="Q368" s="587"/>
      <c r="R368" s="587"/>
      <c r="S368" s="587"/>
      <c r="T368" s="587"/>
      <c r="U368" s="587"/>
      <c r="V368" s="587"/>
      <c r="W368" s="587"/>
      <c r="X368" s="587"/>
      <c r="Y368" s="587"/>
      <c r="Z368" s="587"/>
      <c r="AA368" s="571"/>
      <c r="AB368" s="571"/>
      <c r="AC368" s="571"/>
    </row>
    <row r="369" spans="1:68" ht="27" customHeight="1" x14ac:dyDescent="0.25">
      <c r="A369" s="54" t="s">
        <v>586</v>
      </c>
      <c r="B369" s="54" t="s">
        <v>587</v>
      </c>
      <c r="C369" s="31">
        <v>4301060439</v>
      </c>
      <c r="D369" s="582">
        <v>4607091384673</v>
      </c>
      <c r="E369" s="583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30</v>
      </c>
      <c r="P369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0"/>
      <c r="R369" s="580"/>
      <c r="S369" s="580"/>
      <c r="T369" s="581"/>
      <c r="U369" s="34"/>
      <c r="V369" s="34"/>
      <c r="W369" s="35" t="s">
        <v>70</v>
      </c>
      <c r="X369" s="575">
        <v>30</v>
      </c>
      <c r="Y369" s="576">
        <f>IFERROR(IF(X369="",0,CEILING((X369/$H369),1)*$H369),"")</f>
        <v>36</v>
      </c>
      <c r="Z369" s="36">
        <f>IFERROR(IF(Y369=0,"",ROUNDUP(Y369/H369,0)*0.01898),"")</f>
        <v>7.5920000000000001E-2</v>
      </c>
      <c r="AA369" s="56"/>
      <c r="AB369" s="57"/>
      <c r="AC369" s="423" t="s">
        <v>588</v>
      </c>
      <c r="AG369" s="64"/>
      <c r="AJ369" s="68"/>
      <c r="AK369" s="68">
        <v>0</v>
      </c>
      <c r="BB369" s="424" t="s">
        <v>1</v>
      </c>
      <c r="BM369" s="64">
        <f>IFERROR(X369*I369/H369,"0")</f>
        <v>31.73</v>
      </c>
      <c r="BN369" s="64">
        <f>IFERROR(Y369*I369/H369,"0")</f>
        <v>38.076000000000001</v>
      </c>
      <c r="BO369" s="64">
        <f>IFERROR(1/J369*(X369/H369),"0")</f>
        <v>5.2083333333333336E-2</v>
      </c>
      <c r="BP369" s="64">
        <f>IFERROR(1/J369*(Y369/H369),"0")</f>
        <v>6.25E-2</v>
      </c>
    </row>
    <row r="370" spans="1:68" x14ac:dyDescent="0.2">
      <c r="A370" s="586"/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8"/>
      <c r="P370" s="591" t="s">
        <v>72</v>
      </c>
      <c r="Q370" s="592"/>
      <c r="R370" s="592"/>
      <c r="S370" s="592"/>
      <c r="T370" s="592"/>
      <c r="U370" s="592"/>
      <c r="V370" s="593"/>
      <c r="W370" s="37" t="s">
        <v>73</v>
      </c>
      <c r="X370" s="577">
        <f>IFERROR(X369/H369,"0")</f>
        <v>3.3333333333333335</v>
      </c>
      <c r="Y370" s="577">
        <f>IFERROR(Y369/H369,"0")</f>
        <v>4</v>
      </c>
      <c r="Z370" s="577">
        <f>IFERROR(IF(Z369="",0,Z369),"0")</f>
        <v>7.5920000000000001E-2</v>
      </c>
      <c r="AA370" s="578"/>
      <c r="AB370" s="578"/>
      <c r="AC370" s="578"/>
    </row>
    <row r="371" spans="1:68" x14ac:dyDescent="0.2">
      <c r="A371" s="587"/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8"/>
      <c r="P371" s="591" t="s">
        <v>72</v>
      </c>
      <c r="Q371" s="592"/>
      <c r="R371" s="592"/>
      <c r="S371" s="592"/>
      <c r="T371" s="592"/>
      <c r="U371" s="592"/>
      <c r="V371" s="593"/>
      <c r="W371" s="37" t="s">
        <v>70</v>
      </c>
      <c r="X371" s="577">
        <f>IFERROR(SUM(X369:X369),"0")</f>
        <v>30</v>
      </c>
      <c r="Y371" s="577">
        <f>IFERROR(SUM(Y369:Y369),"0")</f>
        <v>36</v>
      </c>
      <c r="Z371" s="37"/>
      <c r="AA371" s="578"/>
      <c r="AB371" s="578"/>
      <c r="AC371" s="578"/>
    </row>
    <row r="372" spans="1:68" ht="16.5" customHeight="1" x14ac:dyDescent="0.25">
      <c r="A372" s="595" t="s">
        <v>589</v>
      </c>
      <c r="B372" s="587"/>
      <c r="C372" s="587"/>
      <c r="D372" s="587"/>
      <c r="E372" s="587"/>
      <c r="F372" s="587"/>
      <c r="G372" s="587"/>
      <c r="H372" s="587"/>
      <c r="I372" s="587"/>
      <c r="J372" s="587"/>
      <c r="K372" s="587"/>
      <c r="L372" s="587"/>
      <c r="M372" s="587"/>
      <c r="N372" s="587"/>
      <c r="O372" s="587"/>
      <c r="P372" s="587"/>
      <c r="Q372" s="587"/>
      <c r="R372" s="587"/>
      <c r="S372" s="587"/>
      <c r="T372" s="587"/>
      <c r="U372" s="587"/>
      <c r="V372" s="587"/>
      <c r="W372" s="587"/>
      <c r="X372" s="587"/>
      <c r="Y372" s="587"/>
      <c r="Z372" s="587"/>
      <c r="AA372" s="570"/>
      <c r="AB372" s="570"/>
      <c r="AC372" s="570"/>
    </row>
    <row r="373" spans="1:68" ht="14.25" customHeight="1" x14ac:dyDescent="0.25">
      <c r="A373" s="594" t="s">
        <v>103</v>
      </c>
      <c r="B373" s="587"/>
      <c r="C373" s="587"/>
      <c r="D373" s="587"/>
      <c r="E373" s="587"/>
      <c r="F373" s="587"/>
      <c r="G373" s="587"/>
      <c r="H373" s="587"/>
      <c r="I373" s="587"/>
      <c r="J373" s="587"/>
      <c r="K373" s="587"/>
      <c r="L373" s="587"/>
      <c r="M373" s="587"/>
      <c r="N373" s="587"/>
      <c r="O373" s="587"/>
      <c r="P373" s="587"/>
      <c r="Q373" s="587"/>
      <c r="R373" s="587"/>
      <c r="S373" s="587"/>
      <c r="T373" s="587"/>
      <c r="U373" s="587"/>
      <c r="V373" s="587"/>
      <c r="W373" s="587"/>
      <c r="X373" s="587"/>
      <c r="Y373" s="587"/>
      <c r="Z373" s="587"/>
      <c r="AA373" s="571"/>
      <c r="AB373" s="571"/>
      <c r="AC373" s="571"/>
    </row>
    <row r="374" spans="1:68" ht="37.5" customHeight="1" x14ac:dyDescent="0.25">
      <c r="A374" s="54" t="s">
        <v>590</v>
      </c>
      <c r="B374" s="54" t="s">
        <v>591</v>
      </c>
      <c r="C374" s="31">
        <v>4301011873</v>
      </c>
      <c r="D374" s="582">
        <v>4680115881907</v>
      </c>
      <c r="E374" s="583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0"/>
      <c r="R374" s="580"/>
      <c r="S374" s="580"/>
      <c r="T374" s="581"/>
      <c r="U374" s="34"/>
      <c r="V374" s="34"/>
      <c r="W374" s="35" t="s">
        <v>70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592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593</v>
      </c>
      <c r="B375" s="54" t="s">
        <v>594</v>
      </c>
      <c r="C375" s="31">
        <v>4301011874</v>
      </c>
      <c r="D375" s="582">
        <v>4680115884892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6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595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596</v>
      </c>
      <c r="B376" s="54" t="s">
        <v>597</v>
      </c>
      <c r="C376" s="31">
        <v>4301011875</v>
      </c>
      <c r="D376" s="582">
        <v>4680115884885</v>
      </c>
      <c r="E376" s="583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6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0"/>
      <c r="R376" s="580"/>
      <c r="S376" s="580"/>
      <c r="T376" s="581"/>
      <c r="U376" s="34"/>
      <c r="V376" s="34"/>
      <c r="W376" s="35" t="s">
        <v>70</v>
      </c>
      <c r="X376" s="575">
        <v>50</v>
      </c>
      <c r="Y376" s="576">
        <f>IFERROR(IF(X376="",0,CEILING((X376/$H376),1)*$H376),"")</f>
        <v>60</v>
      </c>
      <c r="Z376" s="36">
        <f>IFERROR(IF(Y376=0,"",ROUNDUP(Y376/H376,0)*0.01898),"")</f>
        <v>9.4899999999999998E-2</v>
      </c>
      <c r="AA376" s="56"/>
      <c r="AB376" s="57"/>
      <c r="AC376" s="429" t="s">
        <v>595</v>
      </c>
      <c r="AG376" s="64"/>
      <c r="AJ376" s="68"/>
      <c r="AK376" s="68">
        <v>0</v>
      </c>
      <c r="BB376" s="430" t="s">
        <v>1</v>
      </c>
      <c r="BM376" s="64">
        <f>IFERROR(X376*I376/H376,"0")</f>
        <v>51.8125</v>
      </c>
      <c r="BN376" s="64">
        <f>IFERROR(Y376*I376/H376,"0")</f>
        <v>62.175000000000004</v>
      </c>
      <c r="BO376" s="64">
        <f>IFERROR(1/J376*(X376/H376),"0")</f>
        <v>6.5104166666666671E-2</v>
      </c>
      <c r="BP376" s="64">
        <f>IFERROR(1/J376*(Y376/H376),"0")</f>
        <v>7.8125E-2</v>
      </c>
    </row>
    <row r="377" spans="1:68" ht="37.5" customHeight="1" x14ac:dyDescent="0.25">
      <c r="A377" s="54" t="s">
        <v>598</v>
      </c>
      <c r="B377" s="54" t="s">
        <v>599</v>
      </c>
      <c r="C377" s="31">
        <v>4301011871</v>
      </c>
      <c r="D377" s="582">
        <v>4680115884908</v>
      </c>
      <c r="E377" s="583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60</v>
      </c>
      <c r="P377" s="7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0"/>
      <c r="R377" s="580"/>
      <c r="S377" s="580"/>
      <c r="T377" s="581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595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6"/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8"/>
      <c r="P378" s="591" t="s">
        <v>72</v>
      </c>
      <c r="Q378" s="592"/>
      <c r="R378" s="592"/>
      <c r="S378" s="592"/>
      <c r="T378" s="592"/>
      <c r="U378" s="592"/>
      <c r="V378" s="593"/>
      <c r="W378" s="37" t="s">
        <v>73</v>
      </c>
      <c r="X378" s="577">
        <f>IFERROR(X374/H374,"0")+IFERROR(X375/H375,"0")+IFERROR(X376/H376,"0")+IFERROR(X377/H377,"0")</f>
        <v>4.166666666666667</v>
      </c>
      <c r="Y378" s="577">
        <f>IFERROR(Y374/H374,"0")+IFERROR(Y375/H375,"0")+IFERROR(Y376/H376,"0")+IFERROR(Y377/H377,"0")</f>
        <v>5</v>
      </c>
      <c r="Z378" s="577">
        <f>IFERROR(IF(Z374="",0,Z374),"0")+IFERROR(IF(Z375="",0,Z375),"0")+IFERROR(IF(Z376="",0,Z376),"0")+IFERROR(IF(Z377="",0,Z377),"0")</f>
        <v>9.4899999999999998E-2</v>
      </c>
      <c r="AA378" s="578"/>
      <c r="AB378" s="578"/>
      <c r="AC378" s="578"/>
    </row>
    <row r="379" spans="1:68" x14ac:dyDescent="0.2">
      <c r="A379" s="587"/>
      <c r="B379" s="587"/>
      <c r="C379" s="587"/>
      <c r="D379" s="587"/>
      <c r="E379" s="587"/>
      <c r="F379" s="587"/>
      <c r="G379" s="587"/>
      <c r="H379" s="587"/>
      <c r="I379" s="587"/>
      <c r="J379" s="587"/>
      <c r="K379" s="587"/>
      <c r="L379" s="587"/>
      <c r="M379" s="587"/>
      <c r="N379" s="587"/>
      <c r="O379" s="588"/>
      <c r="P379" s="591" t="s">
        <v>72</v>
      </c>
      <c r="Q379" s="592"/>
      <c r="R379" s="592"/>
      <c r="S379" s="592"/>
      <c r="T379" s="592"/>
      <c r="U379" s="592"/>
      <c r="V379" s="593"/>
      <c r="W379" s="37" t="s">
        <v>70</v>
      </c>
      <c r="X379" s="577">
        <f>IFERROR(SUM(X374:X377),"0")</f>
        <v>50</v>
      </c>
      <c r="Y379" s="577">
        <f>IFERROR(SUM(Y374:Y377),"0")</f>
        <v>60</v>
      </c>
      <c r="Z379" s="37"/>
      <c r="AA379" s="578"/>
      <c r="AB379" s="578"/>
      <c r="AC379" s="578"/>
    </row>
    <row r="380" spans="1:68" ht="14.25" customHeight="1" x14ac:dyDescent="0.25">
      <c r="A380" s="594" t="s">
        <v>64</v>
      </c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87"/>
      <c r="P380" s="587"/>
      <c r="Q380" s="587"/>
      <c r="R380" s="587"/>
      <c r="S380" s="587"/>
      <c r="T380" s="587"/>
      <c r="U380" s="587"/>
      <c r="V380" s="587"/>
      <c r="W380" s="587"/>
      <c r="X380" s="587"/>
      <c r="Y380" s="587"/>
      <c r="Z380" s="587"/>
      <c r="AA380" s="571"/>
      <c r="AB380" s="571"/>
      <c r="AC380" s="571"/>
    </row>
    <row r="381" spans="1:68" ht="27" customHeight="1" x14ac:dyDescent="0.25">
      <c r="A381" s="54" t="s">
        <v>600</v>
      </c>
      <c r="B381" s="54" t="s">
        <v>601</v>
      </c>
      <c r="C381" s="31">
        <v>4301031303</v>
      </c>
      <c r="D381" s="582">
        <v>4607091384802</v>
      </c>
      <c r="E381" s="583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111</v>
      </c>
      <c r="L381" s="32"/>
      <c r="M381" s="33" t="s">
        <v>68</v>
      </c>
      <c r="N381" s="33"/>
      <c r="O381" s="32">
        <v>35</v>
      </c>
      <c r="P381" s="6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0"/>
      <c r="R381" s="580"/>
      <c r="S381" s="580"/>
      <c r="T381" s="581"/>
      <c r="U381" s="34"/>
      <c r="V381" s="34"/>
      <c r="W381" s="35" t="s">
        <v>70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602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6"/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8"/>
      <c r="P382" s="591" t="s">
        <v>72</v>
      </c>
      <c r="Q382" s="592"/>
      <c r="R382" s="592"/>
      <c r="S382" s="592"/>
      <c r="T382" s="592"/>
      <c r="U382" s="592"/>
      <c r="V382" s="593"/>
      <c r="W382" s="37" t="s">
        <v>73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x14ac:dyDescent="0.2">
      <c r="A383" s="587"/>
      <c r="B383" s="587"/>
      <c r="C383" s="587"/>
      <c r="D383" s="587"/>
      <c r="E383" s="587"/>
      <c r="F383" s="587"/>
      <c r="G383" s="587"/>
      <c r="H383" s="587"/>
      <c r="I383" s="587"/>
      <c r="J383" s="587"/>
      <c r="K383" s="587"/>
      <c r="L383" s="587"/>
      <c r="M383" s="587"/>
      <c r="N383" s="587"/>
      <c r="O383" s="588"/>
      <c r="P383" s="591" t="s">
        <v>72</v>
      </c>
      <c r="Q383" s="592"/>
      <c r="R383" s="592"/>
      <c r="S383" s="592"/>
      <c r="T383" s="592"/>
      <c r="U383" s="592"/>
      <c r="V383" s="593"/>
      <c r="W383" s="37" t="s">
        <v>70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customHeight="1" x14ac:dyDescent="0.25">
      <c r="A384" s="594" t="s">
        <v>74</v>
      </c>
      <c r="B384" s="587"/>
      <c r="C384" s="587"/>
      <c r="D384" s="587"/>
      <c r="E384" s="587"/>
      <c r="F384" s="587"/>
      <c r="G384" s="587"/>
      <c r="H384" s="587"/>
      <c r="I384" s="587"/>
      <c r="J384" s="587"/>
      <c r="K384" s="587"/>
      <c r="L384" s="587"/>
      <c r="M384" s="587"/>
      <c r="N384" s="587"/>
      <c r="O384" s="587"/>
      <c r="P384" s="587"/>
      <c r="Q384" s="587"/>
      <c r="R384" s="587"/>
      <c r="S384" s="587"/>
      <c r="T384" s="587"/>
      <c r="U384" s="587"/>
      <c r="V384" s="587"/>
      <c r="W384" s="587"/>
      <c r="X384" s="587"/>
      <c r="Y384" s="587"/>
      <c r="Z384" s="587"/>
      <c r="AA384" s="571"/>
      <c r="AB384" s="571"/>
      <c r="AC384" s="571"/>
    </row>
    <row r="385" spans="1:68" ht="27" customHeight="1" x14ac:dyDescent="0.25">
      <c r="A385" s="54" t="s">
        <v>603</v>
      </c>
      <c r="B385" s="54" t="s">
        <v>604</v>
      </c>
      <c r="C385" s="31">
        <v>4301051899</v>
      </c>
      <c r="D385" s="582">
        <v>4607091384246</v>
      </c>
      <c r="E385" s="583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90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0"/>
      <c r="R385" s="580"/>
      <c r="S385" s="580"/>
      <c r="T385" s="581"/>
      <c r="U385" s="34"/>
      <c r="V385" s="34"/>
      <c r="W385" s="35" t="s">
        <v>70</v>
      </c>
      <c r="X385" s="575">
        <v>0</v>
      </c>
      <c r="Y385" s="576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35" t="s">
        <v>605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606</v>
      </c>
      <c r="B386" s="54" t="s">
        <v>607</v>
      </c>
      <c r="C386" s="31">
        <v>4301051660</v>
      </c>
      <c r="D386" s="582">
        <v>4607091384253</v>
      </c>
      <c r="E386" s="583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77</v>
      </c>
      <c r="L386" s="32"/>
      <c r="M386" s="33" t="s">
        <v>78</v>
      </c>
      <c r="N386" s="33"/>
      <c r="O386" s="32">
        <v>40</v>
      </c>
      <c r="P386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0"/>
      <c r="R386" s="580"/>
      <c r="S386" s="580"/>
      <c r="T386" s="581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605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6"/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8"/>
      <c r="P387" s="591" t="s">
        <v>72</v>
      </c>
      <c r="Q387" s="592"/>
      <c r="R387" s="592"/>
      <c r="S387" s="592"/>
      <c r="T387" s="592"/>
      <c r="U387" s="592"/>
      <c r="V387" s="593"/>
      <c r="W387" s="37" t="s">
        <v>73</v>
      </c>
      <c r="X387" s="577">
        <f>IFERROR(X385/H385,"0")+IFERROR(X386/H386,"0")</f>
        <v>0</v>
      </c>
      <c r="Y387" s="577">
        <f>IFERROR(Y385/H385,"0")+IFERROR(Y386/H386,"0")</f>
        <v>0</v>
      </c>
      <c r="Z387" s="577">
        <f>IFERROR(IF(Z385="",0,Z385),"0")+IFERROR(IF(Z386="",0,Z386),"0")</f>
        <v>0</v>
      </c>
      <c r="AA387" s="578"/>
      <c r="AB387" s="578"/>
      <c r="AC387" s="578"/>
    </row>
    <row r="388" spans="1:68" x14ac:dyDescent="0.2">
      <c r="A388" s="587"/>
      <c r="B388" s="587"/>
      <c r="C388" s="587"/>
      <c r="D388" s="587"/>
      <c r="E388" s="587"/>
      <c r="F388" s="587"/>
      <c r="G388" s="587"/>
      <c r="H388" s="587"/>
      <c r="I388" s="587"/>
      <c r="J388" s="587"/>
      <c r="K388" s="587"/>
      <c r="L388" s="587"/>
      <c r="M388" s="587"/>
      <c r="N388" s="587"/>
      <c r="O388" s="588"/>
      <c r="P388" s="591" t="s">
        <v>72</v>
      </c>
      <c r="Q388" s="592"/>
      <c r="R388" s="592"/>
      <c r="S388" s="592"/>
      <c r="T388" s="592"/>
      <c r="U388" s="592"/>
      <c r="V388" s="593"/>
      <c r="W388" s="37" t="s">
        <v>70</v>
      </c>
      <c r="X388" s="577">
        <f>IFERROR(SUM(X385:X386),"0")</f>
        <v>0</v>
      </c>
      <c r="Y388" s="577">
        <f>IFERROR(SUM(Y385:Y386),"0")</f>
        <v>0</v>
      </c>
      <c r="Z388" s="37"/>
      <c r="AA388" s="578"/>
      <c r="AB388" s="578"/>
      <c r="AC388" s="578"/>
    </row>
    <row r="389" spans="1:68" ht="14.25" customHeight="1" x14ac:dyDescent="0.25">
      <c r="A389" s="594" t="s">
        <v>175</v>
      </c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87"/>
      <c r="P389" s="587"/>
      <c r="Q389" s="587"/>
      <c r="R389" s="587"/>
      <c r="S389" s="587"/>
      <c r="T389" s="587"/>
      <c r="U389" s="587"/>
      <c r="V389" s="587"/>
      <c r="W389" s="587"/>
      <c r="X389" s="587"/>
      <c r="Y389" s="587"/>
      <c r="Z389" s="587"/>
      <c r="AA389" s="571"/>
      <c r="AB389" s="571"/>
      <c r="AC389" s="571"/>
    </row>
    <row r="390" spans="1:68" ht="27" customHeight="1" x14ac:dyDescent="0.25">
      <c r="A390" s="54" t="s">
        <v>608</v>
      </c>
      <c r="B390" s="54" t="s">
        <v>609</v>
      </c>
      <c r="C390" s="31">
        <v>4301060441</v>
      </c>
      <c r="D390" s="582">
        <v>4607091389357</v>
      </c>
      <c r="E390" s="583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8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0"/>
      <c r="R390" s="580"/>
      <c r="S390" s="580"/>
      <c r="T390" s="581"/>
      <c r="U390" s="34"/>
      <c r="V390" s="34"/>
      <c r="W390" s="35" t="s">
        <v>70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610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586"/>
      <c r="B391" s="587"/>
      <c r="C391" s="587"/>
      <c r="D391" s="587"/>
      <c r="E391" s="587"/>
      <c r="F391" s="587"/>
      <c r="G391" s="587"/>
      <c r="H391" s="587"/>
      <c r="I391" s="587"/>
      <c r="J391" s="587"/>
      <c r="K391" s="587"/>
      <c r="L391" s="587"/>
      <c r="M391" s="587"/>
      <c r="N391" s="587"/>
      <c r="O391" s="588"/>
      <c r="P391" s="591" t="s">
        <v>72</v>
      </c>
      <c r="Q391" s="592"/>
      <c r="R391" s="592"/>
      <c r="S391" s="592"/>
      <c r="T391" s="592"/>
      <c r="U391" s="592"/>
      <c r="V391" s="593"/>
      <c r="W391" s="37" t="s">
        <v>73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x14ac:dyDescent="0.2">
      <c r="A392" s="587"/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8"/>
      <c r="P392" s="591" t="s">
        <v>72</v>
      </c>
      <c r="Q392" s="592"/>
      <c r="R392" s="592"/>
      <c r="S392" s="592"/>
      <c r="T392" s="592"/>
      <c r="U392" s="592"/>
      <c r="V392" s="593"/>
      <c r="W392" s="37" t="s">
        <v>70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customHeight="1" x14ac:dyDescent="0.2">
      <c r="A393" s="616" t="s">
        <v>611</v>
      </c>
      <c r="B393" s="617"/>
      <c r="C393" s="617"/>
      <c r="D393" s="617"/>
      <c r="E393" s="617"/>
      <c r="F393" s="617"/>
      <c r="G393" s="617"/>
      <c r="H393" s="617"/>
      <c r="I393" s="617"/>
      <c r="J393" s="617"/>
      <c r="K393" s="617"/>
      <c r="L393" s="617"/>
      <c r="M393" s="617"/>
      <c r="N393" s="617"/>
      <c r="O393" s="617"/>
      <c r="P393" s="617"/>
      <c r="Q393" s="617"/>
      <c r="R393" s="617"/>
      <c r="S393" s="617"/>
      <c r="T393" s="617"/>
      <c r="U393" s="617"/>
      <c r="V393" s="617"/>
      <c r="W393" s="617"/>
      <c r="X393" s="617"/>
      <c r="Y393" s="617"/>
      <c r="Z393" s="617"/>
      <c r="AA393" s="48"/>
      <c r="AB393" s="48"/>
      <c r="AC393" s="48"/>
    </row>
    <row r="394" spans="1:68" ht="16.5" customHeight="1" x14ac:dyDescent="0.25">
      <c r="A394" s="595" t="s">
        <v>612</v>
      </c>
      <c r="B394" s="587"/>
      <c r="C394" s="587"/>
      <c r="D394" s="587"/>
      <c r="E394" s="587"/>
      <c r="F394" s="587"/>
      <c r="G394" s="587"/>
      <c r="H394" s="587"/>
      <c r="I394" s="587"/>
      <c r="J394" s="587"/>
      <c r="K394" s="587"/>
      <c r="L394" s="587"/>
      <c r="M394" s="587"/>
      <c r="N394" s="587"/>
      <c r="O394" s="587"/>
      <c r="P394" s="587"/>
      <c r="Q394" s="587"/>
      <c r="R394" s="587"/>
      <c r="S394" s="587"/>
      <c r="T394" s="587"/>
      <c r="U394" s="587"/>
      <c r="V394" s="587"/>
      <c r="W394" s="587"/>
      <c r="X394" s="587"/>
      <c r="Y394" s="587"/>
      <c r="Z394" s="587"/>
      <c r="AA394" s="570"/>
      <c r="AB394" s="570"/>
      <c r="AC394" s="570"/>
    </row>
    <row r="395" spans="1:68" ht="14.25" customHeight="1" x14ac:dyDescent="0.25">
      <c r="A395" s="594" t="s">
        <v>64</v>
      </c>
      <c r="B395" s="587"/>
      <c r="C395" s="587"/>
      <c r="D395" s="587"/>
      <c r="E395" s="587"/>
      <c r="F395" s="587"/>
      <c r="G395" s="587"/>
      <c r="H395" s="587"/>
      <c r="I395" s="587"/>
      <c r="J395" s="587"/>
      <c r="K395" s="587"/>
      <c r="L395" s="587"/>
      <c r="M395" s="587"/>
      <c r="N395" s="587"/>
      <c r="O395" s="587"/>
      <c r="P395" s="587"/>
      <c r="Q395" s="587"/>
      <c r="R395" s="587"/>
      <c r="S395" s="587"/>
      <c r="T395" s="587"/>
      <c r="U395" s="587"/>
      <c r="V395" s="587"/>
      <c r="W395" s="587"/>
      <c r="X395" s="587"/>
      <c r="Y395" s="587"/>
      <c r="Z395" s="587"/>
      <c r="AA395" s="571"/>
      <c r="AB395" s="571"/>
      <c r="AC395" s="571"/>
    </row>
    <row r="396" spans="1:68" ht="27" customHeight="1" x14ac:dyDescent="0.25">
      <c r="A396" s="54" t="s">
        <v>613</v>
      </c>
      <c r="B396" s="54" t="s">
        <v>614</v>
      </c>
      <c r="C396" s="31">
        <v>4301031405</v>
      </c>
      <c r="D396" s="582">
        <v>4680115886100</v>
      </c>
      <c r="E396" s="583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0"/>
      <c r="R396" s="580"/>
      <c r="S396" s="580"/>
      <c r="T396" s="581"/>
      <c r="U396" s="34"/>
      <c r="V396" s="34"/>
      <c r="W396" s="35" t="s">
        <v>70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4301031406</v>
      </c>
      <c r="D397" s="582">
        <v>4680115886117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70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616</v>
      </c>
      <c r="B398" s="54" t="s">
        <v>619</v>
      </c>
      <c r="C398" s="31">
        <v>4301031382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70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620</v>
      </c>
      <c r="B399" s="54" t="s">
        <v>621</v>
      </c>
      <c r="C399" s="31">
        <v>4301031402</v>
      </c>
      <c r="D399" s="582">
        <v>4680115886124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70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623</v>
      </c>
      <c r="B400" s="54" t="s">
        <v>624</v>
      </c>
      <c r="C400" s="31">
        <v>4301031366</v>
      </c>
      <c r="D400" s="582">
        <v>4680115883147</v>
      </c>
      <c r="E400" s="583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0"/>
      <c r="R400" s="580"/>
      <c r="S400" s="580"/>
      <c r="T400" s="581"/>
      <c r="U400" s="34"/>
      <c r="V400" s="34"/>
      <c r="W400" s="35" t="s">
        <v>70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625</v>
      </c>
      <c r="B401" s="54" t="s">
        <v>626</v>
      </c>
      <c r="C401" s="31">
        <v>4301031362</v>
      </c>
      <c r="D401" s="582">
        <v>4607091384338</v>
      </c>
      <c r="E401" s="583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0"/>
      <c r="R401" s="580"/>
      <c r="S401" s="580"/>
      <c r="T401" s="581"/>
      <c r="U401" s="34"/>
      <c r="V401" s="34"/>
      <c r="W401" s="35" t="s">
        <v>70</v>
      </c>
      <c r="X401" s="575">
        <v>14</v>
      </c>
      <c r="Y401" s="576">
        <f t="shared" si="57"/>
        <v>14.700000000000001</v>
      </c>
      <c r="Z401" s="36">
        <f t="shared" si="62"/>
        <v>3.5140000000000005E-2</v>
      </c>
      <c r="AA401" s="56"/>
      <c r="AB401" s="57"/>
      <c r="AC401" s="451" t="s">
        <v>615</v>
      </c>
      <c r="AG401" s="64"/>
      <c r="AJ401" s="68"/>
      <c r="AK401" s="68">
        <v>0</v>
      </c>
      <c r="BB401" s="452" t="s">
        <v>1</v>
      </c>
      <c r="BM401" s="64">
        <f t="shared" si="58"/>
        <v>14.866666666666665</v>
      </c>
      <c r="BN401" s="64">
        <f t="shared" si="59"/>
        <v>15.61</v>
      </c>
      <c r="BO401" s="64">
        <f t="shared" si="60"/>
        <v>2.8490028490028491E-2</v>
      </c>
      <c r="BP401" s="64">
        <f t="shared" si="61"/>
        <v>2.9914529914529919E-2</v>
      </c>
    </row>
    <row r="402" spans="1:68" ht="37.5" customHeight="1" x14ac:dyDescent="0.25">
      <c r="A402" s="54" t="s">
        <v>627</v>
      </c>
      <c r="B402" s="54" t="s">
        <v>628</v>
      </c>
      <c r="C402" s="31">
        <v>4301031361</v>
      </c>
      <c r="D402" s="582">
        <v>4607091389524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70</v>
      </c>
      <c r="X402" s="575">
        <v>52.5</v>
      </c>
      <c r="Y402" s="576">
        <f t="shared" si="57"/>
        <v>52.5</v>
      </c>
      <c r="Z402" s="36">
        <f t="shared" si="62"/>
        <v>0.1255</v>
      </c>
      <c r="AA402" s="56"/>
      <c r="AB402" s="57"/>
      <c r="AC402" s="453" t="s">
        <v>629</v>
      </c>
      <c r="AG402" s="64"/>
      <c r="AJ402" s="68"/>
      <c r="AK402" s="68">
        <v>0</v>
      </c>
      <c r="BB402" s="454" t="s">
        <v>1</v>
      </c>
      <c r="BM402" s="64">
        <f t="shared" si="58"/>
        <v>55.75</v>
      </c>
      <c r="BN402" s="64">
        <f t="shared" si="59"/>
        <v>55.75</v>
      </c>
      <c r="BO402" s="64">
        <f t="shared" si="60"/>
        <v>0.10683760683760685</v>
      </c>
      <c r="BP402" s="64">
        <f t="shared" si="61"/>
        <v>0.10683760683760685</v>
      </c>
    </row>
    <row r="403" spans="1:68" ht="27" customHeight="1" x14ac:dyDescent="0.25">
      <c r="A403" s="54" t="s">
        <v>630</v>
      </c>
      <c r="B403" s="54" t="s">
        <v>631</v>
      </c>
      <c r="C403" s="31">
        <v>4301031364</v>
      </c>
      <c r="D403" s="582">
        <v>4680115883161</v>
      </c>
      <c r="E403" s="583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0"/>
      <c r="R403" s="580"/>
      <c r="S403" s="580"/>
      <c r="T403" s="581"/>
      <c r="U403" s="34"/>
      <c r="V403" s="34"/>
      <c r="W403" s="35" t="s">
        <v>70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632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633</v>
      </c>
      <c r="B404" s="54" t="s">
        <v>634</v>
      </c>
      <c r="C404" s="31">
        <v>4301031358</v>
      </c>
      <c r="D404" s="582">
        <v>4607091389531</v>
      </c>
      <c r="E404" s="583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0"/>
      <c r="R404" s="580"/>
      <c r="S404" s="580"/>
      <c r="T404" s="581"/>
      <c r="U404" s="34"/>
      <c r="V404" s="34"/>
      <c r="W404" s="35" t="s">
        <v>70</v>
      </c>
      <c r="X404" s="575">
        <v>35</v>
      </c>
      <c r="Y404" s="576">
        <f t="shared" si="57"/>
        <v>35.700000000000003</v>
      </c>
      <c r="Z404" s="36">
        <f t="shared" si="62"/>
        <v>8.5339999999999999E-2</v>
      </c>
      <c r="AA404" s="56"/>
      <c r="AB404" s="57"/>
      <c r="AC404" s="457" t="s">
        <v>635</v>
      </c>
      <c r="AG404" s="64"/>
      <c r="AJ404" s="68"/>
      <c r="AK404" s="68">
        <v>0</v>
      </c>
      <c r="BB404" s="458" t="s">
        <v>1</v>
      </c>
      <c r="BM404" s="64">
        <f t="shared" si="58"/>
        <v>37.166666666666664</v>
      </c>
      <c r="BN404" s="64">
        <f t="shared" si="59"/>
        <v>37.910000000000004</v>
      </c>
      <c r="BO404" s="64">
        <f t="shared" si="60"/>
        <v>7.1225071225071226E-2</v>
      </c>
      <c r="BP404" s="64">
        <f t="shared" si="61"/>
        <v>7.2649572649572655E-2</v>
      </c>
    </row>
    <row r="405" spans="1:68" ht="37.5" customHeight="1" x14ac:dyDescent="0.25">
      <c r="A405" s="54" t="s">
        <v>636</v>
      </c>
      <c r="B405" s="54" t="s">
        <v>637</v>
      </c>
      <c r="C405" s="31">
        <v>4301031360</v>
      </c>
      <c r="D405" s="582">
        <v>4607091384345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0"/>
      <c r="R405" s="580"/>
      <c r="S405" s="580"/>
      <c r="T405" s="581"/>
      <c r="U405" s="34"/>
      <c r="V405" s="34"/>
      <c r="W405" s="35" t="s">
        <v>70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632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586"/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8"/>
      <c r="P406" s="591" t="s">
        <v>72</v>
      </c>
      <c r="Q406" s="592"/>
      <c r="R406" s="592"/>
      <c r="S406" s="592"/>
      <c r="T406" s="592"/>
      <c r="U406" s="592"/>
      <c r="V406" s="593"/>
      <c r="W406" s="37" t="s">
        <v>73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48.333333333333329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49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0.24598</v>
      </c>
      <c r="AA406" s="578"/>
      <c r="AB406" s="578"/>
      <c r="AC406" s="578"/>
    </row>
    <row r="407" spans="1:68" x14ac:dyDescent="0.2">
      <c r="A407" s="587"/>
      <c r="B407" s="587"/>
      <c r="C407" s="587"/>
      <c r="D407" s="587"/>
      <c r="E407" s="587"/>
      <c r="F407" s="587"/>
      <c r="G407" s="587"/>
      <c r="H407" s="587"/>
      <c r="I407" s="587"/>
      <c r="J407" s="587"/>
      <c r="K407" s="587"/>
      <c r="L407" s="587"/>
      <c r="M407" s="587"/>
      <c r="N407" s="587"/>
      <c r="O407" s="588"/>
      <c r="P407" s="591" t="s">
        <v>72</v>
      </c>
      <c r="Q407" s="592"/>
      <c r="R407" s="592"/>
      <c r="S407" s="592"/>
      <c r="T407" s="592"/>
      <c r="U407" s="592"/>
      <c r="V407" s="593"/>
      <c r="W407" s="37" t="s">
        <v>70</v>
      </c>
      <c r="X407" s="577">
        <f>IFERROR(SUM(X396:X405),"0")</f>
        <v>101.5</v>
      </c>
      <c r="Y407" s="577">
        <f>IFERROR(SUM(Y396:Y405),"0")</f>
        <v>102.9</v>
      </c>
      <c r="Z407" s="37"/>
      <c r="AA407" s="578"/>
      <c r="AB407" s="578"/>
      <c r="AC407" s="578"/>
    </row>
    <row r="408" spans="1:68" ht="14.25" customHeight="1" x14ac:dyDescent="0.25">
      <c r="A408" s="594" t="s">
        <v>74</v>
      </c>
      <c r="B408" s="587"/>
      <c r="C408" s="587"/>
      <c r="D408" s="587"/>
      <c r="E408" s="587"/>
      <c r="F408" s="587"/>
      <c r="G408" s="587"/>
      <c r="H408" s="587"/>
      <c r="I408" s="587"/>
      <c r="J408" s="587"/>
      <c r="K408" s="587"/>
      <c r="L408" s="587"/>
      <c r="M408" s="587"/>
      <c r="N408" s="587"/>
      <c r="O408" s="587"/>
      <c r="P408" s="587"/>
      <c r="Q408" s="587"/>
      <c r="R408" s="587"/>
      <c r="S408" s="587"/>
      <c r="T408" s="587"/>
      <c r="U408" s="587"/>
      <c r="V408" s="587"/>
      <c r="W408" s="587"/>
      <c r="X408" s="587"/>
      <c r="Y408" s="587"/>
      <c r="Z408" s="587"/>
      <c r="AA408" s="571"/>
      <c r="AB408" s="571"/>
      <c r="AC408" s="571"/>
    </row>
    <row r="409" spans="1:68" ht="27" customHeight="1" x14ac:dyDescent="0.25">
      <c r="A409" s="54" t="s">
        <v>638</v>
      </c>
      <c r="B409" s="54" t="s">
        <v>639</v>
      </c>
      <c r="C409" s="31">
        <v>4301051284</v>
      </c>
      <c r="D409" s="582">
        <v>4607091384352</v>
      </c>
      <c r="E409" s="583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111</v>
      </c>
      <c r="L409" s="32"/>
      <c r="M409" s="33" t="s">
        <v>78</v>
      </c>
      <c r="N409" s="33"/>
      <c r="O409" s="32">
        <v>45</v>
      </c>
      <c r="P409" s="8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0"/>
      <c r="R409" s="580"/>
      <c r="S409" s="580"/>
      <c r="T409" s="581"/>
      <c r="U409" s="34"/>
      <c r="V409" s="34"/>
      <c r="W409" s="35" t="s">
        <v>70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640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641</v>
      </c>
      <c r="B410" s="54" t="s">
        <v>642</v>
      </c>
      <c r="C410" s="31">
        <v>4301051431</v>
      </c>
      <c r="D410" s="582">
        <v>4607091389654</v>
      </c>
      <c r="E410" s="583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77</v>
      </c>
      <c r="L410" s="32"/>
      <c r="M410" s="33" t="s">
        <v>78</v>
      </c>
      <c r="N410" s="33"/>
      <c r="O410" s="32">
        <v>45</v>
      </c>
      <c r="P410" s="9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0"/>
      <c r="R410" s="580"/>
      <c r="S410" s="580"/>
      <c r="T410" s="581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643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6"/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8"/>
      <c r="P411" s="591" t="s">
        <v>72</v>
      </c>
      <c r="Q411" s="592"/>
      <c r="R411" s="592"/>
      <c r="S411" s="592"/>
      <c r="T411" s="592"/>
      <c r="U411" s="592"/>
      <c r="V411" s="593"/>
      <c r="W411" s="37" t="s">
        <v>73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x14ac:dyDescent="0.2">
      <c r="A412" s="587"/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8"/>
      <c r="P412" s="591" t="s">
        <v>72</v>
      </c>
      <c r="Q412" s="592"/>
      <c r="R412" s="592"/>
      <c r="S412" s="592"/>
      <c r="T412" s="592"/>
      <c r="U412" s="592"/>
      <c r="V412" s="593"/>
      <c r="W412" s="37" t="s">
        <v>70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customHeight="1" x14ac:dyDescent="0.25">
      <c r="A413" s="595" t="s">
        <v>644</v>
      </c>
      <c r="B413" s="587"/>
      <c r="C413" s="587"/>
      <c r="D413" s="587"/>
      <c r="E413" s="587"/>
      <c r="F413" s="587"/>
      <c r="G413" s="587"/>
      <c r="H413" s="587"/>
      <c r="I413" s="587"/>
      <c r="J413" s="587"/>
      <c r="K413" s="587"/>
      <c r="L413" s="587"/>
      <c r="M413" s="587"/>
      <c r="N413" s="587"/>
      <c r="O413" s="587"/>
      <c r="P413" s="587"/>
      <c r="Q413" s="587"/>
      <c r="R413" s="587"/>
      <c r="S413" s="587"/>
      <c r="T413" s="587"/>
      <c r="U413" s="587"/>
      <c r="V413" s="587"/>
      <c r="W413" s="587"/>
      <c r="X413" s="587"/>
      <c r="Y413" s="587"/>
      <c r="Z413" s="587"/>
      <c r="AA413" s="570"/>
      <c r="AB413" s="570"/>
      <c r="AC413" s="570"/>
    </row>
    <row r="414" spans="1:68" ht="14.25" customHeight="1" x14ac:dyDescent="0.25">
      <c r="A414" s="594" t="s">
        <v>140</v>
      </c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87"/>
      <c r="P414" s="587"/>
      <c r="Q414" s="587"/>
      <c r="R414" s="587"/>
      <c r="S414" s="587"/>
      <c r="T414" s="587"/>
      <c r="U414" s="587"/>
      <c r="V414" s="587"/>
      <c r="W414" s="587"/>
      <c r="X414" s="587"/>
      <c r="Y414" s="587"/>
      <c r="Z414" s="587"/>
      <c r="AA414" s="571"/>
      <c r="AB414" s="571"/>
      <c r="AC414" s="571"/>
    </row>
    <row r="415" spans="1:68" ht="27" customHeight="1" x14ac:dyDescent="0.25">
      <c r="A415" s="54" t="s">
        <v>645</v>
      </c>
      <c r="B415" s="54" t="s">
        <v>646</v>
      </c>
      <c r="C415" s="31">
        <v>4301020319</v>
      </c>
      <c r="D415" s="582">
        <v>4680115885240</v>
      </c>
      <c r="E415" s="583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0"/>
      <c r="R415" s="580"/>
      <c r="S415" s="580"/>
      <c r="T415" s="581"/>
      <c r="U415" s="34"/>
      <c r="V415" s="34"/>
      <c r="W415" s="35" t="s">
        <v>70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647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648</v>
      </c>
      <c r="B416" s="54" t="s">
        <v>649</v>
      </c>
      <c r="C416" s="31">
        <v>4301020315</v>
      </c>
      <c r="D416" s="582">
        <v>4607091389364</v>
      </c>
      <c r="E416" s="583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0"/>
      <c r="R416" s="580"/>
      <c r="S416" s="580"/>
      <c r="T416" s="581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86"/>
      <c r="B417" s="587"/>
      <c r="C417" s="587"/>
      <c r="D417" s="587"/>
      <c r="E417" s="587"/>
      <c r="F417" s="587"/>
      <c r="G417" s="587"/>
      <c r="H417" s="587"/>
      <c r="I417" s="587"/>
      <c r="J417" s="587"/>
      <c r="K417" s="587"/>
      <c r="L417" s="587"/>
      <c r="M417" s="587"/>
      <c r="N417" s="587"/>
      <c r="O417" s="588"/>
      <c r="P417" s="591" t="s">
        <v>72</v>
      </c>
      <c r="Q417" s="592"/>
      <c r="R417" s="592"/>
      <c r="S417" s="592"/>
      <c r="T417" s="592"/>
      <c r="U417" s="592"/>
      <c r="V417" s="593"/>
      <c r="W417" s="37" t="s">
        <v>73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x14ac:dyDescent="0.2">
      <c r="A418" s="587"/>
      <c r="B418" s="587"/>
      <c r="C418" s="587"/>
      <c r="D418" s="587"/>
      <c r="E418" s="587"/>
      <c r="F418" s="587"/>
      <c r="G418" s="587"/>
      <c r="H418" s="587"/>
      <c r="I418" s="587"/>
      <c r="J418" s="587"/>
      <c r="K418" s="587"/>
      <c r="L418" s="587"/>
      <c r="M418" s="587"/>
      <c r="N418" s="587"/>
      <c r="O418" s="588"/>
      <c r="P418" s="591" t="s">
        <v>72</v>
      </c>
      <c r="Q418" s="592"/>
      <c r="R418" s="592"/>
      <c r="S418" s="592"/>
      <c r="T418" s="592"/>
      <c r="U418" s="592"/>
      <c r="V418" s="593"/>
      <c r="W418" s="37" t="s">
        <v>70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customHeight="1" x14ac:dyDescent="0.25">
      <c r="A419" s="594" t="s">
        <v>64</v>
      </c>
      <c r="B419" s="587"/>
      <c r="C419" s="587"/>
      <c r="D419" s="587"/>
      <c r="E419" s="587"/>
      <c r="F419" s="587"/>
      <c r="G419" s="587"/>
      <c r="H419" s="587"/>
      <c r="I419" s="587"/>
      <c r="J419" s="587"/>
      <c r="K419" s="587"/>
      <c r="L419" s="587"/>
      <c r="M419" s="587"/>
      <c r="N419" s="587"/>
      <c r="O419" s="587"/>
      <c r="P419" s="587"/>
      <c r="Q419" s="587"/>
      <c r="R419" s="587"/>
      <c r="S419" s="587"/>
      <c r="T419" s="587"/>
      <c r="U419" s="587"/>
      <c r="V419" s="587"/>
      <c r="W419" s="587"/>
      <c r="X419" s="587"/>
      <c r="Y419" s="587"/>
      <c r="Z419" s="587"/>
      <c r="AA419" s="571"/>
      <c r="AB419" s="571"/>
      <c r="AC419" s="571"/>
    </row>
    <row r="420" spans="1:68" ht="27" customHeight="1" x14ac:dyDescent="0.25">
      <c r="A420" s="54" t="s">
        <v>651</v>
      </c>
      <c r="B420" s="54" t="s">
        <v>652</v>
      </c>
      <c r="C420" s="31">
        <v>4301031403</v>
      </c>
      <c r="D420" s="582">
        <v>4680115886094</v>
      </c>
      <c r="E420" s="583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111</v>
      </c>
      <c r="L420" s="32"/>
      <c r="M420" s="33" t="s">
        <v>107</v>
      </c>
      <c r="N420" s="33"/>
      <c r="O420" s="32">
        <v>50</v>
      </c>
      <c r="P420" s="8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0"/>
      <c r="R420" s="580"/>
      <c r="S420" s="580"/>
      <c r="T420" s="581"/>
      <c r="U420" s="34"/>
      <c r="V420" s="34"/>
      <c r="W420" s="35" t="s">
        <v>70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653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654</v>
      </c>
      <c r="B421" s="54" t="s">
        <v>655</v>
      </c>
      <c r="C421" s="31">
        <v>4301031363</v>
      </c>
      <c r="D421" s="582">
        <v>4607091389425</v>
      </c>
      <c r="E421" s="583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0"/>
      <c r="R421" s="580"/>
      <c r="S421" s="580"/>
      <c r="T421" s="581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656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657</v>
      </c>
      <c r="B422" s="54" t="s">
        <v>658</v>
      </c>
      <c r="C422" s="31">
        <v>4301031373</v>
      </c>
      <c r="D422" s="582">
        <v>4680115880771</v>
      </c>
      <c r="E422" s="583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1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0"/>
      <c r="R422" s="580"/>
      <c r="S422" s="580"/>
      <c r="T422" s="581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4301031359</v>
      </c>
      <c r="D423" s="582">
        <v>4607091389500</v>
      </c>
      <c r="E423" s="583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0"/>
      <c r="R423" s="580"/>
      <c r="S423" s="580"/>
      <c r="T423" s="581"/>
      <c r="U423" s="34"/>
      <c r="V423" s="34"/>
      <c r="W423" s="35" t="s">
        <v>70</v>
      </c>
      <c r="X423" s="575">
        <v>10.5</v>
      </c>
      <c r="Y423" s="576">
        <f>IFERROR(IF(X423="",0,CEILING((X423/$H423),1)*$H423),"")</f>
        <v>10.5</v>
      </c>
      <c r="Z423" s="36">
        <f>IFERROR(IF(Y423=0,"",ROUNDUP(Y423/H423,0)*0.00502),"")</f>
        <v>2.5100000000000001E-2</v>
      </c>
      <c r="AA423" s="56"/>
      <c r="AB423" s="57"/>
      <c r="AC423" s="475" t="s">
        <v>659</v>
      </c>
      <c r="AG423" s="64"/>
      <c r="AJ423" s="68"/>
      <c r="AK423" s="68">
        <v>0</v>
      </c>
      <c r="BB423" s="476" t="s">
        <v>1</v>
      </c>
      <c r="BM423" s="64">
        <f>IFERROR(X423*I423/H423,"0")</f>
        <v>11.149999999999999</v>
      </c>
      <c r="BN423" s="64">
        <f>IFERROR(Y423*I423/H423,"0")</f>
        <v>11.149999999999999</v>
      </c>
      <c r="BO423" s="64">
        <f>IFERROR(1/J423*(X423/H423),"0")</f>
        <v>2.1367521367521368E-2</v>
      </c>
      <c r="BP423" s="64">
        <f>IFERROR(1/J423*(Y423/H423),"0")</f>
        <v>2.1367521367521368E-2</v>
      </c>
    </row>
    <row r="424" spans="1:68" x14ac:dyDescent="0.2">
      <c r="A424" s="586"/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8"/>
      <c r="P424" s="591" t="s">
        <v>72</v>
      </c>
      <c r="Q424" s="592"/>
      <c r="R424" s="592"/>
      <c r="S424" s="592"/>
      <c r="T424" s="592"/>
      <c r="U424" s="592"/>
      <c r="V424" s="593"/>
      <c r="W424" s="37" t="s">
        <v>73</v>
      </c>
      <c r="X424" s="577">
        <f>IFERROR(X420/H420,"0")+IFERROR(X421/H421,"0")+IFERROR(X422/H422,"0")+IFERROR(X423/H423,"0")</f>
        <v>5</v>
      </c>
      <c r="Y424" s="577">
        <f>IFERROR(Y420/H420,"0")+IFERROR(Y421/H421,"0")+IFERROR(Y422/H422,"0")+IFERROR(Y423/H423,"0")</f>
        <v>5</v>
      </c>
      <c r="Z424" s="577">
        <f>IFERROR(IF(Z420="",0,Z420),"0")+IFERROR(IF(Z421="",0,Z421),"0")+IFERROR(IF(Z422="",0,Z422),"0")+IFERROR(IF(Z423="",0,Z423),"0")</f>
        <v>2.5100000000000001E-2</v>
      </c>
      <c r="AA424" s="578"/>
      <c r="AB424" s="578"/>
      <c r="AC424" s="578"/>
    </row>
    <row r="425" spans="1:68" x14ac:dyDescent="0.2">
      <c r="A425" s="587"/>
      <c r="B425" s="587"/>
      <c r="C425" s="587"/>
      <c r="D425" s="587"/>
      <c r="E425" s="587"/>
      <c r="F425" s="587"/>
      <c r="G425" s="587"/>
      <c r="H425" s="587"/>
      <c r="I425" s="587"/>
      <c r="J425" s="587"/>
      <c r="K425" s="587"/>
      <c r="L425" s="587"/>
      <c r="M425" s="587"/>
      <c r="N425" s="587"/>
      <c r="O425" s="588"/>
      <c r="P425" s="591" t="s">
        <v>72</v>
      </c>
      <c r="Q425" s="592"/>
      <c r="R425" s="592"/>
      <c r="S425" s="592"/>
      <c r="T425" s="592"/>
      <c r="U425" s="592"/>
      <c r="V425" s="593"/>
      <c r="W425" s="37" t="s">
        <v>70</v>
      </c>
      <c r="X425" s="577">
        <f>IFERROR(SUM(X420:X423),"0")</f>
        <v>10.5</v>
      </c>
      <c r="Y425" s="577">
        <f>IFERROR(SUM(Y420:Y423),"0")</f>
        <v>10.5</v>
      </c>
      <c r="Z425" s="37"/>
      <c r="AA425" s="578"/>
      <c r="AB425" s="578"/>
      <c r="AC425" s="578"/>
    </row>
    <row r="426" spans="1:68" ht="16.5" customHeight="1" x14ac:dyDescent="0.25">
      <c r="A426" s="595" t="s">
        <v>662</v>
      </c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87"/>
      <c r="P426" s="587"/>
      <c r="Q426" s="587"/>
      <c r="R426" s="587"/>
      <c r="S426" s="587"/>
      <c r="T426" s="587"/>
      <c r="U426" s="587"/>
      <c r="V426" s="587"/>
      <c r="W426" s="587"/>
      <c r="X426" s="587"/>
      <c r="Y426" s="587"/>
      <c r="Z426" s="587"/>
      <c r="AA426" s="570"/>
      <c r="AB426" s="570"/>
      <c r="AC426" s="570"/>
    </row>
    <row r="427" spans="1:68" ht="14.25" customHeight="1" x14ac:dyDescent="0.25">
      <c r="A427" s="594" t="s">
        <v>64</v>
      </c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87"/>
      <c r="P427" s="587"/>
      <c r="Q427" s="587"/>
      <c r="R427" s="587"/>
      <c r="S427" s="587"/>
      <c r="T427" s="587"/>
      <c r="U427" s="587"/>
      <c r="V427" s="587"/>
      <c r="W427" s="587"/>
      <c r="X427" s="587"/>
      <c r="Y427" s="587"/>
      <c r="Z427" s="587"/>
      <c r="AA427" s="571"/>
      <c r="AB427" s="571"/>
      <c r="AC427" s="571"/>
    </row>
    <row r="428" spans="1:68" ht="27" customHeight="1" x14ac:dyDescent="0.25">
      <c r="A428" s="54" t="s">
        <v>663</v>
      </c>
      <c r="B428" s="54" t="s">
        <v>664</v>
      </c>
      <c r="C428" s="31">
        <v>4301031347</v>
      </c>
      <c r="D428" s="582">
        <v>4680115885110</v>
      </c>
      <c r="E428" s="583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50</v>
      </c>
      <c r="P428" s="67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0"/>
      <c r="R428" s="580"/>
      <c r="S428" s="580"/>
      <c r="T428" s="581"/>
      <c r="U428" s="34"/>
      <c r="V428" s="34"/>
      <c r="W428" s="35" t="s">
        <v>70</v>
      </c>
      <c r="X428" s="575">
        <v>60</v>
      </c>
      <c r="Y428" s="576">
        <f>IFERROR(IF(X428="",0,CEILING((X428/$H428),1)*$H428),"")</f>
        <v>60</v>
      </c>
      <c r="Z428" s="36">
        <f>IFERROR(IF(Y428=0,"",ROUNDUP(Y428/H428,0)*0.00651),"")</f>
        <v>0.32550000000000001</v>
      </c>
      <c r="AA428" s="56"/>
      <c r="AB428" s="57"/>
      <c r="AC428" s="477" t="s">
        <v>665</v>
      </c>
      <c r="AG428" s="64"/>
      <c r="AJ428" s="68"/>
      <c r="AK428" s="68">
        <v>0</v>
      </c>
      <c r="BB428" s="478" t="s">
        <v>1</v>
      </c>
      <c r="BM428" s="64">
        <f>IFERROR(X428*I428/H428,"0")</f>
        <v>105</v>
      </c>
      <c r="BN428" s="64">
        <f>IFERROR(Y428*I428/H428,"0")</f>
        <v>105</v>
      </c>
      <c r="BO428" s="64">
        <f>IFERROR(1/J428*(X428/H428),"0")</f>
        <v>0.27472527472527475</v>
      </c>
      <c r="BP428" s="64">
        <f>IFERROR(1/J428*(Y428/H428),"0")</f>
        <v>0.27472527472527475</v>
      </c>
    </row>
    <row r="429" spans="1:68" x14ac:dyDescent="0.2">
      <c r="A429" s="586"/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8"/>
      <c r="P429" s="591" t="s">
        <v>72</v>
      </c>
      <c r="Q429" s="592"/>
      <c r="R429" s="592"/>
      <c r="S429" s="592"/>
      <c r="T429" s="592"/>
      <c r="U429" s="592"/>
      <c r="V429" s="593"/>
      <c r="W429" s="37" t="s">
        <v>73</v>
      </c>
      <c r="X429" s="577">
        <f>IFERROR(X428/H428,"0")</f>
        <v>50</v>
      </c>
      <c r="Y429" s="577">
        <f>IFERROR(Y428/H428,"0")</f>
        <v>50</v>
      </c>
      <c r="Z429" s="577">
        <f>IFERROR(IF(Z428="",0,Z428),"0")</f>
        <v>0.32550000000000001</v>
      </c>
      <c r="AA429" s="578"/>
      <c r="AB429" s="578"/>
      <c r="AC429" s="578"/>
    </row>
    <row r="430" spans="1:68" x14ac:dyDescent="0.2">
      <c r="A430" s="587"/>
      <c r="B430" s="587"/>
      <c r="C430" s="587"/>
      <c r="D430" s="587"/>
      <c r="E430" s="587"/>
      <c r="F430" s="587"/>
      <c r="G430" s="587"/>
      <c r="H430" s="587"/>
      <c r="I430" s="587"/>
      <c r="J430" s="587"/>
      <c r="K430" s="587"/>
      <c r="L430" s="587"/>
      <c r="M430" s="587"/>
      <c r="N430" s="587"/>
      <c r="O430" s="588"/>
      <c r="P430" s="591" t="s">
        <v>72</v>
      </c>
      <c r="Q430" s="592"/>
      <c r="R430" s="592"/>
      <c r="S430" s="592"/>
      <c r="T430" s="592"/>
      <c r="U430" s="592"/>
      <c r="V430" s="593"/>
      <c r="W430" s="37" t="s">
        <v>70</v>
      </c>
      <c r="X430" s="577">
        <f>IFERROR(SUM(X428:X428),"0")</f>
        <v>60</v>
      </c>
      <c r="Y430" s="577">
        <f>IFERROR(SUM(Y428:Y428),"0")</f>
        <v>60</v>
      </c>
      <c r="Z430" s="37"/>
      <c r="AA430" s="578"/>
      <c r="AB430" s="578"/>
      <c r="AC430" s="578"/>
    </row>
    <row r="431" spans="1:68" ht="16.5" customHeight="1" x14ac:dyDescent="0.25">
      <c r="A431" s="595" t="s">
        <v>666</v>
      </c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87"/>
      <c r="P431" s="587"/>
      <c r="Q431" s="587"/>
      <c r="R431" s="587"/>
      <c r="S431" s="587"/>
      <c r="T431" s="587"/>
      <c r="U431" s="587"/>
      <c r="V431" s="587"/>
      <c r="W431" s="587"/>
      <c r="X431" s="587"/>
      <c r="Y431" s="587"/>
      <c r="Z431" s="587"/>
      <c r="AA431" s="570"/>
      <c r="AB431" s="570"/>
      <c r="AC431" s="570"/>
    </row>
    <row r="432" spans="1:68" ht="14.25" customHeight="1" x14ac:dyDescent="0.25">
      <c r="A432" s="594" t="s">
        <v>64</v>
      </c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87"/>
      <c r="P432" s="587"/>
      <c r="Q432" s="587"/>
      <c r="R432" s="587"/>
      <c r="S432" s="587"/>
      <c r="T432" s="587"/>
      <c r="U432" s="587"/>
      <c r="V432" s="587"/>
      <c r="W432" s="587"/>
      <c r="X432" s="587"/>
      <c r="Y432" s="587"/>
      <c r="Z432" s="587"/>
      <c r="AA432" s="571"/>
      <c r="AB432" s="571"/>
      <c r="AC432" s="571"/>
    </row>
    <row r="433" spans="1:68" ht="27" customHeight="1" x14ac:dyDescent="0.25">
      <c r="A433" s="54" t="s">
        <v>667</v>
      </c>
      <c r="B433" s="54" t="s">
        <v>668</v>
      </c>
      <c r="C433" s="31">
        <v>4301031261</v>
      </c>
      <c r="D433" s="582">
        <v>4680115885103</v>
      </c>
      <c r="E433" s="583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8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0"/>
      <c r="R433" s="580"/>
      <c r="S433" s="580"/>
      <c r="T433" s="581"/>
      <c r="U433" s="34"/>
      <c r="V433" s="34"/>
      <c r="W433" s="35" t="s">
        <v>70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669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6"/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8"/>
      <c r="P434" s="591" t="s">
        <v>72</v>
      </c>
      <c r="Q434" s="592"/>
      <c r="R434" s="592"/>
      <c r="S434" s="592"/>
      <c r="T434" s="592"/>
      <c r="U434" s="592"/>
      <c r="V434" s="593"/>
      <c r="W434" s="37" t="s">
        <v>73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x14ac:dyDescent="0.2">
      <c r="A435" s="587"/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8"/>
      <c r="P435" s="591" t="s">
        <v>72</v>
      </c>
      <c r="Q435" s="592"/>
      <c r="R435" s="592"/>
      <c r="S435" s="592"/>
      <c r="T435" s="592"/>
      <c r="U435" s="592"/>
      <c r="V435" s="593"/>
      <c r="W435" s="37" t="s">
        <v>70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customHeight="1" x14ac:dyDescent="0.2">
      <c r="A436" s="616" t="s">
        <v>670</v>
      </c>
      <c r="B436" s="617"/>
      <c r="C436" s="617"/>
      <c r="D436" s="617"/>
      <c r="E436" s="617"/>
      <c r="F436" s="617"/>
      <c r="G436" s="617"/>
      <c r="H436" s="617"/>
      <c r="I436" s="617"/>
      <c r="J436" s="617"/>
      <c r="K436" s="617"/>
      <c r="L436" s="617"/>
      <c r="M436" s="617"/>
      <c r="N436" s="617"/>
      <c r="O436" s="617"/>
      <c r="P436" s="617"/>
      <c r="Q436" s="617"/>
      <c r="R436" s="617"/>
      <c r="S436" s="617"/>
      <c r="T436" s="617"/>
      <c r="U436" s="617"/>
      <c r="V436" s="617"/>
      <c r="W436" s="617"/>
      <c r="X436" s="617"/>
      <c r="Y436" s="617"/>
      <c r="Z436" s="617"/>
      <c r="AA436" s="48"/>
      <c r="AB436" s="48"/>
      <c r="AC436" s="48"/>
    </row>
    <row r="437" spans="1:68" ht="16.5" customHeight="1" x14ac:dyDescent="0.25">
      <c r="A437" s="595" t="s">
        <v>670</v>
      </c>
      <c r="B437" s="587"/>
      <c r="C437" s="587"/>
      <c r="D437" s="587"/>
      <c r="E437" s="587"/>
      <c r="F437" s="587"/>
      <c r="G437" s="587"/>
      <c r="H437" s="587"/>
      <c r="I437" s="587"/>
      <c r="J437" s="587"/>
      <c r="K437" s="587"/>
      <c r="L437" s="587"/>
      <c r="M437" s="587"/>
      <c r="N437" s="587"/>
      <c r="O437" s="587"/>
      <c r="P437" s="587"/>
      <c r="Q437" s="587"/>
      <c r="R437" s="587"/>
      <c r="S437" s="587"/>
      <c r="T437" s="587"/>
      <c r="U437" s="587"/>
      <c r="V437" s="587"/>
      <c r="W437" s="587"/>
      <c r="X437" s="587"/>
      <c r="Y437" s="587"/>
      <c r="Z437" s="587"/>
      <c r="AA437" s="570"/>
      <c r="AB437" s="570"/>
      <c r="AC437" s="570"/>
    </row>
    <row r="438" spans="1:68" ht="14.25" customHeight="1" x14ac:dyDescent="0.25">
      <c r="A438" s="594" t="s">
        <v>103</v>
      </c>
      <c r="B438" s="587"/>
      <c r="C438" s="587"/>
      <c r="D438" s="587"/>
      <c r="E438" s="587"/>
      <c r="F438" s="587"/>
      <c r="G438" s="587"/>
      <c r="H438" s="587"/>
      <c r="I438" s="587"/>
      <c r="J438" s="587"/>
      <c r="K438" s="587"/>
      <c r="L438" s="587"/>
      <c r="M438" s="587"/>
      <c r="N438" s="587"/>
      <c r="O438" s="587"/>
      <c r="P438" s="587"/>
      <c r="Q438" s="587"/>
      <c r="R438" s="587"/>
      <c r="S438" s="587"/>
      <c r="T438" s="587"/>
      <c r="U438" s="587"/>
      <c r="V438" s="587"/>
      <c r="W438" s="587"/>
      <c r="X438" s="587"/>
      <c r="Y438" s="587"/>
      <c r="Z438" s="587"/>
      <c r="AA438" s="571"/>
      <c r="AB438" s="571"/>
      <c r="AC438" s="571"/>
    </row>
    <row r="439" spans="1:68" ht="27" customHeight="1" x14ac:dyDescent="0.25">
      <c r="A439" s="54" t="s">
        <v>671</v>
      </c>
      <c r="B439" s="54" t="s">
        <v>672</v>
      </c>
      <c r="C439" s="31">
        <v>4301011795</v>
      </c>
      <c r="D439" s="582">
        <v>4607091389067</v>
      </c>
      <c r="E439" s="583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0"/>
      <c r="R439" s="580"/>
      <c r="S439" s="580"/>
      <c r="T439" s="581"/>
      <c r="U439" s="34"/>
      <c r="V439" s="34"/>
      <c r="W439" s="35" t="s">
        <v>70</v>
      </c>
      <c r="X439" s="575">
        <v>100</v>
      </c>
      <c r="Y439" s="576">
        <f t="shared" ref="Y439:Y451" si="63">IFERROR(IF(X439="",0,CEILING((X439/$H439),1)*$H439),"")</f>
        <v>100.32000000000001</v>
      </c>
      <c r="Z439" s="36">
        <f t="shared" ref="Z439:Z444" si="64">IFERROR(IF(Y439=0,"",ROUNDUP(Y439/H439,0)*0.01196),"")</f>
        <v>0.22724</v>
      </c>
      <c r="AA439" s="56"/>
      <c r="AB439" s="57"/>
      <c r="AC439" s="481" t="s">
        <v>673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106.81818181818181</v>
      </c>
      <c r="BN439" s="64">
        <f t="shared" ref="BN439:BN451" si="66">IFERROR(Y439*I439/H439,"0")</f>
        <v>107.16</v>
      </c>
      <c r="BO439" s="64">
        <f t="shared" ref="BO439:BO451" si="67">IFERROR(1/J439*(X439/H439),"0")</f>
        <v>0.18210955710955709</v>
      </c>
      <c r="BP439" s="64">
        <f t="shared" ref="BP439:BP451" si="68">IFERROR(1/J439*(Y439/H439),"0")</f>
        <v>0.18269230769230771</v>
      </c>
    </row>
    <row r="440" spans="1:68" ht="27" customHeight="1" x14ac:dyDescent="0.25">
      <c r="A440" s="54" t="s">
        <v>674</v>
      </c>
      <c r="B440" s="54" t="s">
        <v>675</v>
      </c>
      <c r="C440" s="31">
        <v>4301011961</v>
      </c>
      <c r="D440" s="582">
        <v>4680115885271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0"/>
      <c r="R440" s="580"/>
      <c r="S440" s="580"/>
      <c r="T440" s="581"/>
      <c r="U440" s="34"/>
      <c r="V440" s="34"/>
      <c r="W440" s="35" t="s">
        <v>70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676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677</v>
      </c>
      <c r="B441" s="54" t="s">
        <v>678</v>
      </c>
      <c r="C441" s="31">
        <v>4301011376</v>
      </c>
      <c r="D441" s="582">
        <v>4680115885226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0"/>
      <c r="R441" s="580"/>
      <c r="S441" s="580"/>
      <c r="T441" s="581"/>
      <c r="U441" s="34"/>
      <c r="V441" s="34"/>
      <c r="W441" s="35" t="s">
        <v>70</v>
      </c>
      <c r="X441" s="575">
        <v>100</v>
      </c>
      <c r="Y441" s="576">
        <f t="shared" si="63"/>
        <v>100.32000000000001</v>
      </c>
      <c r="Z441" s="36">
        <f t="shared" si="64"/>
        <v>0.22724</v>
      </c>
      <c r="AA441" s="56"/>
      <c r="AB441" s="57"/>
      <c r="AC441" s="485" t="s">
        <v>679</v>
      </c>
      <c r="AG441" s="64"/>
      <c r="AJ441" s="68"/>
      <c r="AK441" s="68">
        <v>0</v>
      </c>
      <c r="BB441" s="486" t="s">
        <v>1</v>
      </c>
      <c r="BM441" s="64">
        <f t="shared" si="65"/>
        <v>106.81818181818181</v>
      </c>
      <c r="BN441" s="64">
        <f t="shared" si="66"/>
        <v>107.16</v>
      </c>
      <c r="BO441" s="64">
        <f t="shared" si="67"/>
        <v>0.18210955710955709</v>
      </c>
      <c r="BP441" s="64">
        <f t="shared" si="68"/>
        <v>0.18269230769230771</v>
      </c>
    </row>
    <row r="442" spans="1:68" ht="16.5" customHeight="1" x14ac:dyDescent="0.25">
      <c r="A442" s="54" t="s">
        <v>680</v>
      </c>
      <c r="B442" s="54" t="s">
        <v>681</v>
      </c>
      <c r="C442" s="31">
        <v>4301011774</v>
      </c>
      <c r="D442" s="582">
        <v>4680115884502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0"/>
      <c r="R442" s="580"/>
      <c r="S442" s="580"/>
      <c r="T442" s="581"/>
      <c r="U442" s="34"/>
      <c r="V442" s="34"/>
      <c r="W442" s="35" t="s">
        <v>70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682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4301011771</v>
      </c>
      <c r="D443" s="582">
        <v>4607091389104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0"/>
      <c r="R443" s="580"/>
      <c r="S443" s="580"/>
      <c r="T443" s="581"/>
      <c r="U443" s="34"/>
      <c r="V443" s="34"/>
      <c r="W443" s="35" t="s">
        <v>70</v>
      </c>
      <c r="X443" s="575">
        <v>110</v>
      </c>
      <c r="Y443" s="576">
        <f t="shared" si="63"/>
        <v>110.88000000000001</v>
      </c>
      <c r="Z443" s="36">
        <f t="shared" si="64"/>
        <v>0.25115999999999999</v>
      </c>
      <c r="AA443" s="56"/>
      <c r="AB443" s="57"/>
      <c r="AC443" s="489" t="s">
        <v>685</v>
      </c>
      <c r="AG443" s="64"/>
      <c r="AJ443" s="68"/>
      <c r="AK443" s="68">
        <v>0</v>
      </c>
      <c r="BB443" s="490" t="s">
        <v>1</v>
      </c>
      <c r="BM443" s="64">
        <f t="shared" si="65"/>
        <v>117.49999999999999</v>
      </c>
      <c r="BN443" s="64">
        <f t="shared" si="66"/>
        <v>118.44</v>
      </c>
      <c r="BO443" s="64">
        <f t="shared" si="67"/>
        <v>0.20032051282051283</v>
      </c>
      <c r="BP443" s="64">
        <f t="shared" si="68"/>
        <v>0.20192307692307693</v>
      </c>
    </row>
    <row r="444" spans="1:68" ht="16.5" customHeight="1" x14ac:dyDescent="0.25">
      <c r="A444" s="54" t="s">
        <v>686</v>
      </c>
      <c r="B444" s="54" t="s">
        <v>687</v>
      </c>
      <c r="C444" s="31">
        <v>4301011799</v>
      </c>
      <c r="D444" s="582">
        <v>4680115884519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0"/>
      <c r="R444" s="580"/>
      <c r="S444" s="580"/>
      <c r="T444" s="581"/>
      <c r="U444" s="34"/>
      <c r="V444" s="34"/>
      <c r="W444" s="35" t="s">
        <v>70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689</v>
      </c>
      <c r="B445" s="54" t="s">
        <v>690</v>
      </c>
      <c r="C445" s="31">
        <v>4301012125</v>
      </c>
      <c r="D445" s="582">
        <v>4680115886391</v>
      </c>
      <c r="E445" s="583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0"/>
      <c r="R445" s="580"/>
      <c r="S445" s="580"/>
      <c r="T445" s="581"/>
      <c r="U445" s="34"/>
      <c r="V445" s="34"/>
      <c r="W445" s="35" t="s">
        <v>70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4301011778</v>
      </c>
      <c r="D446" s="582">
        <v>4680115880603</v>
      </c>
      <c r="E446" s="583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0"/>
      <c r="R446" s="580"/>
      <c r="S446" s="580"/>
      <c r="T446" s="581"/>
      <c r="U446" s="34"/>
      <c r="V446" s="34"/>
      <c r="W446" s="35" t="s">
        <v>70</v>
      </c>
      <c r="X446" s="575">
        <v>120</v>
      </c>
      <c r="Y446" s="576">
        <f t="shared" si="63"/>
        <v>122.4</v>
      </c>
      <c r="Z446" s="36">
        <f>IFERROR(IF(Y446=0,"",ROUNDUP(Y446/H446,0)*0.00902),"")</f>
        <v>0.30668000000000001</v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65"/>
        <v>127</v>
      </c>
      <c r="BN446" s="64">
        <f t="shared" si="66"/>
        <v>129.54000000000002</v>
      </c>
      <c r="BO446" s="64">
        <f t="shared" si="67"/>
        <v>0.25252525252525254</v>
      </c>
      <c r="BP446" s="64">
        <f t="shared" si="68"/>
        <v>0.25757575757575757</v>
      </c>
    </row>
    <row r="447" spans="1:68" ht="27" customHeight="1" x14ac:dyDescent="0.25">
      <c r="A447" s="54" t="s">
        <v>691</v>
      </c>
      <c r="B447" s="54" t="s">
        <v>693</v>
      </c>
      <c r="C447" s="31">
        <v>4301012035</v>
      </c>
      <c r="D447" s="582">
        <v>4680115880603</v>
      </c>
      <c r="E447" s="583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0"/>
      <c r="R447" s="580"/>
      <c r="S447" s="580"/>
      <c r="T447" s="581"/>
      <c r="U447" s="34"/>
      <c r="V447" s="34"/>
      <c r="W447" s="35" t="s">
        <v>70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694</v>
      </c>
      <c r="B448" s="54" t="s">
        <v>695</v>
      </c>
      <c r="C448" s="31">
        <v>4301012036</v>
      </c>
      <c r="D448" s="582">
        <v>4680115882782</v>
      </c>
      <c r="E448" s="583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111</v>
      </c>
      <c r="L448" s="32"/>
      <c r="M448" s="33" t="s">
        <v>107</v>
      </c>
      <c r="N448" s="33"/>
      <c r="O448" s="32">
        <v>60</v>
      </c>
      <c r="P448" s="7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0"/>
      <c r="R448" s="580"/>
      <c r="S448" s="580"/>
      <c r="T448" s="581"/>
      <c r="U448" s="34"/>
      <c r="V448" s="34"/>
      <c r="W448" s="35" t="s">
        <v>70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676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696</v>
      </c>
      <c r="B449" s="54" t="s">
        <v>697</v>
      </c>
      <c r="C449" s="31">
        <v>4301012050</v>
      </c>
      <c r="D449" s="582">
        <v>4680115885479</v>
      </c>
      <c r="E449" s="583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77</v>
      </c>
      <c r="L449" s="32"/>
      <c r="M449" s="33" t="s">
        <v>107</v>
      </c>
      <c r="N449" s="33"/>
      <c r="O449" s="32">
        <v>60</v>
      </c>
      <c r="P449" s="9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0"/>
      <c r="R449" s="580"/>
      <c r="S449" s="580"/>
      <c r="T449" s="581"/>
      <c r="U449" s="34"/>
      <c r="V449" s="34"/>
      <c r="W449" s="35" t="s">
        <v>70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685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698</v>
      </c>
      <c r="B450" s="54" t="s">
        <v>699</v>
      </c>
      <c r="C450" s="31">
        <v>4301011784</v>
      </c>
      <c r="D450" s="582">
        <v>4607091389982</v>
      </c>
      <c r="E450" s="583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0"/>
      <c r="R450" s="580"/>
      <c r="S450" s="580"/>
      <c r="T450" s="581"/>
      <c r="U450" s="34"/>
      <c r="V450" s="34"/>
      <c r="W450" s="35" t="s">
        <v>70</v>
      </c>
      <c r="X450" s="575">
        <v>120</v>
      </c>
      <c r="Y450" s="576">
        <f t="shared" si="63"/>
        <v>122.4</v>
      </c>
      <c r="Z450" s="36">
        <f>IFERROR(IF(Y450=0,"",ROUNDUP(Y450/H450,0)*0.00902),"")</f>
        <v>0.30668000000000001</v>
      </c>
      <c r="AA450" s="56"/>
      <c r="AB450" s="57"/>
      <c r="AC450" s="503" t="s">
        <v>685</v>
      </c>
      <c r="AG450" s="64"/>
      <c r="AJ450" s="68"/>
      <c r="AK450" s="68">
        <v>0</v>
      </c>
      <c r="BB450" s="504" t="s">
        <v>1</v>
      </c>
      <c r="BM450" s="64">
        <f t="shared" si="65"/>
        <v>127</v>
      </c>
      <c r="BN450" s="64">
        <f t="shared" si="66"/>
        <v>129.54000000000002</v>
      </c>
      <c r="BO450" s="64">
        <f t="shared" si="67"/>
        <v>0.25252525252525254</v>
      </c>
      <c r="BP450" s="64">
        <f t="shared" si="68"/>
        <v>0.25757575757575757</v>
      </c>
    </row>
    <row r="451" spans="1:68" ht="27" customHeight="1" x14ac:dyDescent="0.25">
      <c r="A451" s="54" t="s">
        <v>698</v>
      </c>
      <c r="B451" s="54" t="s">
        <v>700</v>
      </c>
      <c r="C451" s="31">
        <v>4301012034</v>
      </c>
      <c r="D451" s="582">
        <v>4607091389982</v>
      </c>
      <c r="E451" s="583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70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685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6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88"/>
      <c r="P452" s="591" t="s">
        <v>72</v>
      </c>
      <c r="Q452" s="592"/>
      <c r="R452" s="592"/>
      <c r="S452" s="592"/>
      <c r="T452" s="592"/>
      <c r="U452" s="592"/>
      <c r="V452" s="593"/>
      <c r="W452" s="37" t="s">
        <v>73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125.37878787878788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127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1.3190000000000002</v>
      </c>
      <c r="AA452" s="578"/>
      <c r="AB452" s="578"/>
      <c r="AC452" s="578"/>
    </row>
    <row r="453" spans="1:68" x14ac:dyDescent="0.2">
      <c r="A453" s="587"/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8"/>
      <c r="P453" s="591" t="s">
        <v>72</v>
      </c>
      <c r="Q453" s="592"/>
      <c r="R453" s="592"/>
      <c r="S453" s="592"/>
      <c r="T453" s="592"/>
      <c r="U453" s="592"/>
      <c r="V453" s="593"/>
      <c r="W453" s="37" t="s">
        <v>70</v>
      </c>
      <c r="X453" s="577">
        <f>IFERROR(SUM(X439:X451),"0")</f>
        <v>550</v>
      </c>
      <c r="Y453" s="577">
        <f>IFERROR(SUM(Y439:Y451),"0")</f>
        <v>556.32000000000005</v>
      </c>
      <c r="Z453" s="37"/>
      <c r="AA453" s="578"/>
      <c r="AB453" s="578"/>
      <c r="AC453" s="578"/>
    </row>
    <row r="454" spans="1:68" ht="14.25" customHeight="1" x14ac:dyDescent="0.25">
      <c r="A454" s="594" t="s">
        <v>140</v>
      </c>
      <c r="B454" s="587"/>
      <c r="C454" s="587"/>
      <c r="D454" s="587"/>
      <c r="E454" s="587"/>
      <c r="F454" s="587"/>
      <c r="G454" s="587"/>
      <c r="H454" s="587"/>
      <c r="I454" s="587"/>
      <c r="J454" s="587"/>
      <c r="K454" s="587"/>
      <c r="L454" s="587"/>
      <c r="M454" s="587"/>
      <c r="N454" s="587"/>
      <c r="O454" s="587"/>
      <c r="P454" s="587"/>
      <c r="Q454" s="587"/>
      <c r="R454" s="587"/>
      <c r="S454" s="587"/>
      <c r="T454" s="587"/>
      <c r="U454" s="587"/>
      <c r="V454" s="587"/>
      <c r="W454" s="587"/>
      <c r="X454" s="587"/>
      <c r="Y454" s="587"/>
      <c r="Z454" s="587"/>
      <c r="AA454" s="571"/>
      <c r="AB454" s="571"/>
      <c r="AC454" s="571"/>
    </row>
    <row r="455" spans="1:68" ht="16.5" customHeight="1" x14ac:dyDescent="0.25">
      <c r="A455" s="54" t="s">
        <v>701</v>
      </c>
      <c r="B455" s="54" t="s">
        <v>702</v>
      </c>
      <c r="C455" s="31">
        <v>4301020334</v>
      </c>
      <c r="D455" s="582">
        <v>4607091388930</v>
      </c>
      <c r="E455" s="583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106</v>
      </c>
      <c r="L455" s="32"/>
      <c r="M455" s="33" t="s">
        <v>78</v>
      </c>
      <c r="N455" s="33"/>
      <c r="O455" s="32">
        <v>70</v>
      </c>
      <c r="P455" s="6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0"/>
      <c r="R455" s="580"/>
      <c r="S455" s="580"/>
      <c r="T455" s="581"/>
      <c r="U455" s="34"/>
      <c r="V455" s="34"/>
      <c r="W455" s="35" t="s">
        <v>70</v>
      </c>
      <c r="X455" s="575">
        <v>100</v>
      </c>
      <c r="Y455" s="576">
        <f>IFERROR(IF(X455="",0,CEILING((X455/$H455),1)*$H455),"")</f>
        <v>100.32000000000001</v>
      </c>
      <c r="Z455" s="36">
        <f>IFERROR(IF(Y455=0,"",ROUNDUP(Y455/H455,0)*0.01196),"")</f>
        <v>0.22724</v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106.81818181818181</v>
      </c>
      <c r="BN455" s="64">
        <f>IFERROR(Y455*I455/H455,"0")</f>
        <v>107.16</v>
      </c>
      <c r="BO455" s="64">
        <f>IFERROR(1/J455*(X455/H455),"0")</f>
        <v>0.18210955710955709</v>
      </c>
      <c r="BP455" s="64">
        <f>IFERROR(1/J455*(Y455/H455),"0")</f>
        <v>0.18269230769230771</v>
      </c>
    </row>
    <row r="456" spans="1:68" ht="16.5" customHeight="1" x14ac:dyDescent="0.25">
      <c r="A456" s="54" t="s">
        <v>704</v>
      </c>
      <c r="B456" s="54" t="s">
        <v>705</v>
      </c>
      <c r="C456" s="31">
        <v>4301020384</v>
      </c>
      <c r="D456" s="582">
        <v>4680115886407</v>
      </c>
      <c r="E456" s="583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77</v>
      </c>
      <c r="L456" s="32"/>
      <c r="M456" s="33" t="s">
        <v>78</v>
      </c>
      <c r="N456" s="33"/>
      <c r="O456" s="32">
        <v>70</v>
      </c>
      <c r="P456" s="6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0"/>
      <c r="R456" s="580"/>
      <c r="S456" s="580"/>
      <c r="T456" s="581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706</v>
      </c>
      <c r="B457" s="54" t="s">
        <v>707</v>
      </c>
      <c r="C457" s="31">
        <v>4301020385</v>
      </c>
      <c r="D457" s="582">
        <v>4680115880054</v>
      </c>
      <c r="E457" s="583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1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0"/>
      <c r="R457" s="580"/>
      <c r="S457" s="580"/>
      <c r="T457" s="581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703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586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88"/>
      <c r="P458" s="591" t="s">
        <v>72</v>
      </c>
      <c r="Q458" s="592"/>
      <c r="R458" s="592"/>
      <c r="S458" s="592"/>
      <c r="T458" s="592"/>
      <c r="U458" s="592"/>
      <c r="V458" s="593"/>
      <c r="W458" s="37" t="s">
        <v>73</v>
      </c>
      <c r="X458" s="577">
        <f>IFERROR(X455/H455,"0")+IFERROR(X456/H456,"0")+IFERROR(X457/H457,"0")</f>
        <v>18.939393939393938</v>
      </c>
      <c r="Y458" s="577">
        <f>IFERROR(Y455/H455,"0")+IFERROR(Y456/H456,"0")+IFERROR(Y457/H457,"0")</f>
        <v>19</v>
      </c>
      <c r="Z458" s="577">
        <f>IFERROR(IF(Z455="",0,Z455),"0")+IFERROR(IF(Z456="",0,Z456),"0")+IFERROR(IF(Z457="",0,Z457),"0")</f>
        <v>0.22724</v>
      </c>
      <c r="AA458" s="578"/>
      <c r="AB458" s="578"/>
      <c r="AC458" s="578"/>
    </row>
    <row r="459" spans="1:68" x14ac:dyDescent="0.2">
      <c r="A459" s="587"/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8"/>
      <c r="P459" s="591" t="s">
        <v>72</v>
      </c>
      <c r="Q459" s="592"/>
      <c r="R459" s="592"/>
      <c r="S459" s="592"/>
      <c r="T459" s="592"/>
      <c r="U459" s="592"/>
      <c r="V459" s="593"/>
      <c r="W459" s="37" t="s">
        <v>70</v>
      </c>
      <c r="X459" s="577">
        <f>IFERROR(SUM(X455:X457),"0")</f>
        <v>100</v>
      </c>
      <c r="Y459" s="577">
        <f>IFERROR(SUM(Y455:Y457),"0")</f>
        <v>100.32000000000001</v>
      </c>
      <c r="Z459" s="37"/>
      <c r="AA459" s="578"/>
      <c r="AB459" s="578"/>
      <c r="AC459" s="578"/>
    </row>
    <row r="460" spans="1:68" ht="14.25" customHeight="1" x14ac:dyDescent="0.25">
      <c r="A460" s="594" t="s">
        <v>64</v>
      </c>
      <c r="B460" s="587"/>
      <c r="C460" s="587"/>
      <c r="D460" s="587"/>
      <c r="E460" s="587"/>
      <c r="F460" s="587"/>
      <c r="G460" s="587"/>
      <c r="H460" s="587"/>
      <c r="I460" s="587"/>
      <c r="J460" s="587"/>
      <c r="K460" s="587"/>
      <c r="L460" s="587"/>
      <c r="M460" s="587"/>
      <c r="N460" s="587"/>
      <c r="O460" s="587"/>
      <c r="P460" s="587"/>
      <c r="Q460" s="587"/>
      <c r="R460" s="587"/>
      <c r="S460" s="587"/>
      <c r="T460" s="587"/>
      <c r="U460" s="587"/>
      <c r="V460" s="587"/>
      <c r="W460" s="587"/>
      <c r="X460" s="587"/>
      <c r="Y460" s="587"/>
      <c r="Z460" s="587"/>
      <c r="AA460" s="571"/>
      <c r="AB460" s="571"/>
      <c r="AC460" s="571"/>
    </row>
    <row r="461" spans="1:68" ht="27" customHeight="1" x14ac:dyDescent="0.25">
      <c r="A461" s="54" t="s">
        <v>708</v>
      </c>
      <c r="B461" s="54" t="s">
        <v>709</v>
      </c>
      <c r="C461" s="31">
        <v>4301031349</v>
      </c>
      <c r="D461" s="582">
        <v>4680115883116</v>
      </c>
      <c r="E461" s="583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106</v>
      </c>
      <c r="L461" s="32"/>
      <c r="M461" s="33" t="s">
        <v>107</v>
      </c>
      <c r="N461" s="33"/>
      <c r="O461" s="32">
        <v>70</v>
      </c>
      <c r="P461" s="8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0"/>
      <c r="R461" s="580"/>
      <c r="S461" s="580"/>
      <c r="T461" s="581"/>
      <c r="U461" s="34"/>
      <c r="V461" s="34"/>
      <c r="W461" s="35" t="s">
        <v>70</v>
      </c>
      <c r="X461" s="575">
        <v>50</v>
      </c>
      <c r="Y461" s="576">
        <f t="shared" ref="Y461:Y467" si="69">IFERROR(IF(X461="",0,CEILING((X461/$H461),1)*$H461),"")</f>
        <v>52.800000000000004</v>
      </c>
      <c r="Z461" s="36">
        <f>IFERROR(IF(Y461=0,"",ROUNDUP(Y461/H461,0)*0.01196),"")</f>
        <v>0.1196</v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53.409090909090907</v>
      </c>
      <c r="BN461" s="64">
        <f t="shared" ref="BN461:BN467" si="71">IFERROR(Y461*I461/H461,"0")</f>
        <v>56.400000000000006</v>
      </c>
      <c r="BO461" s="64">
        <f t="shared" ref="BO461:BO467" si="72">IFERROR(1/J461*(X461/H461),"0")</f>
        <v>9.1054778554778545E-2</v>
      </c>
      <c r="BP461" s="64">
        <f t="shared" ref="BP461:BP467" si="73">IFERROR(1/J461*(Y461/H461),"0")</f>
        <v>9.6153846153846159E-2</v>
      </c>
    </row>
    <row r="462" spans="1:68" ht="27" customHeight="1" x14ac:dyDescent="0.25">
      <c r="A462" s="54" t="s">
        <v>711</v>
      </c>
      <c r="B462" s="54" t="s">
        <v>712</v>
      </c>
      <c r="C462" s="31">
        <v>4301031350</v>
      </c>
      <c r="D462" s="582">
        <v>4680115883093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0"/>
      <c r="R462" s="580"/>
      <c r="S462" s="580"/>
      <c r="T462" s="581"/>
      <c r="U462" s="34"/>
      <c r="V462" s="34"/>
      <c r="W462" s="35" t="s">
        <v>70</v>
      </c>
      <c r="X462" s="575">
        <v>30</v>
      </c>
      <c r="Y462" s="576">
        <f t="shared" si="69"/>
        <v>31.68</v>
      </c>
      <c r="Z462" s="36">
        <f>IFERROR(IF(Y462=0,"",ROUNDUP(Y462/H462,0)*0.01196),"")</f>
        <v>7.1760000000000004E-2</v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70"/>
        <v>32.04545454545454</v>
      </c>
      <c r="BN462" s="64">
        <f t="shared" si="71"/>
        <v>33.839999999999996</v>
      </c>
      <c r="BO462" s="64">
        <f t="shared" si="72"/>
        <v>5.4632867132867136E-2</v>
      </c>
      <c r="BP462" s="64">
        <f t="shared" si="73"/>
        <v>5.7692307692307696E-2</v>
      </c>
    </row>
    <row r="463" spans="1:68" ht="27" customHeight="1" x14ac:dyDescent="0.25">
      <c r="A463" s="54" t="s">
        <v>714</v>
      </c>
      <c r="B463" s="54" t="s">
        <v>715</v>
      </c>
      <c r="C463" s="31">
        <v>4301031353</v>
      </c>
      <c r="D463" s="582">
        <v>4680115883109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4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0"/>
      <c r="R463" s="580"/>
      <c r="S463" s="580"/>
      <c r="T463" s="581"/>
      <c r="U463" s="34"/>
      <c r="V463" s="34"/>
      <c r="W463" s="35" t="s">
        <v>70</v>
      </c>
      <c r="X463" s="575">
        <v>170</v>
      </c>
      <c r="Y463" s="576">
        <f t="shared" si="69"/>
        <v>174.24</v>
      </c>
      <c r="Z463" s="36">
        <f>IFERROR(IF(Y463=0,"",ROUNDUP(Y463/H463,0)*0.01196),"")</f>
        <v>0.39468000000000003</v>
      </c>
      <c r="AA463" s="56"/>
      <c r="AB463" s="57"/>
      <c r="AC463" s="517" t="s">
        <v>716</v>
      </c>
      <c r="AG463" s="64"/>
      <c r="AJ463" s="68"/>
      <c r="AK463" s="68">
        <v>0</v>
      </c>
      <c r="BB463" s="518" t="s">
        <v>1</v>
      </c>
      <c r="BM463" s="64">
        <f t="shared" si="70"/>
        <v>181.59090909090907</v>
      </c>
      <c r="BN463" s="64">
        <f t="shared" si="71"/>
        <v>186.12</v>
      </c>
      <c r="BO463" s="64">
        <f t="shared" si="72"/>
        <v>0.3095862470862471</v>
      </c>
      <c r="BP463" s="64">
        <f t="shared" si="73"/>
        <v>0.31730769230769235</v>
      </c>
    </row>
    <row r="464" spans="1:68" ht="27" customHeight="1" x14ac:dyDescent="0.25">
      <c r="A464" s="54" t="s">
        <v>717</v>
      </c>
      <c r="B464" s="54" t="s">
        <v>718</v>
      </c>
      <c r="C464" s="31">
        <v>4301031351</v>
      </c>
      <c r="D464" s="582">
        <v>4680115882072</v>
      </c>
      <c r="E464" s="583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66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0"/>
      <c r="R464" s="580"/>
      <c r="S464" s="580"/>
      <c r="T464" s="581"/>
      <c r="U464" s="34"/>
      <c r="V464" s="34"/>
      <c r="W464" s="35" t="s">
        <v>70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717</v>
      </c>
      <c r="B465" s="54" t="s">
        <v>719</v>
      </c>
      <c r="C465" s="31">
        <v>4301031419</v>
      </c>
      <c r="D465" s="582">
        <v>4680115882072</v>
      </c>
      <c r="E465" s="583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5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70</v>
      </c>
      <c r="X465" s="575">
        <v>72</v>
      </c>
      <c r="Y465" s="576">
        <f t="shared" si="69"/>
        <v>72</v>
      </c>
      <c r="Z465" s="36">
        <f>IFERROR(IF(Y465=0,"",ROUNDUP(Y465/H465,0)*0.00902),"")</f>
        <v>0.1353</v>
      </c>
      <c r="AA465" s="56"/>
      <c r="AB465" s="57"/>
      <c r="AC465" s="521" t="s">
        <v>710</v>
      </c>
      <c r="AG465" s="64"/>
      <c r="AJ465" s="68"/>
      <c r="AK465" s="68">
        <v>0</v>
      </c>
      <c r="BB465" s="522" t="s">
        <v>1</v>
      </c>
      <c r="BM465" s="64">
        <f t="shared" si="70"/>
        <v>103.95</v>
      </c>
      <c r="BN465" s="64">
        <f t="shared" si="71"/>
        <v>103.95</v>
      </c>
      <c r="BO465" s="64">
        <f t="shared" si="72"/>
        <v>0.11363636363636365</v>
      </c>
      <c r="BP465" s="64">
        <f t="shared" si="73"/>
        <v>0.11363636363636365</v>
      </c>
    </row>
    <row r="466" spans="1:68" ht="27" customHeight="1" x14ac:dyDescent="0.25">
      <c r="A466" s="54" t="s">
        <v>720</v>
      </c>
      <c r="B466" s="54" t="s">
        <v>721</v>
      </c>
      <c r="C466" s="31">
        <v>4301031418</v>
      </c>
      <c r="D466" s="582">
        <v>4680115882102</v>
      </c>
      <c r="E466" s="583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0"/>
      <c r="R466" s="580"/>
      <c r="S466" s="580"/>
      <c r="T466" s="581"/>
      <c r="U466" s="34"/>
      <c r="V466" s="34"/>
      <c r="W466" s="35" t="s">
        <v>70</v>
      </c>
      <c r="X466" s="575">
        <v>18</v>
      </c>
      <c r="Y466" s="576">
        <f t="shared" si="69"/>
        <v>19.2</v>
      </c>
      <c r="Z466" s="36">
        <f>IFERROR(IF(Y466=0,"",ROUNDUP(Y466/H466,0)*0.00902),"")</f>
        <v>3.6080000000000001E-2</v>
      </c>
      <c r="AA466" s="56"/>
      <c r="AB466" s="57"/>
      <c r="AC466" s="523" t="s">
        <v>713</v>
      </c>
      <c r="AG466" s="64"/>
      <c r="AJ466" s="68"/>
      <c r="AK466" s="68">
        <v>0</v>
      </c>
      <c r="BB466" s="524" t="s">
        <v>1</v>
      </c>
      <c r="BM466" s="64">
        <f t="shared" si="70"/>
        <v>25.087500000000002</v>
      </c>
      <c r="BN466" s="64">
        <f t="shared" si="71"/>
        <v>26.76</v>
      </c>
      <c r="BO466" s="64">
        <f t="shared" si="72"/>
        <v>2.8409090909090912E-2</v>
      </c>
      <c r="BP466" s="64">
        <f t="shared" si="73"/>
        <v>3.0303030303030304E-2</v>
      </c>
    </row>
    <row r="467" spans="1:68" ht="27" customHeight="1" x14ac:dyDescent="0.25">
      <c r="A467" s="54" t="s">
        <v>722</v>
      </c>
      <c r="B467" s="54" t="s">
        <v>723</v>
      </c>
      <c r="C467" s="31">
        <v>4301031417</v>
      </c>
      <c r="D467" s="582">
        <v>4680115882096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70</v>
      </c>
      <c r="X467" s="575">
        <v>108</v>
      </c>
      <c r="Y467" s="576">
        <f t="shared" si="69"/>
        <v>110.39999999999999</v>
      </c>
      <c r="Z467" s="36">
        <f>IFERROR(IF(Y467=0,"",ROUNDUP(Y467/H467,0)*0.00902),"")</f>
        <v>0.20746000000000001</v>
      </c>
      <c r="AA467" s="56"/>
      <c r="AB467" s="57"/>
      <c r="AC467" s="525" t="s">
        <v>716</v>
      </c>
      <c r="AG467" s="64"/>
      <c r="AJ467" s="68"/>
      <c r="AK467" s="68">
        <v>0</v>
      </c>
      <c r="BB467" s="526" t="s">
        <v>1</v>
      </c>
      <c r="BM467" s="64">
        <f t="shared" si="70"/>
        <v>150.52500000000003</v>
      </c>
      <c r="BN467" s="64">
        <f t="shared" si="71"/>
        <v>153.87</v>
      </c>
      <c r="BO467" s="64">
        <f t="shared" si="72"/>
        <v>0.17045454545454547</v>
      </c>
      <c r="BP467" s="64">
        <f t="shared" si="73"/>
        <v>0.17424242424242425</v>
      </c>
    </row>
    <row r="468" spans="1:68" x14ac:dyDescent="0.2">
      <c r="A468" s="586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88"/>
      <c r="P468" s="591" t="s">
        <v>72</v>
      </c>
      <c r="Q468" s="592"/>
      <c r="R468" s="592"/>
      <c r="S468" s="592"/>
      <c r="T468" s="592"/>
      <c r="U468" s="592"/>
      <c r="V468" s="593"/>
      <c r="W468" s="37" t="s">
        <v>73</v>
      </c>
      <c r="X468" s="577">
        <f>IFERROR(X461/H461,"0")+IFERROR(X462/H462,"0")+IFERROR(X463/H463,"0")+IFERROR(X464/H464,"0")+IFERROR(X465/H465,"0")+IFERROR(X466/H466,"0")+IFERROR(X467/H467,"0")</f>
        <v>88.598484848484844</v>
      </c>
      <c r="Y468" s="577">
        <f>IFERROR(Y461/H461,"0")+IFERROR(Y462/H462,"0")+IFERROR(Y463/H463,"0")+IFERROR(Y464/H464,"0")+IFERROR(Y465/H465,"0")+IFERROR(Y466/H466,"0")+IFERROR(Y467/H467,"0")</f>
        <v>91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0.96487999999999996</v>
      </c>
      <c r="AA468" s="578"/>
      <c r="AB468" s="578"/>
      <c r="AC468" s="578"/>
    </row>
    <row r="469" spans="1:68" x14ac:dyDescent="0.2">
      <c r="A469" s="587"/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8"/>
      <c r="P469" s="591" t="s">
        <v>72</v>
      </c>
      <c r="Q469" s="592"/>
      <c r="R469" s="592"/>
      <c r="S469" s="592"/>
      <c r="T469" s="592"/>
      <c r="U469" s="592"/>
      <c r="V469" s="593"/>
      <c r="W469" s="37" t="s">
        <v>70</v>
      </c>
      <c r="X469" s="577">
        <f>IFERROR(SUM(X461:X467),"0")</f>
        <v>448</v>
      </c>
      <c r="Y469" s="577">
        <f>IFERROR(SUM(Y461:Y467),"0")</f>
        <v>460.32</v>
      </c>
      <c r="Z469" s="37"/>
      <c r="AA469" s="578"/>
      <c r="AB469" s="578"/>
      <c r="AC469" s="578"/>
    </row>
    <row r="470" spans="1:68" ht="14.25" customHeight="1" x14ac:dyDescent="0.25">
      <c r="A470" s="594" t="s">
        <v>74</v>
      </c>
      <c r="B470" s="587"/>
      <c r="C470" s="587"/>
      <c r="D470" s="587"/>
      <c r="E470" s="587"/>
      <c r="F470" s="587"/>
      <c r="G470" s="587"/>
      <c r="H470" s="587"/>
      <c r="I470" s="587"/>
      <c r="J470" s="587"/>
      <c r="K470" s="587"/>
      <c r="L470" s="587"/>
      <c r="M470" s="587"/>
      <c r="N470" s="587"/>
      <c r="O470" s="587"/>
      <c r="P470" s="587"/>
      <c r="Q470" s="587"/>
      <c r="R470" s="587"/>
      <c r="S470" s="587"/>
      <c r="T470" s="587"/>
      <c r="U470" s="587"/>
      <c r="V470" s="587"/>
      <c r="W470" s="587"/>
      <c r="X470" s="587"/>
      <c r="Y470" s="587"/>
      <c r="Z470" s="587"/>
      <c r="AA470" s="571"/>
      <c r="AB470" s="571"/>
      <c r="AC470" s="571"/>
    </row>
    <row r="471" spans="1:68" ht="16.5" customHeight="1" x14ac:dyDescent="0.25">
      <c r="A471" s="54" t="s">
        <v>724</v>
      </c>
      <c r="B471" s="54" t="s">
        <v>725</v>
      </c>
      <c r="C471" s="31">
        <v>4301051232</v>
      </c>
      <c r="D471" s="582">
        <v>4607091383409</v>
      </c>
      <c r="E471" s="583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0"/>
      <c r="R471" s="580"/>
      <c r="S471" s="580"/>
      <c r="T471" s="581"/>
      <c r="U471" s="34"/>
      <c r="V471" s="34"/>
      <c r="W471" s="35" t="s">
        <v>70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726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customHeight="1" x14ac:dyDescent="0.25">
      <c r="A472" s="54" t="s">
        <v>727</v>
      </c>
      <c r="B472" s="54" t="s">
        <v>728</v>
      </c>
      <c r="C472" s="31">
        <v>4301051233</v>
      </c>
      <c r="D472" s="582">
        <v>4607091383416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729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730</v>
      </c>
      <c r="B473" s="54" t="s">
        <v>731</v>
      </c>
      <c r="C473" s="31">
        <v>4301051064</v>
      </c>
      <c r="D473" s="582">
        <v>4680115883536</v>
      </c>
      <c r="E473" s="583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77</v>
      </c>
      <c r="L473" s="32"/>
      <c r="M473" s="33" t="s">
        <v>78</v>
      </c>
      <c r="N473" s="33"/>
      <c r="O473" s="32">
        <v>45</v>
      </c>
      <c r="P473" s="6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0"/>
      <c r="R473" s="580"/>
      <c r="S473" s="580"/>
      <c r="T473" s="581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732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86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88"/>
      <c r="P474" s="591" t="s">
        <v>72</v>
      </c>
      <c r="Q474" s="592"/>
      <c r="R474" s="592"/>
      <c r="S474" s="592"/>
      <c r="T474" s="592"/>
      <c r="U474" s="592"/>
      <c r="V474" s="593"/>
      <c r="W474" s="37" t="s">
        <v>73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x14ac:dyDescent="0.2">
      <c r="A475" s="587"/>
      <c r="B475" s="587"/>
      <c r="C475" s="587"/>
      <c r="D475" s="587"/>
      <c r="E475" s="587"/>
      <c r="F475" s="587"/>
      <c r="G475" s="587"/>
      <c r="H475" s="587"/>
      <c r="I475" s="587"/>
      <c r="J475" s="587"/>
      <c r="K475" s="587"/>
      <c r="L475" s="587"/>
      <c r="M475" s="587"/>
      <c r="N475" s="587"/>
      <c r="O475" s="588"/>
      <c r="P475" s="591" t="s">
        <v>72</v>
      </c>
      <c r="Q475" s="592"/>
      <c r="R475" s="592"/>
      <c r="S475" s="592"/>
      <c r="T475" s="592"/>
      <c r="U475" s="592"/>
      <c r="V475" s="593"/>
      <c r="W475" s="37" t="s">
        <v>70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customHeight="1" x14ac:dyDescent="0.25">
      <c r="A476" s="594" t="s">
        <v>175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71"/>
      <c r="AB476" s="571"/>
      <c r="AC476" s="571"/>
    </row>
    <row r="477" spans="1:68" ht="27" customHeight="1" x14ac:dyDescent="0.25">
      <c r="A477" s="54" t="s">
        <v>733</v>
      </c>
      <c r="B477" s="54" t="s">
        <v>734</v>
      </c>
      <c r="C477" s="31">
        <v>4301060450</v>
      </c>
      <c r="D477" s="582">
        <v>4680115885035</v>
      </c>
      <c r="E477" s="583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106</v>
      </c>
      <c r="L477" s="32"/>
      <c r="M477" s="33" t="s">
        <v>78</v>
      </c>
      <c r="N477" s="33"/>
      <c r="O477" s="32">
        <v>35</v>
      </c>
      <c r="P477" s="7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0"/>
      <c r="R477" s="580"/>
      <c r="S477" s="580"/>
      <c r="T477" s="581"/>
      <c r="U477" s="34"/>
      <c r="V477" s="34"/>
      <c r="W477" s="35" t="s">
        <v>70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735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6"/>
      <c r="B478" s="587"/>
      <c r="C478" s="587"/>
      <c r="D478" s="587"/>
      <c r="E478" s="587"/>
      <c r="F478" s="587"/>
      <c r="G478" s="587"/>
      <c r="H478" s="587"/>
      <c r="I478" s="587"/>
      <c r="J478" s="587"/>
      <c r="K478" s="587"/>
      <c r="L478" s="587"/>
      <c r="M478" s="587"/>
      <c r="N478" s="587"/>
      <c r="O478" s="588"/>
      <c r="P478" s="591" t="s">
        <v>72</v>
      </c>
      <c r="Q478" s="592"/>
      <c r="R478" s="592"/>
      <c r="S478" s="592"/>
      <c r="T478" s="592"/>
      <c r="U478" s="592"/>
      <c r="V478" s="593"/>
      <c r="W478" s="37" t="s">
        <v>73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x14ac:dyDescent="0.2">
      <c r="A479" s="587"/>
      <c r="B479" s="587"/>
      <c r="C479" s="587"/>
      <c r="D479" s="587"/>
      <c r="E479" s="587"/>
      <c r="F479" s="587"/>
      <c r="G479" s="587"/>
      <c r="H479" s="587"/>
      <c r="I479" s="587"/>
      <c r="J479" s="587"/>
      <c r="K479" s="587"/>
      <c r="L479" s="587"/>
      <c r="M479" s="587"/>
      <c r="N479" s="587"/>
      <c r="O479" s="588"/>
      <c r="P479" s="591" t="s">
        <v>72</v>
      </c>
      <c r="Q479" s="592"/>
      <c r="R479" s="592"/>
      <c r="S479" s="592"/>
      <c r="T479" s="592"/>
      <c r="U479" s="592"/>
      <c r="V479" s="593"/>
      <c r="W479" s="37" t="s">
        <v>70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customHeight="1" x14ac:dyDescent="0.2">
      <c r="A480" s="616" t="s">
        <v>736</v>
      </c>
      <c r="B480" s="617"/>
      <c r="C480" s="617"/>
      <c r="D480" s="617"/>
      <c r="E480" s="617"/>
      <c r="F480" s="617"/>
      <c r="G480" s="617"/>
      <c r="H480" s="617"/>
      <c r="I480" s="617"/>
      <c r="J480" s="617"/>
      <c r="K480" s="617"/>
      <c r="L480" s="617"/>
      <c r="M480" s="617"/>
      <c r="N480" s="617"/>
      <c r="O480" s="617"/>
      <c r="P480" s="617"/>
      <c r="Q480" s="617"/>
      <c r="R480" s="617"/>
      <c r="S480" s="617"/>
      <c r="T480" s="617"/>
      <c r="U480" s="617"/>
      <c r="V480" s="617"/>
      <c r="W480" s="617"/>
      <c r="X480" s="617"/>
      <c r="Y480" s="617"/>
      <c r="Z480" s="617"/>
      <c r="AA480" s="48"/>
      <c r="AB480" s="48"/>
      <c r="AC480" s="48"/>
    </row>
    <row r="481" spans="1:68" ht="16.5" customHeight="1" x14ac:dyDescent="0.25">
      <c r="A481" s="595" t="s">
        <v>736</v>
      </c>
      <c r="B481" s="587"/>
      <c r="C481" s="587"/>
      <c r="D481" s="587"/>
      <c r="E481" s="587"/>
      <c r="F481" s="587"/>
      <c r="G481" s="587"/>
      <c r="H481" s="587"/>
      <c r="I481" s="587"/>
      <c r="J481" s="587"/>
      <c r="K481" s="587"/>
      <c r="L481" s="587"/>
      <c r="M481" s="587"/>
      <c r="N481" s="587"/>
      <c r="O481" s="587"/>
      <c r="P481" s="587"/>
      <c r="Q481" s="587"/>
      <c r="R481" s="587"/>
      <c r="S481" s="587"/>
      <c r="T481" s="587"/>
      <c r="U481" s="587"/>
      <c r="V481" s="587"/>
      <c r="W481" s="587"/>
      <c r="X481" s="587"/>
      <c r="Y481" s="587"/>
      <c r="Z481" s="587"/>
      <c r="AA481" s="570"/>
      <c r="AB481" s="570"/>
      <c r="AC481" s="570"/>
    </row>
    <row r="482" spans="1:68" ht="14.25" customHeight="1" x14ac:dyDescent="0.25">
      <c r="A482" s="594" t="s">
        <v>103</v>
      </c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87"/>
      <c r="P482" s="587"/>
      <c r="Q482" s="587"/>
      <c r="R482" s="587"/>
      <c r="S482" s="587"/>
      <c r="T482" s="587"/>
      <c r="U482" s="587"/>
      <c r="V482" s="587"/>
      <c r="W482" s="587"/>
      <c r="X482" s="587"/>
      <c r="Y482" s="587"/>
      <c r="Z482" s="587"/>
      <c r="AA482" s="571"/>
      <c r="AB482" s="571"/>
      <c r="AC482" s="571"/>
    </row>
    <row r="483" spans="1:68" ht="27" customHeight="1" x14ac:dyDescent="0.25">
      <c r="A483" s="54" t="s">
        <v>737</v>
      </c>
      <c r="B483" s="54" t="s">
        <v>738</v>
      </c>
      <c r="C483" s="31">
        <v>4301011763</v>
      </c>
      <c r="D483" s="582">
        <v>4640242181011</v>
      </c>
      <c r="E483" s="583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106</v>
      </c>
      <c r="L483" s="32"/>
      <c r="M483" s="33" t="s">
        <v>78</v>
      </c>
      <c r="N483" s="33"/>
      <c r="O483" s="32">
        <v>55</v>
      </c>
      <c r="P483" s="843" t="s">
        <v>739</v>
      </c>
      <c r="Q483" s="580"/>
      <c r="R483" s="580"/>
      <c r="S483" s="580"/>
      <c r="T483" s="581"/>
      <c r="U483" s="34"/>
      <c r="V483" s="34"/>
      <c r="W483" s="35" t="s">
        <v>70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740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741</v>
      </c>
      <c r="B484" s="54" t="s">
        <v>742</v>
      </c>
      <c r="C484" s="31">
        <v>4301011585</v>
      </c>
      <c r="D484" s="582">
        <v>4640242180441</v>
      </c>
      <c r="E484" s="583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889" t="s">
        <v>743</v>
      </c>
      <c r="Q484" s="580"/>
      <c r="R484" s="580"/>
      <c r="S484" s="580"/>
      <c r="T484" s="581"/>
      <c r="U484" s="34"/>
      <c r="V484" s="34"/>
      <c r="W484" s="35" t="s">
        <v>70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745</v>
      </c>
      <c r="B485" s="54" t="s">
        <v>746</v>
      </c>
      <c r="C485" s="31">
        <v>4301011584</v>
      </c>
      <c r="D485" s="582">
        <v>4640242180564</v>
      </c>
      <c r="E485" s="583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94" t="s">
        <v>747</v>
      </c>
      <c r="Q485" s="580"/>
      <c r="R485" s="580"/>
      <c r="S485" s="580"/>
      <c r="T485" s="581"/>
      <c r="U485" s="34"/>
      <c r="V485" s="34"/>
      <c r="W485" s="35" t="s">
        <v>70</v>
      </c>
      <c r="X485" s="575">
        <v>10</v>
      </c>
      <c r="Y485" s="576">
        <f>IFERROR(IF(X485="",0,CEILING((X485/$H485),1)*$H485),"")</f>
        <v>12</v>
      </c>
      <c r="Z485" s="36">
        <f>IFERROR(IF(Y485=0,"",ROUNDUP(Y485/H485,0)*0.01898),"")</f>
        <v>1.898E-2</v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10.362500000000001</v>
      </c>
      <c r="BN485" s="64">
        <f>IFERROR(Y485*I485/H485,"0")</f>
        <v>12.435</v>
      </c>
      <c r="BO485" s="64">
        <f>IFERROR(1/J485*(X485/H485),"0")</f>
        <v>1.3020833333333334E-2</v>
      </c>
      <c r="BP485" s="64">
        <f>IFERROR(1/J485*(Y485/H485),"0")</f>
        <v>1.5625E-2</v>
      </c>
    </row>
    <row r="486" spans="1:68" x14ac:dyDescent="0.2">
      <c r="A486" s="586"/>
      <c r="B486" s="587"/>
      <c r="C486" s="587"/>
      <c r="D486" s="587"/>
      <c r="E486" s="587"/>
      <c r="F486" s="587"/>
      <c r="G486" s="587"/>
      <c r="H486" s="587"/>
      <c r="I486" s="587"/>
      <c r="J486" s="587"/>
      <c r="K486" s="587"/>
      <c r="L486" s="587"/>
      <c r="M486" s="587"/>
      <c r="N486" s="587"/>
      <c r="O486" s="588"/>
      <c r="P486" s="591" t="s">
        <v>72</v>
      </c>
      <c r="Q486" s="592"/>
      <c r="R486" s="592"/>
      <c r="S486" s="592"/>
      <c r="T486" s="592"/>
      <c r="U486" s="592"/>
      <c r="V486" s="593"/>
      <c r="W486" s="37" t="s">
        <v>73</v>
      </c>
      <c r="X486" s="577">
        <f>IFERROR(X483/H483,"0")+IFERROR(X484/H484,"0")+IFERROR(X485/H485,"0")</f>
        <v>0.83333333333333337</v>
      </c>
      <c r="Y486" s="577">
        <f>IFERROR(Y483/H483,"0")+IFERROR(Y484/H484,"0")+IFERROR(Y485/H485,"0")</f>
        <v>1</v>
      </c>
      <c r="Z486" s="577">
        <f>IFERROR(IF(Z483="",0,Z483),"0")+IFERROR(IF(Z484="",0,Z484),"0")+IFERROR(IF(Z485="",0,Z485),"0")</f>
        <v>1.898E-2</v>
      </c>
      <c r="AA486" s="578"/>
      <c r="AB486" s="578"/>
      <c r="AC486" s="578"/>
    </row>
    <row r="487" spans="1:68" x14ac:dyDescent="0.2">
      <c r="A487" s="587"/>
      <c r="B487" s="587"/>
      <c r="C487" s="587"/>
      <c r="D487" s="587"/>
      <c r="E487" s="587"/>
      <c r="F487" s="587"/>
      <c r="G487" s="587"/>
      <c r="H487" s="587"/>
      <c r="I487" s="587"/>
      <c r="J487" s="587"/>
      <c r="K487" s="587"/>
      <c r="L487" s="587"/>
      <c r="M487" s="587"/>
      <c r="N487" s="587"/>
      <c r="O487" s="588"/>
      <c r="P487" s="591" t="s">
        <v>72</v>
      </c>
      <c r="Q487" s="592"/>
      <c r="R487" s="592"/>
      <c r="S487" s="592"/>
      <c r="T487" s="592"/>
      <c r="U487" s="592"/>
      <c r="V487" s="593"/>
      <c r="W487" s="37" t="s">
        <v>70</v>
      </c>
      <c r="X487" s="577">
        <f>IFERROR(SUM(X483:X485),"0")</f>
        <v>10</v>
      </c>
      <c r="Y487" s="577">
        <f>IFERROR(SUM(Y483:Y485),"0")</f>
        <v>12</v>
      </c>
      <c r="Z487" s="37"/>
      <c r="AA487" s="578"/>
      <c r="AB487" s="578"/>
      <c r="AC487" s="578"/>
    </row>
    <row r="488" spans="1:68" ht="14.25" customHeight="1" x14ac:dyDescent="0.25">
      <c r="A488" s="594" t="s">
        <v>140</v>
      </c>
      <c r="B488" s="587"/>
      <c r="C488" s="587"/>
      <c r="D488" s="587"/>
      <c r="E488" s="587"/>
      <c r="F488" s="587"/>
      <c r="G488" s="587"/>
      <c r="H488" s="587"/>
      <c r="I488" s="587"/>
      <c r="J488" s="587"/>
      <c r="K488" s="587"/>
      <c r="L488" s="587"/>
      <c r="M488" s="587"/>
      <c r="N488" s="587"/>
      <c r="O488" s="587"/>
      <c r="P488" s="587"/>
      <c r="Q488" s="587"/>
      <c r="R488" s="587"/>
      <c r="S488" s="587"/>
      <c r="T488" s="587"/>
      <c r="U488" s="587"/>
      <c r="V488" s="587"/>
      <c r="W488" s="587"/>
      <c r="X488" s="587"/>
      <c r="Y488" s="587"/>
      <c r="Z488" s="587"/>
      <c r="AA488" s="571"/>
      <c r="AB488" s="571"/>
      <c r="AC488" s="571"/>
    </row>
    <row r="489" spans="1:68" ht="27" customHeight="1" x14ac:dyDescent="0.25">
      <c r="A489" s="54" t="s">
        <v>749</v>
      </c>
      <c r="B489" s="54" t="s">
        <v>750</v>
      </c>
      <c r="C489" s="31">
        <v>4301020269</v>
      </c>
      <c r="D489" s="582">
        <v>4640242180519</v>
      </c>
      <c r="E489" s="583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51" t="s">
        <v>751</v>
      </c>
      <c r="Q489" s="580"/>
      <c r="R489" s="580"/>
      <c r="S489" s="580"/>
      <c r="T489" s="581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752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749</v>
      </c>
      <c r="B490" s="54" t="s">
        <v>753</v>
      </c>
      <c r="C490" s="31">
        <v>4301020400</v>
      </c>
      <c r="D490" s="582">
        <v>4640242180519</v>
      </c>
      <c r="E490" s="583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36" t="s">
        <v>754</v>
      </c>
      <c r="Q490" s="580"/>
      <c r="R490" s="580"/>
      <c r="S490" s="580"/>
      <c r="T490" s="581"/>
      <c r="U490" s="34"/>
      <c r="V490" s="34"/>
      <c r="W490" s="35" t="s">
        <v>70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756</v>
      </c>
      <c r="B491" s="54" t="s">
        <v>757</v>
      </c>
      <c r="C491" s="31">
        <v>4301020260</v>
      </c>
      <c r="D491" s="582">
        <v>4640242180526</v>
      </c>
      <c r="E491" s="583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53" t="s">
        <v>758</v>
      </c>
      <c r="Q491" s="580"/>
      <c r="R491" s="580"/>
      <c r="S491" s="580"/>
      <c r="T491" s="581"/>
      <c r="U491" s="34"/>
      <c r="V491" s="34"/>
      <c r="W491" s="35" t="s">
        <v>70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4301020295</v>
      </c>
      <c r="D492" s="582">
        <v>4640242181363</v>
      </c>
      <c r="E492" s="583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687" t="s">
        <v>761</v>
      </c>
      <c r="Q492" s="580"/>
      <c r="R492" s="580"/>
      <c r="S492" s="580"/>
      <c r="T492" s="581"/>
      <c r="U492" s="34"/>
      <c r="V492" s="34"/>
      <c r="W492" s="35" t="s">
        <v>70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6"/>
      <c r="B493" s="587"/>
      <c r="C493" s="587"/>
      <c r="D493" s="587"/>
      <c r="E493" s="587"/>
      <c r="F493" s="587"/>
      <c r="G493" s="587"/>
      <c r="H493" s="587"/>
      <c r="I493" s="587"/>
      <c r="J493" s="587"/>
      <c r="K493" s="587"/>
      <c r="L493" s="587"/>
      <c r="M493" s="587"/>
      <c r="N493" s="587"/>
      <c r="O493" s="588"/>
      <c r="P493" s="591" t="s">
        <v>72</v>
      </c>
      <c r="Q493" s="592"/>
      <c r="R493" s="592"/>
      <c r="S493" s="592"/>
      <c r="T493" s="592"/>
      <c r="U493" s="592"/>
      <c r="V493" s="593"/>
      <c r="W493" s="37" t="s">
        <v>73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x14ac:dyDescent="0.2">
      <c r="A494" s="587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88"/>
      <c r="P494" s="591" t="s">
        <v>72</v>
      </c>
      <c r="Q494" s="592"/>
      <c r="R494" s="592"/>
      <c r="S494" s="592"/>
      <c r="T494" s="592"/>
      <c r="U494" s="592"/>
      <c r="V494" s="593"/>
      <c r="W494" s="37" t="s">
        <v>70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customHeight="1" x14ac:dyDescent="0.25">
      <c r="A495" s="594" t="s">
        <v>64</v>
      </c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87"/>
      <c r="P495" s="587"/>
      <c r="Q495" s="587"/>
      <c r="R495" s="587"/>
      <c r="S495" s="587"/>
      <c r="T495" s="587"/>
      <c r="U495" s="587"/>
      <c r="V495" s="587"/>
      <c r="W495" s="587"/>
      <c r="X495" s="587"/>
      <c r="Y495" s="587"/>
      <c r="Z495" s="587"/>
      <c r="AA495" s="571"/>
      <c r="AB495" s="571"/>
      <c r="AC495" s="571"/>
    </row>
    <row r="496" spans="1:68" ht="27" customHeight="1" x14ac:dyDescent="0.25">
      <c r="A496" s="54" t="s">
        <v>763</v>
      </c>
      <c r="B496" s="54" t="s">
        <v>764</v>
      </c>
      <c r="C496" s="31">
        <v>4301031280</v>
      </c>
      <c r="D496" s="582">
        <v>4640242180816</v>
      </c>
      <c r="E496" s="583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40" t="s">
        <v>765</v>
      </c>
      <c r="Q496" s="580"/>
      <c r="R496" s="580"/>
      <c r="S496" s="580"/>
      <c r="T496" s="581"/>
      <c r="U496" s="34"/>
      <c r="V496" s="34"/>
      <c r="W496" s="35" t="s">
        <v>70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767</v>
      </c>
      <c r="B497" s="54" t="s">
        <v>768</v>
      </c>
      <c r="C497" s="31">
        <v>4301031244</v>
      </c>
      <c r="D497" s="582">
        <v>4640242180595</v>
      </c>
      <c r="E497" s="583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887" t="s">
        <v>769</v>
      </c>
      <c r="Q497" s="580"/>
      <c r="R497" s="580"/>
      <c r="S497" s="580"/>
      <c r="T497" s="581"/>
      <c r="U497" s="34"/>
      <c r="V497" s="34"/>
      <c r="W497" s="35" t="s">
        <v>70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770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6"/>
      <c r="B498" s="587"/>
      <c r="C498" s="587"/>
      <c r="D498" s="587"/>
      <c r="E498" s="587"/>
      <c r="F498" s="587"/>
      <c r="G498" s="587"/>
      <c r="H498" s="587"/>
      <c r="I498" s="587"/>
      <c r="J498" s="587"/>
      <c r="K498" s="587"/>
      <c r="L498" s="587"/>
      <c r="M498" s="587"/>
      <c r="N498" s="587"/>
      <c r="O498" s="588"/>
      <c r="P498" s="591" t="s">
        <v>72</v>
      </c>
      <c r="Q498" s="592"/>
      <c r="R498" s="592"/>
      <c r="S498" s="592"/>
      <c r="T498" s="592"/>
      <c r="U498" s="592"/>
      <c r="V498" s="593"/>
      <c r="W498" s="37" t="s">
        <v>73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x14ac:dyDescent="0.2">
      <c r="A499" s="587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88"/>
      <c r="P499" s="591" t="s">
        <v>72</v>
      </c>
      <c r="Q499" s="592"/>
      <c r="R499" s="592"/>
      <c r="S499" s="592"/>
      <c r="T499" s="592"/>
      <c r="U499" s="592"/>
      <c r="V499" s="593"/>
      <c r="W499" s="37" t="s">
        <v>70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customHeight="1" x14ac:dyDescent="0.25">
      <c r="A500" s="594" t="s">
        <v>74</v>
      </c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71"/>
      <c r="AB500" s="571"/>
      <c r="AC500" s="571"/>
    </row>
    <row r="501" spans="1:68" ht="27" customHeight="1" x14ac:dyDescent="0.25">
      <c r="A501" s="54" t="s">
        <v>771</v>
      </c>
      <c r="B501" s="54" t="s">
        <v>772</v>
      </c>
      <c r="C501" s="31">
        <v>4301052046</v>
      </c>
      <c r="D501" s="582">
        <v>4640242180533</v>
      </c>
      <c r="E501" s="583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32" t="s">
        <v>773</v>
      </c>
      <c r="Q501" s="580"/>
      <c r="R501" s="580"/>
      <c r="S501" s="580"/>
      <c r="T501" s="581"/>
      <c r="U501" s="34"/>
      <c r="V501" s="34"/>
      <c r="W501" s="35" t="s">
        <v>70</v>
      </c>
      <c r="X501" s="575">
        <v>1000</v>
      </c>
      <c r="Y501" s="576">
        <f>IFERROR(IF(X501="",0,CEILING((X501/$H501),1)*$H501),"")</f>
        <v>1008</v>
      </c>
      <c r="Z501" s="36">
        <f>IFERROR(IF(Y501=0,"",ROUNDUP(Y501/H501,0)*0.01898),"")</f>
        <v>2.1257600000000001</v>
      </c>
      <c r="AA501" s="56"/>
      <c r="AB501" s="57"/>
      <c r="AC501" s="553" t="s">
        <v>774</v>
      </c>
      <c r="AG501" s="64"/>
      <c r="AJ501" s="68"/>
      <c r="AK501" s="68">
        <v>0</v>
      </c>
      <c r="BB501" s="554" t="s">
        <v>1</v>
      </c>
      <c r="BM501" s="64">
        <f>IFERROR(X501*I501/H501,"0")</f>
        <v>1057.6666666666667</v>
      </c>
      <c r="BN501" s="64">
        <f>IFERROR(Y501*I501/H501,"0")</f>
        <v>1066.1279999999999</v>
      </c>
      <c r="BO501" s="64">
        <f>IFERROR(1/J501*(X501/H501),"0")</f>
        <v>1.7361111111111112</v>
      </c>
      <c r="BP501" s="64">
        <f>IFERROR(1/J501*(Y501/H501),"0")</f>
        <v>1.75</v>
      </c>
    </row>
    <row r="502" spans="1:68" ht="27" customHeight="1" x14ac:dyDescent="0.25">
      <c r="A502" s="54" t="s">
        <v>771</v>
      </c>
      <c r="B502" s="54" t="s">
        <v>775</v>
      </c>
      <c r="C502" s="31">
        <v>4301051887</v>
      </c>
      <c r="D502" s="582">
        <v>4640242180533</v>
      </c>
      <c r="E502" s="583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54" t="s">
        <v>773</v>
      </c>
      <c r="Q502" s="580"/>
      <c r="R502" s="580"/>
      <c r="S502" s="580"/>
      <c r="T502" s="581"/>
      <c r="U502" s="34"/>
      <c r="V502" s="34"/>
      <c r="W502" s="35" t="s">
        <v>70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774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6"/>
      <c r="B503" s="587"/>
      <c r="C503" s="587"/>
      <c r="D503" s="587"/>
      <c r="E503" s="587"/>
      <c r="F503" s="587"/>
      <c r="G503" s="587"/>
      <c r="H503" s="587"/>
      <c r="I503" s="587"/>
      <c r="J503" s="587"/>
      <c r="K503" s="587"/>
      <c r="L503" s="587"/>
      <c r="M503" s="587"/>
      <c r="N503" s="587"/>
      <c r="O503" s="588"/>
      <c r="P503" s="591" t="s">
        <v>72</v>
      </c>
      <c r="Q503" s="592"/>
      <c r="R503" s="592"/>
      <c r="S503" s="592"/>
      <c r="T503" s="592"/>
      <c r="U503" s="592"/>
      <c r="V503" s="593"/>
      <c r="W503" s="37" t="s">
        <v>73</v>
      </c>
      <c r="X503" s="577">
        <f>IFERROR(X501/H501,"0")+IFERROR(X502/H502,"0")</f>
        <v>111.11111111111111</v>
      </c>
      <c r="Y503" s="577">
        <f>IFERROR(Y501/H501,"0")+IFERROR(Y502/H502,"0")</f>
        <v>112</v>
      </c>
      <c r="Z503" s="577">
        <f>IFERROR(IF(Z501="",0,Z501),"0")+IFERROR(IF(Z502="",0,Z502),"0")</f>
        <v>2.1257600000000001</v>
      </c>
      <c r="AA503" s="578"/>
      <c r="AB503" s="578"/>
      <c r="AC503" s="578"/>
    </row>
    <row r="504" spans="1:68" x14ac:dyDescent="0.2">
      <c r="A504" s="587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88"/>
      <c r="P504" s="591" t="s">
        <v>72</v>
      </c>
      <c r="Q504" s="592"/>
      <c r="R504" s="592"/>
      <c r="S504" s="592"/>
      <c r="T504" s="592"/>
      <c r="U504" s="592"/>
      <c r="V504" s="593"/>
      <c r="W504" s="37" t="s">
        <v>70</v>
      </c>
      <c r="X504" s="577">
        <f>IFERROR(SUM(X501:X502),"0")</f>
        <v>1000</v>
      </c>
      <c r="Y504" s="577">
        <f>IFERROR(SUM(Y501:Y502),"0")</f>
        <v>1008</v>
      </c>
      <c r="Z504" s="37"/>
      <c r="AA504" s="578"/>
      <c r="AB504" s="578"/>
      <c r="AC504" s="578"/>
    </row>
    <row r="505" spans="1:68" ht="14.25" customHeight="1" x14ac:dyDescent="0.25">
      <c r="A505" s="594" t="s">
        <v>175</v>
      </c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87"/>
      <c r="P505" s="587"/>
      <c r="Q505" s="587"/>
      <c r="R505" s="587"/>
      <c r="S505" s="587"/>
      <c r="T505" s="587"/>
      <c r="U505" s="587"/>
      <c r="V505" s="587"/>
      <c r="W505" s="587"/>
      <c r="X505" s="587"/>
      <c r="Y505" s="587"/>
      <c r="Z505" s="587"/>
      <c r="AA505" s="571"/>
      <c r="AB505" s="571"/>
      <c r="AC505" s="571"/>
    </row>
    <row r="506" spans="1:68" ht="27" customHeight="1" x14ac:dyDescent="0.25">
      <c r="A506" s="54" t="s">
        <v>776</v>
      </c>
      <c r="B506" s="54" t="s">
        <v>777</v>
      </c>
      <c r="C506" s="31">
        <v>4301060485</v>
      </c>
      <c r="D506" s="582">
        <v>4640242180120</v>
      </c>
      <c r="E506" s="583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106</v>
      </c>
      <c r="L506" s="32"/>
      <c r="M506" s="33" t="s">
        <v>78</v>
      </c>
      <c r="N506" s="33"/>
      <c r="O506" s="32">
        <v>40</v>
      </c>
      <c r="P506" s="775" t="s">
        <v>778</v>
      </c>
      <c r="Q506" s="580"/>
      <c r="R506" s="580"/>
      <c r="S506" s="580"/>
      <c r="T506" s="581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779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776</v>
      </c>
      <c r="B507" s="54" t="s">
        <v>780</v>
      </c>
      <c r="C507" s="31">
        <v>4301060496</v>
      </c>
      <c r="D507" s="582">
        <v>4640242180120</v>
      </c>
      <c r="E507" s="583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106</v>
      </c>
      <c r="L507" s="32"/>
      <c r="M507" s="33" t="s">
        <v>93</v>
      </c>
      <c r="N507" s="33"/>
      <c r="O507" s="32">
        <v>40</v>
      </c>
      <c r="P507" s="912" t="s">
        <v>781</v>
      </c>
      <c r="Q507" s="580"/>
      <c r="R507" s="580"/>
      <c r="S507" s="580"/>
      <c r="T507" s="581"/>
      <c r="U507" s="34"/>
      <c r="V507" s="34"/>
      <c r="W507" s="35" t="s">
        <v>70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779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782</v>
      </c>
      <c r="B508" s="54" t="s">
        <v>783</v>
      </c>
      <c r="C508" s="31">
        <v>4301060486</v>
      </c>
      <c r="D508" s="582">
        <v>4640242180137</v>
      </c>
      <c r="E508" s="583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106</v>
      </c>
      <c r="L508" s="32"/>
      <c r="M508" s="33" t="s">
        <v>78</v>
      </c>
      <c r="N508" s="33"/>
      <c r="O508" s="32">
        <v>40</v>
      </c>
      <c r="P508" s="667" t="s">
        <v>784</v>
      </c>
      <c r="Q508" s="580"/>
      <c r="R508" s="580"/>
      <c r="S508" s="580"/>
      <c r="T508" s="581"/>
      <c r="U508" s="34"/>
      <c r="V508" s="34"/>
      <c r="W508" s="35" t="s">
        <v>70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785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782</v>
      </c>
      <c r="B509" s="54" t="s">
        <v>786</v>
      </c>
      <c r="C509" s="31">
        <v>4301060498</v>
      </c>
      <c r="D509" s="582">
        <v>4640242180137</v>
      </c>
      <c r="E509" s="583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106</v>
      </c>
      <c r="L509" s="32"/>
      <c r="M509" s="33" t="s">
        <v>93</v>
      </c>
      <c r="N509" s="33"/>
      <c r="O509" s="32">
        <v>40</v>
      </c>
      <c r="P509" s="876" t="s">
        <v>787</v>
      </c>
      <c r="Q509" s="580"/>
      <c r="R509" s="580"/>
      <c r="S509" s="580"/>
      <c r="T509" s="581"/>
      <c r="U509" s="34"/>
      <c r="V509" s="34"/>
      <c r="W509" s="35" t="s">
        <v>70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785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586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88"/>
      <c r="P510" s="591" t="s">
        <v>72</v>
      </c>
      <c r="Q510" s="592"/>
      <c r="R510" s="592"/>
      <c r="S510" s="592"/>
      <c r="T510" s="592"/>
      <c r="U510" s="592"/>
      <c r="V510" s="593"/>
      <c r="W510" s="37" t="s">
        <v>73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x14ac:dyDescent="0.2">
      <c r="A511" s="587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588"/>
      <c r="P511" s="591" t="s">
        <v>72</v>
      </c>
      <c r="Q511" s="592"/>
      <c r="R511" s="592"/>
      <c r="S511" s="592"/>
      <c r="T511" s="592"/>
      <c r="U511" s="592"/>
      <c r="V511" s="593"/>
      <c r="W511" s="37" t="s">
        <v>70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customHeight="1" x14ac:dyDescent="0.25">
      <c r="A512" s="595" t="s">
        <v>788</v>
      </c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587"/>
      <c r="P512" s="587"/>
      <c r="Q512" s="587"/>
      <c r="R512" s="587"/>
      <c r="S512" s="587"/>
      <c r="T512" s="587"/>
      <c r="U512" s="587"/>
      <c r="V512" s="587"/>
      <c r="W512" s="587"/>
      <c r="X512" s="587"/>
      <c r="Y512" s="587"/>
      <c r="Z512" s="587"/>
      <c r="AA512" s="570"/>
      <c r="AB512" s="570"/>
      <c r="AC512" s="570"/>
    </row>
    <row r="513" spans="1:68" ht="14.25" customHeight="1" x14ac:dyDescent="0.25">
      <c r="A513" s="594" t="s">
        <v>140</v>
      </c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587"/>
      <c r="P513" s="587"/>
      <c r="Q513" s="587"/>
      <c r="R513" s="587"/>
      <c r="S513" s="587"/>
      <c r="T513" s="587"/>
      <c r="U513" s="587"/>
      <c r="V513" s="587"/>
      <c r="W513" s="587"/>
      <c r="X513" s="587"/>
      <c r="Y513" s="587"/>
      <c r="Z513" s="587"/>
      <c r="AA513" s="571"/>
      <c r="AB513" s="571"/>
      <c r="AC513" s="571"/>
    </row>
    <row r="514" spans="1:68" ht="27" customHeight="1" x14ac:dyDescent="0.25">
      <c r="A514" s="54" t="s">
        <v>789</v>
      </c>
      <c r="B514" s="54" t="s">
        <v>790</v>
      </c>
      <c r="C514" s="31">
        <v>4301020314</v>
      </c>
      <c r="D514" s="582">
        <v>4640242180090</v>
      </c>
      <c r="E514" s="583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106</v>
      </c>
      <c r="L514" s="32"/>
      <c r="M514" s="33" t="s">
        <v>107</v>
      </c>
      <c r="N514" s="33"/>
      <c r="O514" s="32">
        <v>50</v>
      </c>
      <c r="P514" s="750" t="s">
        <v>791</v>
      </c>
      <c r="Q514" s="580"/>
      <c r="R514" s="580"/>
      <c r="S514" s="580"/>
      <c r="T514" s="581"/>
      <c r="U514" s="34"/>
      <c r="V514" s="34"/>
      <c r="W514" s="35" t="s">
        <v>70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792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6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588"/>
      <c r="P515" s="591" t="s">
        <v>72</v>
      </c>
      <c r="Q515" s="592"/>
      <c r="R515" s="592"/>
      <c r="S515" s="592"/>
      <c r="T515" s="592"/>
      <c r="U515" s="592"/>
      <c r="V515" s="593"/>
      <c r="W515" s="37" t="s">
        <v>73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588"/>
      <c r="P516" s="591" t="s">
        <v>72</v>
      </c>
      <c r="Q516" s="592"/>
      <c r="R516" s="592"/>
      <c r="S516" s="592"/>
      <c r="T516" s="592"/>
      <c r="U516" s="592"/>
      <c r="V516" s="593"/>
      <c r="W516" s="37" t="s">
        <v>70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11"/>
      <c r="B517" s="587"/>
      <c r="C517" s="587"/>
      <c r="D517" s="587"/>
      <c r="E517" s="587"/>
      <c r="F517" s="587"/>
      <c r="G517" s="587"/>
      <c r="H517" s="587"/>
      <c r="I517" s="587"/>
      <c r="J517" s="587"/>
      <c r="K517" s="587"/>
      <c r="L517" s="587"/>
      <c r="M517" s="587"/>
      <c r="N517" s="587"/>
      <c r="O517" s="737"/>
      <c r="P517" s="629" t="s">
        <v>793</v>
      </c>
      <c r="Q517" s="630"/>
      <c r="R517" s="630"/>
      <c r="S517" s="630"/>
      <c r="T517" s="630"/>
      <c r="U517" s="630"/>
      <c r="V517" s="631"/>
      <c r="W517" s="37" t="s">
        <v>70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17522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17696.530000000002</v>
      </c>
      <c r="Z517" s="37"/>
      <c r="AA517" s="578"/>
      <c r="AB517" s="578"/>
      <c r="AC517" s="578"/>
    </row>
    <row r="518" spans="1:68" x14ac:dyDescent="0.2">
      <c r="A518" s="587"/>
      <c r="B518" s="587"/>
      <c r="C518" s="587"/>
      <c r="D518" s="587"/>
      <c r="E518" s="587"/>
      <c r="F518" s="587"/>
      <c r="G518" s="587"/>
      <c r="H518" s="587"/>
      <c r="I518" s="587"/>
      <c r="J518" s="587"/>
      <c r="K518" s="587"/>
      <c r="L518" s="587"/>
      <c r="M518" s="587"/>
      <c r="N518" s="587"/>
      <c r="O518" s="737"/>
      <c r="P518" s="629" t="s">
        <v>794</v>
      </c>
      <c r="Q518" s="630"/>
      <c r="R518" s="630"/>
      <c r="S518" s="630"/>
      <c r="T518" s="630"/>
      <c r="U518" s="630"/>
      <c r="V518" s="631"/>
      <c r="W518" s="37" t="s">
        <v>70</v>
      </c>
      <c r="X518" s="577">
        <f>IFERROR(SUM(BM22:BM514),"0")</f>
        <v>18650.722701921321</v>
      </c>
      <c r="Y518" s="577">
        <f>IFERROR(SUM(BN22:BN514),"0")</f>
        <v>18835.613999999998</v>
      </c>
      <c r="Z518" s="37"/>
      <c r="AA518" s="578"/>
      <c r="AB518" s="578"/>
      <c r="AC518" s="578"/>
    </row>
    <row r="519" spans="1:68" x14ac:dyDescent="0.2">
      <c r="A519" s="587"/>
      <c r="B519" s="587"/>
      <c r="C519" s="587"/>
      <c r="D519" s="587"/>
      <c r="E519" s="587"/>
      <c r="F519" s="587"/>
      <c r="G519" s="587"/>
      <c r="H519" s="587"/>
      <c r="I519" s="587"/>
      <c r="J519" s="587"/>
      <c r="K519" s="587"/>
      <c r="L519" s="587"/>
      <c r="M519" s="587"/>
      <c r="N519" s="587"/>
      <c r="O519" s="737"/>
      <c r="P519" s="629" t="s">
        <v>795</v>
      </c>
      <c r="Q519" s="630"/>
      <c r="R519" s="630"/>
      <c r="S519" s="630"/>
      <c r="T519" s="630"/>
      <c r="U519" s="630"/>
      <c r="V519" s="631"/>
      <c r="W519" s="37" t="s">
        <v>796</v>
      </c>
      <c r="X519" s="38">
        <f>ROUNDUP(SUM(BO22:BO514),0)</f>
        <v>32</v>
      </c>
      <c r="Y519" s="38">
        <f>ROUNDUP(SUM(BP22:BP514),0)</f>
        <v>32</v>
      </c>
      <c r="Z519" s="37"/>
      <c r="AA519" s="578"/>
      <c r="AB519" s="578"/>
      <c r="AC519" s="578"/>
    </row>
    <row r="520" spans="1:68" x14ac:dyDescent="0.2">
      <c r="A520" s="587"/>
      <c r="B520" s="587"/>
      <c r="C520" s="587"/>
      <c r="D520" s="587"/>
      <c r="E520" s="587"/>
      <c r="F520" s="587"/>
      <c r="G520" s="587"/>
      <c r="H520" s="587"/>
      <c r="I520" s="587"/>
      <c r="J520" s="587"/>
      <c r="K520" s="587"/>
      <c r="L520" s="587"/>
      <c r="M520" s="587"/>
      <c r="N520" s="587"/>
      <c r="O520" s="737"/>
      <c r="P520" s="629" t="s">
        <v>797</v>
      </c>
      <c r="Q520" s="630"/>
      <c r="R520" s="630"/>
      <c r="S520" s="630"/>
      <c r="T520" s="630"/>
      <c r="U520" s="630"/>
      <c r="V520" s="631"/>
      <c r="W520" s="37" t="s">
        <v>70</v>
      </c>
      <c r="X520" s="577">
        <f>GrossWeightTotal+PalletQtyTotal*25</f>
        <v>19450.722701921321</v>
      </c>
      <c r="Y520" s="577">
        <f>GrossWeightTotalR+PalletQtyTotalR*25</f>
        <v>19635.613999999998</v>
      </c>
      <c r="Z520" s="37"/>
      <c r="AA520" s="578"/>
      <c r="AB520" s="578"/>
      <c r="AC520" s="578"/>
    </row>
    <row r="521" spans="1:68" x14ac:dyDescent="0.2">
      <c r="A521" s="587"/>
      <c r="B521" s="587"/>
      <c r="C521" s="587"/>
      <c r="D521" s="587"/>
      <c r="E521" s="587"/>
      <c r="F521" s="587"/>
      <c r="G521" s="587"/>
      <c r="H521" s="587"/>
      <c r="I521" s="587"/>
      <c r="J521" s="587"/>
      <c r="K521" s="587"/>
      <c r="L521" s="587"/>
      <c r="M521" s="587"/>
      <c r="N521" s="587"/>
      <c r="O521" s="737"/>
      <c r="P521" s="629" t="s">
        <v>798</v>
      </c>
      <c r="Q521" s="630"/>
      <c r="R521" s="630"/>
      <c r="S521" s="630"/>
      <c r="T521" s="630"/>
      <c r="U521" s="630"/>
      <c r="V521" s="631"/>
      <c r="W521" s="37" t="s">
        <v>796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3678.3849323303352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3706</v>
      </c>
      <c r="Z521" s="37"/>
      <c r="AA521" s="578"/>
      <c r="AB521" s="578"/>
      <c r="AC521" s="578"/>
    </row>
    <row r="522" spans="1:68" ht="14.25" customHeight="1" x14ac:dyDescent="0.2">
      <c r="A522" s="587"/>
      <c r="B522" s="587"/>
      <c r="C522" s="587"/>
      <c r="D522" s="587"/>
      <c r="E522" s="587"/>
      <c r="F522" s="587"/>
      <c r="G522" s="587"/>
      <c r="H522" s="587"/>
      <c r="I522" s="587"/>
      <c r="J522" s="587"/>
      <c r="K522" s="587"/>
      <c r="L522" s="587"/>
      <c r="M522" s="587"/>
      <c r="N522" s="587"/>
      <c r="O522" s="737"/>
      <c r="P522" s="629" t="s">
        <v>799</v>
      </c>
      <c r="Q522" s="630"/>
      <c r="R522" s="630"/>
      <c r="S522" s="630"/>
      <c r="T522" s="630"/>
      <c r="U522" s="630"/>
      <c r="V522" s="631"/>
      <c r="W522" s="39" t="s">
        <v>800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36.319279999999999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801</v>
      </c>
      <c r="B524" s="572" t="s">
        <v>63</v>
      </c>
      <c r="C524" s="598" t="s">
        <v>101</v>
      </c>
      <c r="D524" s="634"/>
      <c r="E524" s="634"/>
      <c r="F524" s="634"/>
      <c r="G524" s="634"/>
      <c r="H524" s="635"/>
      <c r="I524" s="598" t="s">
        <v>264</v>
      </c>
      <c r="J524" s="634"/>
      <c r="K524" s="634"/>
      <c r="L524" s="634"/>
      <c r="M524" s="634"/>
      <c r="N524" s="634"/>
      <c r="O524" s="634"/>
      <c r="P524" s="634"/>
      <c r="Q524" s="634"/>
      <c r="R524" s="634"/>
      <c r="S524" s="635"/>
      <c r="T524" s="598" t="s">
        <v>554</v>
      </c>
      <c r="U524" s="635"/>
      <c r="V524" s="598" t="s">
        <v>611</v>
      </c>
      <c r="W524" s="634"/>
      <c r="X524" s="634"/>
      <c r="Y524" s="635"/>
      <c r="Z524" s="572" t="s">
        <v>670</v>
      </c>
      <c r="AA524" s="598" t="s">
        <v>736</v>
      </c>
      <c r="AB524" s="635"/>
      <c r="AC524" s="52"/>
      <c r="AF524" s="573"/>
    </row>
    <row r="525" spans="1:68" ht="14.25" customHeight="1" thickTop="1" x14ac:dyDescent="0.2">
      <c r="A525" s="790" t="s">
        <v>802</v>
      </c>
      <c r="B525" s="598" t="s">
        <v>63</v>
      </c>
      <c r="C525" s="598" t="s">
        <v>102</v>
      </c>
      <c r="D525" s="598" t="s">
        <v>122</v>
      </c>
      <c r="E525" s="598" t="s">
        <v>182</v>
      </c>
      <c r="F525" s="598" t="s">
        <v>205</v>
      </c>
      <c r="G525" s="598" t="s">
        <v>240</v>
      </c>
      <c r="H525" s="598" t="s">
        <v>101</v>
      </c>
      <c r="I525" s="598" t="s">
        <v>265</v>
      </c>
      <c r="J525" s="598" t="s">
        <v>305</v>
      </c>
      <c r="K525" s="598" t="s">
        <v>366</v>
      </c>
      <c r="L525" s="598" t="s">
        <v>405</v>
      </c>
      <c r="M525" s="598" t="s">
        <v>421</v>
      </c>
      <c r="N525" s="573"/>
      <c r="O525" s="598" t="s">
        <v>434</v>
      </c>
      <c r="P525" s="598" t="s">
        <v>444</v>
      </c>
      <c r="Q525" s="598" t="s">
        <v>451</v>
      </c>
      <c r="R525" s="598" t="s">
        <v>456</v>
      </c>
      <c r="S525" s="598" t="s">
        <v>544</v>
      </c>
      <c r="T525" s="598" t="s">
        <v>555</v>
      </c>
      <c r="U525" s="598" t="s">
        <v>589</v>
      </c>
      <c r="V525" s="598" t="s">
        <v>612</v>
      </c>
      <c r="W525" s="598" t="s">
        <v>644</v>
      </c>
      <c r="X525" s="598" t="s">
        <v>662</v>
      </c>
      <c r="Y525" s="598" t="s">
        <v>666</v>
      </c>
      <c r="Z525" s="598" t="s">
        <v>670</v>
      </c>
      <c r="AA525" s="598" t="s">
        <v>736</v>
      </c>
      <c r="AB525" s="598" t="s">
        <v>788</v>
      </c>
      <c r="AC525" s="52"/>
      <c r="AF525" s="573"/>
    </row>
    <row r="526" spans="1:68" ht="13.5" customHeight="1" thickBot="1" x14ac:dyDescent="0.25">
      <c r="A526" s="791"/>
      <c r="B526" s="599"/>
      <c r="C526" s="599"/>
      <c r="D526" s="599"/>
      <c r="E526" s="599"/>
      <c r="F526" s="599"/>
      <c r="G526" s="599"/>
      <c r="H526" s="599"/>
      <c r="I526" s="599"/>
      <c r="J526" s="599"/>
      <c r="K526" s="599"/>
      <c r="L526" s="599"/>
      <c r="M526" s="599"/>
      <c r="N526" s="573"/>
      <c r="O526" s="599"/>
      <c r="P526" s="599"/>
      <c r="Q526" s="599"/>
      <c r="R526" s="599"/>
      <c r="S526" s="599"/>
      <c r="T526" s="599"/>
      <c r="U526" s="599"/>
      <c r="V526" s="599"/>
      <c r="W526" s="599"/>
      <c r="X526" s="599"/>
      <c r="Y526" s="599"/>
      <c r="Z526" s="599"/>
      <c r="AA526" s="599"/>
      <c r="AB526" s="599"/>
      <c r="AC526" s="52"/>
      <c r="AF526" s="573"/>
    </row>
    <row r="527" spans="1:68" ht="18" customHeight="1" thickTop="1" thickBot="1" x14ac:dyDescent="0.25">
      <c r="A527" s="40" t="s">
        <v>803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328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1028.0999999999999</v>
      </c>
      <c r="E527" s="46">
        <f>IFERROR(Y90*1,"0")+IFERROR(Y91*1,"0")+IFERROR(Y92*1,"0")+IFERROR(Y96*1,"0")+IFERROR(Y97*1,"0")+IFERROR(Y98*1,"0")+IFERROR(Y99*1,"0")+IFERROR(Y100*1,"0")+IFERROR(Y101*1,"0")</f>
        <v>1420.2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1803.6000000000001</v>
      </c>
      <c r="G527" s="46">
        <f>IFERROR(Y133*1,"0")+IFERROR(Y134*1,"0")+IFERROR(Y138*1,"0")+IFERROR(Y139*1,"0")+IFERROR(Y143*1,"0")+IFERROR(Y144*1,"0")</f>
        <v>199.2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713.16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2051.6999999999998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318.21000000000004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340.8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831.5</v>
      </c>
      <c r="S527" s="46">
        <f>IFERROR(Y341*1,"0")+IFERROR(Y342*1,"0")+IFERROR(Y343*1,"0")</f>
        <v>875.7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5416</v>
      </c>
      <c r="U527" s="46">
        <f>IFERROR(Y374*1,"0")+IFERROR(Y375*1,"0")+IFERROR(Y376*1,"0")+IFERROR(Y377*1,"0")+IFERROR(Y381*1,"0")+IFERROR(Y385*1,"0")+IFERROR(Y386*1,"0")+IFERROR(Y390*1,"0")</f>
        <v>60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102.9</v>
      </c>
      <c r="W527" s="46">
        <f>IFERROR(Y415*1,"0")+IFERROR(Y416*1,"0")+IFERROR(Y420*1,"0")+IFERROR(Y421*1,"0")+IFERROR(Y422*1,"0")+IFERROR(Y423*1,"0")</f>
        <v>10.5</v>
      </c>
      <c r="X527" s="46">
        <f>IFERROR(Y428*1,"0")</f>
        <v>60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1116.96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1020</v>
      </c>
      <c r="AB527" s="46">
        <f>IFERROR(Y514*1,"0")</f>
        <v>0</v>
      </c>
      <c r="AC527" s="52"/>
      <c r="AF527" s="573"/>
    </row>
  </sheetData>
  <sheetProtection algorithmName="SHA-512" hashValue="aJIFW83oKRMZWkz110qqaTwRDcDuytmCt8YgkBi1PP9MongoEULnw/kZrUjA506BXuTDHh8BToBOjU8ajCdj7g==" saltValue="Y0DP9wi+smK5xrmA/TGA0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N17:N18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M17:M18"/>
    <mergeCell ref="O17:O18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D462:E462"/>
    <mergeCell ref="P62:T62"/>
    <mergeCell ref="P364:T364"/>
    <mergeCell ref="A176:Z176"/>
    <mergeCell ref="P239:V239"/>
    <mergeCell ref="P439:T439"/>
    <mergeCell ref="D249:E249"/>
    <mergeCell ref="P433:T433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D386:E386"/>
    <mergeCell ref="D215:E215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Q13:R1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90:T490"/>
    <mergeCell ref="A243:O244"/>
    <mergeCell ref="D227:E227"/>
    <mergeCell ref="P321:T321"/>
    <mergeCell ref="I524:S524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A150:O151"/>
    <mergeCell ref="P462:T462"/>
    <mergeCell ref="D85:E85"/>
    <mergeCell ref="D222:E222"/>
    <mergeCell ref="P35:T35"/>
    <mergeCell ref="P399:T399"/>
    <mergeCell ref="A81:O82"/>
    <mergeCell ref="A323:O324"/>
    <mergeCell ref="D314:E314"/>
    <mergeCell ref="P184:V184"/>
    <mergeCell ref="P407:V407"/>
    <mergeCell ref="A289:O290"/>
    <mergeCell ref="D80:E80"/>
    <mergeCell ref="P382:V382"/>
    <mergeCell ref="P357:V357"/>
    <mergeCell ref="P188:T188"/>
    <mergeCell ref="A182:Z182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106:T106"/>
    <mergeCell ref="P177:T177"/>
    <mergeCell ref="A223:O224"/>
    <mergeCell ref="G17:G1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45:V45"/>
    <mergeCell ref="P266:T266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D53:E53"/>
    <mergeCell ref="D351:E351"/>
    <mergeCell ref="A498:O499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A34:Z34"/>
    <mergeCell ref="A270:Z270"/>
    <mergeCell ref="P516:V516"/>
    <mergeCell ref="A368:Z368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A458:O459"/>
    <mergeCell ref="P316:T316"/>
    <mergeCell ref="P443:T443"/>
    <mergeCell ref="P79:T79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P87:V87"/>
    <mergeCell ref="D410:E410"/>
    <mergeCell ref="A83:Z83"/>
    <mergeCell ref="P381:T381"/>
    <mergeCell ref="D96:E96"/>
    <mergeCell ref="P122:T122"/>
    <mergeCell ref="P435:V43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4 X58 X65 X92 X274 X349:X350 X352 X359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5" xr:uid="{00000000-0002-0000-0000-000012000000}">
      <formula1>IF(AK295&gt;0,OR(X295=0,AND(IF(X295-AK295&gt;=0,TRUE,FALSE),X295&gt;0,IF(X295/(H295*K295)=ROUND(X295/(H295*K295),0),TRUE,FALSE))),FALSE)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8" spans="2:8" x14ac:dyDescent="0.2">
      <c r="B8" s="47" t="s">
        <v>19</v>
      </c>
      <c r="C8" s="47" t="s">
        <v>806</v>
      </c>
      <c r="D8" s="47"/>
      <c r="E8" s="47"/>
    </row>
    <row r="10" spans="2:8" x14ac:dyDescent="0.2">
      <c r="B10" s="47" t="s">
        <v>808</v>
      </c>
      <c r="C10" s="47"/>
      <c r="D10" s="47"/>
      <c r="E10" s="47"/>
    </row>
    <row r="11" spans="2:8" x14ac:dyDescent="0.2">
      <c r="B11" s="47" t="s">
        <v>809</v>
      </c>
      <c r="C11" s="47"/>
      <c r="D11" s="47"/>
      <c r="E11" s="47"/>
    </row>
    <row r="12" spans="2:8" x14ac:dyDescent="0.2">
      <c r="B12" s="47" t="s">
        <v>810</v>
      </c>
      <c r="C12" s="47"/>
      <c r="D12" s="47"/>
      <c r="E12" s="47"/>
    </row>
    <row r="13" spans="2:8" x14ac:dyDescent="0.2">
      <c r="B13" s="47" t="s">
        <v>811</v>
      </c>
      <c r="C13" s="47"/>
      <c r="D13" s="47"/>
      <c r="E13" s="47"/>
    </row>
    <row r="14" spans="2:8" x14ac:dyDescent="0.2">
      <c r="B14" s="47" t="s">
        <v>812</v>
      </c>
      <c r="C14" s="47"/>
      <c r="D14" s="47"/>
      <c r="E14" s="47"/>
    </row>
    <row r="15" spans="2:8" x14ac:dyDescent="0.2">
      <c r="B15" s="47" t="s">
        <v>813</v>
      </c>
      <c r="C15" s="47"/>
      <c r="D15" s="47"/>
      <c r="E15" s="47"/>
    </row>
    <row r="16" spans="2:8" x14ac:dyDescent="0.2">
      <c r="B16" s="47" t="s">
        <v>814</v>
      </c>
      <c r="C16" s="47"/>
      <c r="D16" s="47"/>
      <c r="E16" s="47"/>
    </row>
    <row r="17" spans="2:5" x14ac:dyDescent="0.2">
      <c r="B17" s="47" t="s">
        <v>815</v>
      </c>
      <c r="C17" s="47"/>
      <c r="D17" s="47"/>
      <c r="E17" s="47"/>
    </row>
    <row r="18" spans="2:5" x14ac:dyDescent="0.2">
      <c r="B18" s="47" t="s">
        <v>816</v>
      </c>
      <c r="C18" s="47"/>
      <c r="D18" s="47"/>
      <c r="E18" s="47"/>
    </row>
    <row r="19" spans="2:5" x14ac:dyDescent="0.2">
      <c r="B19" s="47" t="s">
        <v>817</v>
      </c>
      <c r="C19" s="47"/>
      <c r="D19" s="47"/>
      <c r="E19" s="47"/>
    </row>
    <row r="20" spans="2:5" x14ac:dyDescent="0.2">
      <c r="B20" s="47" t="s">
        <v>818</v>
      </c>
      <c r="C20" s="47"/>
      <c r="D20" s="47"/>
      <c r="E20" s="47"/>
    </row>
  </sheetData>
  <sheetProtection algorithmName="SHA-512" hashValue="2VDNU0TO4M9oxcYYfV89CV5Zq9Y3bZZhGjFIGg/ItcdkkYNaWKrpWyIlsaPII2M0q0QuLP+Z4Spjz4J3K4Dv3w==" saltValue="v5PlSKHVE6RaeIW+swiZ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2025-06-06T09:54:11Z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