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B50BD4E-F7DF-42EF-BD03-9C3E994A7D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X181" i="1"/>
  <c r="X180" i="1"/>
  <c r="BO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Y145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X94" i="1"/>
  <c r="X93" i="1"/>
  <c r="BO92" i="1"/>
  <c r="BM92" i="1"/>
  <c r="Y92" i="1"/>
  <c r="P92" i="1"/>
  <c r="BO91" i="1"/>
  <c r="BM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19" i="1" s="1"/>
  <c r="BM22" i="1"/>
  <c r="Y22" i="1"/>
  <c r="B527" i="1" s="1"/>
  <c r="H10" i="1"/>
  <c r="F10" i="1"/>
  <c r="F9" i="1"/>
  <c r="A9" i="1"/>
  <c r="A10" i="1" s="1"/>
  <c r="D7" i="1"/>
  <c r="Q6" i="1"/>
  <c r="P2" i="1"/>
  <c r="BP96" i="1" l="1"/>
  <c r="BN96" i="1"/>
  <c r="Z96" i="1"/>
  <c r="BP119" i="1"/>
  <c r="BN119" i="1"/>
  <c r="Z119" i="1"/>
  <c r="Y162" i="1"/>
  <c r="BP161" i="1"/>
  <c r="BN161" i="1"/>
  <c r="Z161" i="1"/>
  <c r="Z162" i="1" s="1"/>
  <c r="BP165" i="1"/>
  <c r="BN165" i="1"/>
  <c r="Z165" i="1"/>
  <c r="BP194" i="1"/>
  <c r="BN194" i="1"/>
  <c r="Z194" i="1"/>
  <c r="BP216" i="1"/>
  <c r="BN216" i="1"/>
  <c r="Z216" i="1"/>
  <c r="BP250" i="1"/>
  <c r="BN250" i="1"/>
  <c r="Z250" i="1"/>
  <c r="BP274" i="1"/>
  <c r="BN274" i="1"/>
  <c r="Z274" i="1"/>
  <c r="BP315" i="1"/>
  <c r="BN315" i="1"/>
  <c r="Z315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29" i="1"/>
  <c r="BN29" i="1"/>
  <c r="Z54" i="1"/>
  <c r="BN54" i="1"/>
  <c r="Z64" i="1"/>
  <c r="BN64" i="1"/>
  <c r="BP76" i="1"/>
  <c r="BN76" i="1"/>
  <c r="BP91" i="1"/>
  <c r="BN91" i="1"/>
  <c r="Z91" i="1"/>
  <c r="BP109" i="1"/>
  <c r="BN109" i="1"/>
  <c r="Z109" i="1"/>
  <c r="BP134" i="1"/>
  <c r="BN134" i="1"/>
  <c r="Z134" i="1"/>
  <c r="BP173" i="1"/>
  <c r="BN173" i="1"/>
  <c r="Z173" i="1"/>
  <c r="BP204" i="1"/>
  <c r="BN204" i="1"/>
  <c r="Z204" i="1"/>
  <c r="BP232" i="1"/>
  <c r="BN232" i="1"/>
  <c r="Z232" i="1"/>
  <c r="Y268" i="1"/>
  <c r="BP264" i="1"/>
  <c r="BN264" i="1"/>
  <c r="Z264" i="1"/>
  <c r="BP303" i="1"/>
  <c r="BN303" i="1"/>
  <c r="Z303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116" i="1"/>
  <c r="Y181" i="1"/>
  <c r="Y180" i="1"/>
  <c r="Y185" i="1"/>
  <c r="Y184" i="1"/>
  <c r="BP183" i="1"/>
  <c r="BN183" i="1"/>
  <c r="Z183" i="1"/>
  <c r="Z184" i="1" s="1"/>
  <c r="BP188" i="1"/>
  <c r="BN188" i="1"/>
  <c r="Z188" i="1"/>
  <c r="BP202" i="1"/>
  <c r="BN202" i="1"/>
  <c r="Z202" i="1"/>
  <c r="BP214" i="1"/>
  <c r="BN214" i="1"/>
  <c r="Z214" i="1"/>
  <c r="BP230" i="1"/>
  <c r="BN230" i="1"/>
  <c r="Z230" i="1"/>
  <c r="BP248" i="1"/>
  <c r="BN248" i="1"/>
  <c r="Z248" i="1"/>
  <c r="BP259" i="1"/>
  <c r="BN259" i="1"/>
  <c r="Z259" i="1"/>
  <c r="BP267" i="1"/>
  <c r="BN267" i="1"/>
  <c r="Z267" i="1"/>
  <c r="BP272" i="1"/>
  <c r="BN272" i="1"/>
  <c r="Z272" i="1"/>
  <c r="BP297" i="1"/>
  <c r="BN297" i="1"/>
  <c r="Z297" i="1"/>
  <c r="BP313" i="1"/>
  <c r="BN313" i="1"/>
  <c r="Z313" i="1"/>
  <c r="Y332" i="1"/>
  <c r="BP326" i="1"/>
  <c r="Y331" i="1"/>
  <c r="BN326" i="1"/>
  <c r="Z326" i="1"/>
  <c r="BP328" i="1"/>
  <c r="BN328" i="1"/>
  <c r="Z328" i="1"/>
  <c r="J9" i="1"/>
  <c r="X518" i="1"/>
  <c r="X520" i="1" s="1"/>
  <c r="X521" i="1"/>
  <c r="Z27" i="1"/>
  <c r="BN27" i="1"/>
  <c r="Z31" i="1"/>
  <c r="BN31" i="1"/>
  <c r="Z43" i="1"/>
  <c r="BN43" i="1"/>
  <c r="D527" i="1"/>
  <c r="Z56" i="1"/>
  <c r="BN56" i="1"/>
  <c r="Z62" i="1"/>
  <c r="BN62" i="1"/>
  <c r="BP62" i="1"/>
  <c r="Z70" i="1"/>
  <c r="BN70" i="1"/>
  <c r="Y82" i="1"/>
  <c r="Z78" i="1"/>
  <c r="BN78" i="1"/>
  <c r="Z84" i="1"/>
  <c r="BN84" i="1"/>
  <c r="Y102" i="1"/>
  <c r="Z98" i="1"/>
  <c r="BN98" i="1"/>
  <c r="Z107" i="1"/>
  <c r="BN107" i="1"/>
  <c r="Z113" i="1"/>
  <c r="BN113" i="1"/>
  <c r="BP113" i="1"/>
  <c r="Z121" i="1"/>
  <c r="BN121" i="1"/>
  <c r="Z127" i="1"/>
  <c r="BN127" i="1"/>
  <c r="Z138" i="1"/>
  <c r="BN138" i="1"/>
  <c r="BP138" i="1"/>
  <c r="Z155" i="1"/>
  <c r="BN155" i="1"/>
  <c r="Y175" i="1"/>
  <c r="Z167" i="1"/>
  <c r="BN167" i="1"/>
  <c r="Z171" i="1"/>
  <c r="BN171" i="1"/>
  <c r="Z177" i="1"/>
  <c r="BN177" i="1"/>
  <c r="BP177" i="1"/>
  <c r="BP179" i="1"/>
  <c r="BN179" i="1"/>
  <c r="Y206" i="1"/>
  <c r="BP198" i="1"/>
  <c r="BN198" i="1"/>
  <c r="Z198" i="1"/>
  <c r="BP210" i="1"/>
  <c r="BN210" i="1"/>
  <c r="Z210" i="1"/>
  <c r="Y223" i="1"/>
  <c r="BP221" i="1"/>
  <c r="BN221" i="1"/>
  <c r="Z221" i="1"/>
  <c r="BP238" i="1"/>
  <c r="BN238" i="1"/>
  <c r="Z238" i="1"/>
  <c r="BP255" i="1"/>
  <c r="BN255" i="1"/>
  <c r="Z255" i="1"/>
  <c r="BP266" i="1"/>
  <c r="BN266" i="1"/>
  <c r="Z266" i="1"/>
  <c r="P527" i="1"/>
  <c r="Y280" i="1"/>
  <c r="BP279" i="1"/>
  <c r="BN279" i="1"/>
  <c r="Z279" i="1"/>
  <c r="Z280" i="1" s="1"/>
  <c r="Y285" i="1"/>
  <c r="Y284" i="1"/>
  <c r="BP283" i="1"/>
  <c r="BN283" i="1"/>
  <c r="Z283" i="1"/>
  <c r="Z284" i="1" s="1"/>
  <c r="Q527" i="1"/>
  <c r="Y289" i="1"/>
  <c r="BP288" i="1"/>
  <c r="BN288" i="1"/>
  <c r="Z288" i="1"/>
  <c r="Z289" i="1" s="1"/>
  <c r="BP293" i="1"/>
  <c r="BN293" i="1"/>
  <c r="Z293" i="1"/>
  <c r="BP305" i="1"/>
  <c r="BN305" i="1"/>
  <c r="Z305" i="1"/>
  <c r="BP321" i="1"/>
  <c r="BN321" i="1"/>
  <c r="Z321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Y252" i="1"/>
  <c r="BP327" i="1"/>
  <c r="BN327" i="1"/>
  <c r="Z327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S527" i="1"/>
  <c r="Y344" i="1"/>
  <c r="Y411" i="1"/>
  <c r="Y24" i="1"/>
  <c r="Y32" i="1"/>
  <c r="Y46" i="1"/>
  <c r="Y50" i="1"/>
  <c r="Y59" i="1"/>
  <c r="Y67" i="1"/>
  <c r="Y73" i="1"/>
  <c r="Y81" i="1"/>
  <c r="BP85" i="1"/>
  <c r="BN85" i="1"/>
  <c r="Z85" i="1"/>
  <c r="Z86" i="1" s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Z156" i="1" s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BP375" i="1"/>
  <c r="BN375" i="1"/>
  <c r="Z375" i="1"/>
  <c r="Y379" i="1"/>
  <c r="F527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Z102" i="1" s="1"/>
  <c r="BP101" i="1"/>
  <c r="BN101" i="1"/>
  <c r="Z101" i="1"/>
  <c r="Y103" i="1"/>
  <c r="Y111" i="1"/>
  <c r="BP106" i="1"/>
  <c r="BN106" i="1"/>
  <c r="Z106" i="1"/>
  <c r="Z110" i="1" s="1"/>
  <c r="Y110" i="1"/>
  <c r="BP114" i="1"/>
  <c r="BN114" i="1"/>
  <c r="Z114" i="1"/>
  <c r="Z116" i="1" s="1"/>
  <c r="Y125" i="1"/>
  <c r="BP122" i="1"/>
  <c r="BN122" i="1"/>
  <c r="Z122" i="1"/>
  <c r="Z124" i="1" s="1"/>
  <c r="Y129" i="1"/>
  <c r="Y135" i="1"/>
  <c r="BP139" i="1"/>
  <c r="BN139" i="1"/>
  <c r="Z139" i="1"/>
  <c r="Z140" i="1" s="1"/>
  <c r="Y141" i="1"/>
  <c r="Y146" i="1"/>
  <c r="BP143" i="1"/>
  <c r="BN143" i="1"/>
  <c r="Z143" i="1"/>
  <c r="Z145" i="1" s="1"/>
  <c r="Y157" i="1"/>
  <c r="Y156" i="1"/>
  <c r="BP166" i="1"/>
  <c r="BN166" i="1"/>
  <c r="Z166" i="1"/>
  <c r="BP170" i="1"/>
  <c r="BN170" i="1"/>
  <c r="Z170" i="1"/>
  <c r="Y174" i="1"/>
  <c r="BP178" i="1"/>
  <c r="BN178" i="1"/>
  <c r="Z178" i="1"/>
  <c r="Z180" i="1" s="1"/>
  <c r="Y195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Z275" i="1" s="1"/>
  <c r="O527" i="1"/>
  <c r="Y275" i="1"/>
  <c r="BP350" i="1"/>
  <c r="BN350" i="1"/>
  <c r="Z350" i="1"/>
  <c r="Y356" i="1"/>
  <c r="BP354" i="1"/>
  <c r="BN354" i="1"/>
  <c r="Z35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Z251" i="1" s="1"/>
  <c r="Y251" i="1"/>
  <c r="Z260" i="1"/>
  <c r="BP256" i="1"/>
  <c r="BN256" i="1"/>
  <c r="Z256" i="1"/>
  <c r="Y260" i="1"/>
  <c r="BP265" i="1"/>
  <c r="BN265" i="1"/>
  <c r="Z265" i="1"/>
  <c r="Z268" i="1" s="1"/>
  <c r="Y276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BP342" i="1"/>
  <c r="BN342" i="1"/>
  <c r="Z342" i="1"/>
  <c r="Z344" i="1" s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24" i="1" l="1"/>
  <c r="Z356" i="1"/>
  <c r="Z378" i="1"/>
  <c r="Z309" i="1"/>
  <c r="Z299" i="1"/>
  <c r="Z174" i="1"/>
  <c r="Z72" i="1"/>
  <c r="Z66" i="1"/>
  <c r="Z59" i="1"/>
  <c r="Z45" i="1"/>
  <c r="Z32" i="1"/>
  <c r="Z323" i="1"/>
  <c r="Z510" i="1"/>
  <c r="Z486" i="1"/>
  <c r="Z493" i="1"/>
  <c r="Y521" i="1"/>
  <c r="Y518" i="1"/>
  <c r="Z317" i="1"/>
  <c r="Z452" i="1"/>
  <c r="Z406" i="1"/>
  <c r="Z234" i="1"/>
  <c r="Z468" i="1"/>
  <c r="Z81" i="1"/>
  <c r="Y519" i="1"/>
  <c r="Z218" i="1"/>
  <c r="Z93" i="1"/>
  <c r="Z522" i="1" s="1"/>
  <c r="Y517" i="1"/>
  <c r="Y520" i="1" l="1"/>
</calcChain>
</file>

<file path=xl/sharedStrings.xml><?xml version="1.0" encoding="utf-8"?>
<sst xmlns="http://schemas.openxmlformats.org/spreadsheetml/2006/main" count="2312" uniqueCount="820">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</sst>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819</v>
      </c>
      <c r="I5" s="820"/>
      <c r="J5" s="820"/>
      <c r="K5" s="820"/>
      <c r="L5" s="820"/>
      <c r="M5" s="657"/>
      <c r="N5" s="58"/>
      <c r="P5" s="24" t="s">
        <v>10</v>
      </c>
      <c r="Q5" s="880">
        <v>45817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Понедельник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 t="s">
        <v>19</v>
      </c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20</v>
      </c>
      <c r="Q8" s="713">
        <v>0.375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21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22</v>
      </c>
      <c r="Q10" s="755"/>
      <c r="R10" s="756"/>
      <c r="U10" s="24" t="s">
        <v>23</v>
      </c>
      <c r="V10" s="598" t="s">
        <v>24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7"/>
      <c r="R11" s="708"/>
      <c r="U11" s="24" t="s">
        <v>27</v>
      </c>
      <c r="V11" s="844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29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30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31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32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34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36</v>
      </c>
      <c r="B17" s="627" t="s">
        <v>37</v>
      </c>
      <c r="C17" s="718" t="s">
        <v>38</v>
      </c>
      <c r="D17" s="627" t="s">
        <v>39</v>
      </c>
      <c r="E17" s="684"/>
      <c r="F17" s="627" t="s">
        <v>40</v>
      </c>
      <c r="G17" s="627" t="s">
        <v>41</v>
      </c>
      <c r="H17" s="627" t="s">
        <v>42</v>
      </c>
      <c r="I17" s="627" t="s">
        <v>43</v>
      </c>
      <c r="J17" s="627" t="s">
        <v>44</v>
      </c>
      <c r="K17" s="627" t="s">
        <v>45</v>
      </c>
      <c r="L17" s="627" t="s">
        <v>46</v>
      </c>
      <c r="M17" s="627" t="s">
        <v>47</v>
      </c>
      <c r="N17" s="627" t="s">
        <v>48</v>
      </c>
      <c r="O17" s="627" t="s">
        <v>49</v>
      </c>
      <c r="P17" s="627" t="s">
        <v>50</v>
      </c>
      <c r="Q17" s="683"/>
      <c r="R17" s="683"/>
      <c r="S17" s="683"/>
      <c r="T17" s="684"/>
      <c r="U17" s="898" t="s">
        <v>51</v>
      </c>
      <c r="V17" s="632"/>
      <c r="W17" s="627" t="s">
        <v>52</v>
      </c>
      <c r="X17" s="627" t="s">
        <v>53</v>
      </c>
      <c r="Y17" s="901" t="s">
        <v>54</v>
      </c>
      <c r="Z17" s="804" t="s">
        <v>55</v>
      </c>
      <c r="AA17" s="794" t="s">
        <v>56</v>
      </c>
      <c r="AB17" s="794" t="s">
        <v>57</v>
      </c>
      <c r="AC17" s="794" t="s">
        <v>58</v>
      </c>
      <c r="AD17" s="794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7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5">
        <v>100</v>
      </c>
      <c r="Y41" s="576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9">
        <v>4607091385687</v>
      </c>
      <c r="E42" s="580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70</v>
      </c>
      <c r="X42" s="575">
        <v>240</v>
      </c>
      <c r="Y42" s="576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9">
        <v>4680115882539</v>
      </c>
      <c r="E43" s="580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69.259259259259267</v>
      </c>
      <c r="Y45" s="577">
        <f>IFERROR(Y41/H41,"0")+IFERROR(Y42/H42,"0")+IFERROR(Y43/H43,"0")+IFERROR(Y44/H44,"0")</f>
        <v>70</v>
      </c>
      <c r="Z45" s="577">
        <f>IFERROR(IF(Z41="",0,Z41),"0")+IFERROR(IF(Z42="",0,Z42),"0")+IFERROR(IF(Z43="",0,Z43),"0")+IFERROR(IF(Z44="",0,Z44),"0")</f>
        <v>0.73099999999999998</v>
      </c>
      <c r="AA45" s="578"/>
      <c r="AB45" s="578"/>
      <c r="AC45" s="578"/>
    </row>
    <row r="46" spans="1:68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340</v>
      </c>
      <c r="Y46" s="577">
        <f>IFERROR(SUM(Y41:Y44),"0")</f>
        <v>348</v>
      </c>
      <c r="Z46" s="37"/>
      <c r="AA46" s="578"/>
      <c r="AB46" s="578"/>
      <c r="AC46" s="578"/>
    </row>
    <row r="47" spans="1:68" ht="14.25" hidden="1" customHeight="1" x14ac:dyDescent="0.25">
      <c r="A47" s="597" t="s">
        <v>74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122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103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112</v>
      </c>
      <c r="M54" s="33" t="s">
        <v>107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5">
        <v>200</v>
      </c>
      <c r="Y54" s="576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132</v>
      </c>
      <c r="B56" s="54" t="s">
        <v>133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136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137</v>
      </c>
      <c r="B58" s="54" t="s">
        <v>138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112</v>
      </c>
      <c r="M58" s="33" t="s">
        <v>107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5">
        <v>675</v>
      </c>
      <c r="Y58" s="576">
        <f t="shared" si="6"/>
        <v>675</v>
      </c>
      <c r="Z58" s="36">
        <f>IFERROR(IF(Y58=0,"",ROUNDUP(Y58/H58,0)*0.00902),"")</f>
        <v>1.353</v>
      </c>
      <c r="AA58" s="56"/>
      <c r="AB58" s="57"/>
      <c r="AC58" s="105" t="s">
        <v>139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706.5</v>
      </c>
      <c r="BN58" s="64">
        <f t="shared" si="8"/>
        <v>706.5</v>
      </c>
      <c r="BO58" s="64">
        <f t="shared" si="9"/>
        <v>1.1363636363636365</v>
      </c>
      <c r="BP58" s="64">
        <f t="shared" si="10"/>
        <v>1.1363636363636365</v>
      </c>
    </row>
    <row r="59" spans="1:68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168.51851851851853</v>
      </c>
      <c r="Y59" s="577">
        <f>IFERROR(Y53/H53,"0")+IFERROR(Y54/H54,"0")+IFERROR(Y55/H55,"0")+IFERROR(Y56/H56,"0")+IFERROR(Y57/H57,"0")+IFERROR(Y58/H58,"0")</f>
        <v>169</v>
      </c>
      <c r="Z59" s="577">
        <f>IFERROR(IF(Z53="",0,Z53),"0")+IFERROR(IF(Z54="",0,Z54),"0")+IFERROR(IF(Z55="",0,Z55),"0")+IFERROR(IF(Z56="",0,Z56),"0")+IFERROR(IF(Z57="",0,Z57),"0")+IFERROR(IF(Z58="",0,Z58),"0")</f>
        <v>1.7136199999999999</v>
      </c>
      <c r="AA59" s="578"/>
      <c r="AB59" s="578"/>
      <c r="AC59" s="578"/>
    </row>
    <row r="60" spans="1:68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875</v>
      </c>
      <c r="Y60" s="577">
        <f>IFERROR(SUM(Y53:Y58),"0")</f>
        <v>880.2</v>
      </c>
      <c r="Z60" s="37"/>
      <c r="AA60" s="578"/>
      <c r="AB60" s="578"/>
      <c r="AC60" s="578"/>
    </row>
    <row r="61" spans="1:68" ht="14.25" hidden="1" customHeight="1" x14ac:dyDescent="0.25">
      <c r="A61" s="597" t="s">
        <v>140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customHeight="1" x14ac:dyDescent="0.25">
      <c r="A62" s="54" t="s">
        <v>141</v>
      </c>
      <c r="B62" s="54" t="s">
        <v>142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5">
        <v>90</v>
      </c>
      <c r="Y62" s="576">
        <f>IFERROR(IF(X62="",0,CEILING((X62/$H62),1)*$H62),"")</f>
        <v>97.2</v>
      </c>
      <c r="Z62" s="36">
        <f>IFERROR(IF(Y62=0,"",ROUNDUP(Y62/H62,0)*0.01898),"")</f>
        <v>0.17082</v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93.624999999999986</v>
      </c>
      <c r="BN62" s="64">
        <f>IFERROR(Y62*I62/H62,"0")</f>
        <v>101.11499999999998</v>
      </c>
      <c r="BO62" s="64">
        <f>IFERROR(1/J62*(X62/H62),"0")</f>
        <v>0.13020833333333331</v>
      </c>
      <c r="BP62" s="64">
        <f>IFERROR(1/J62*(Y62/H62),"0")</f>
        <v>0.140625</v>
      </c>
    </row>
    <row r="63" spans="1:68" ht="27" hidden="1" customHeight="1" x14ac:dyDescent="0.25">
      <c r="A63" s="54" t="s">
        <v>144</v>
      </c>
      <c r="B63" s="54" t="s">
        <v>145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147</v>
      </c>
      <c r="B64" s="54" t="s">
        <v>148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112</v>
      </c>
      <c r="M65" s="33" t="s">
        <v>107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5">
        <v>180</v>
      </c>
      <c r="Y65" s="576">
        <f>IFERROR(IF(X65="",0,CEILING((X65/$H65),1)*$H65),"")</f>
        <v>180.9</v>
      </c>
      <c r="Z65" s="36">
        <f>IFERROR(IF(Y65=0,"",ROUNDUP(Y65/H65,0)*0.00651),"")</f>
        <v>0.43617</v>
      </c>
      <c r="AA65" s="56"/>
      <c r="AB65" s="57"/>
      <c r="AC65" s="113" t="s">
        <v>143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191.99999999999997</v>
      </c>
      <c r="BN65" s="64">
        <f>IFERROR(Y65*I65/H65,"0")</f>
        <v>192.95999999999998</v>
      </c>
      <c r="BO65" s="64">
        <f>IFERROR(1/J65*(X65/H65),"0")</f>
        <v>0.36630036630036628</v>
      </c>
      <c r="BP65" s="64">
        <f>IFERROR(1/J65*(Y65/H65),"0")</f>
        <v>0.36813186813186816</v>
      </c>
    </row>
    <row r="66" spans="1:68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74.999999999999986</v>
      </c>
      <c r="Y66" s="577">
        <f>IFERROR(Y62/H62,"0")+IFERROR(Y63/H63,"0")+IFERROR(Y64/H64,"0")+IFERROR(Y65/H65,"0")</f>
        <v>76</v>
      </c>
      <c r="Z66" s="577">
        <f>IFERROR(IF(Z62="",0,Z62),"0")+IFERROR(IF(Z63="",0,Z63),"0")+IFERROR(IF(Z64="",0,Z64),"0")+IFERROR(IF(Z65="",0,Z65),"0")</f>
        <v>0.60699000000000003</v>
      </c>
      <c r="AA66" s="578"/>
      <c r="AB66" s="578"/>
      <c r="AC66" s="578"/>
    </row>
    <row r="67" spans="1:68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270</v>
      </c>
      <c r="Y67" s="577">
        <f>IFERROR(SUM(Y62:Y65),"0")</f>
        <v>278.10000000000002</v>
      </c>
      <c r="Z67" s="37"/>
      <c r="AA67" s="578"/>
      <c r="AB67" s="578"/>
      <c r="AC67" s="578"/>
    </row>
    <row r="68" spans="1:68" ht="14.25" hidden="1" customHeight="1" x14ac:dyDescent="0.25">
      <c r="A68" s="597" t="s">
        <v>64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151</v>
      </c>
      <c r="B69" s="54" t="s">
        <v>152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157</v>
      </c>
      <c r="B71" s="54" t="s">
        <v>158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74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160</v>
      </c>
      <c r="B75" s="54" t="s">
        <v>161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169</v>
      </c>
      <c r="B78" s="54" t="s">
        <v>170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173</v>
      </c>
      <c r="B80" s="54" t="s">
        <v>174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7" t="s">
        <v>175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customHeight="1" x14ac:dyDescent="0.25">
      <c r="A84" s="54" t="s">
        <v>176</v>
      </c>
      <c r="B84" s="54" t="s">
        <v>177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5">
        <v>10</v>
      </c>
      <c r="Y84" s="576">
        <f>IFERROR(IF(X84="",0,CEILING((X84/$H84),1)*$H84),"")</f>
        <v>15.6</v>
      </c>
      <c r="Z84" s="36">
        <f>IFERROR(IF(Y84=0,"",ROUNDUP(Y84/H84,0)*0.01898),"")</f>
        <v>3.7960000000000001E-2</v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10.557692307692307</v>
      </c>
      <c r="BN84" s="64">
        <f>IFERROR(Y84*I84/H84,"0")</f>
        <v>16.47</v>
      </c>
      <c r="BO84" s="64">
        <f>IFERROR(1/J84*(X84/H84),"0")</f>
        <v>2.0032051282051284E-2</v>
      </c>
      <c r="BP84" s="64">
        <f>IFERROR(1/J84*(Y84/H84),"0")</f>
        <v>3.125E-2</v>
      </c>
    </row>
    <row r="85" spans="1:68" ht="27" hidden="1" customHeight="1" x14ac:dyDescent="0.25">
      <c r="A85" s="54" t="s">
        <v>179</v>
      </c>
      <c r="B85" s="54" t="s">
        <v>180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181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1.2820512820512822</v>
      </c>
      <c r="Y86" s="577">
        <f>IFERROR(Y84/H84,"0")+IFERROR(Y85/H85,"0")</f>
        <v>2</v>
      </c>
      <c r="Z86" s="577">
        <f>IFERROR(IF(Z84="",0,Z84),"0")+IFERROR(IF(Z85="",0,Z85),"0")</f>
        <v>3.7960000000000001E-2</v>
      </c>
      <c r="AA86" s="578"/>
      <c r="AB86" s="578"/>
      <c r="AC86" s="578"/>
    </row>
    <row r="87" spans="1:68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10</v>
      </c>
      <c r="Y87" s="577">
        <f>IFERROR(SUM(Y84:Y85),"0")</f>
        <v>15.6</v>
      </c>
      <c r="Z87" s="37"/>
      <c r="AA87" s="578"/>
      <c r="AB87" s="578"/>
      <c r="AC87" s="578"/>
    </row>
    <row r="88" spans="1:68" ht="16.5" hidden="1" customHeight="1" x14ac:dyDescent="0.25">
      <c r="A88" s="629" t="s">
        <v>182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103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5">
        <v>210</v>
      </c>
      <c r="Y90" s="576">
        <f>IFERROR(IF(X90="",0,CEILING((X90/$H90),1)*$H90),"")</f>
        <v>216</v>
      </c>
      <c r="Z90" s="36">
        <f>IFERROR(IF(Y90=0,"",ROUNDUP(Y90/H90,0)*0.01898),"")</f>
        <v>0.37959999999999999</v>
      </c>
      <c r="AA90" s="56"/>
      <c r="AB90" s="57"/>
      <c r="AC90" s="137" t="s">
        <v>185</v>
      </c>
      <c r="AG90" s="64"/>
      <c r="AJ90" s="68"/>
      <c r="AK90" s="68">
        <v>0</v>
      </c>
      <c r="BB90" s="138" t="s">
        <v>1</v>
      </c>
      <c r="BM90" s="64">
        <f>IFERROR(X90*I90/H90,"0")</f>
        <v>218.45833333333331</v>
      </c>
      <c r="BN90" s="64">
        <f>IFERROR(Y90*I90/H90,"0")</f>
        <v>224.69999999999996</v>
      </c>
      <c r="BO90" s="64">
        <f>IFERROR(1/J90*(X90/H90),"0")</f>
        <v>0.30381944444444442</v>
      </c>
      <c r="BP90" s="64">
        <f>IFERROR(1/J90*(Y90/H90),"0")</f>
        <v>0.3125</v>
      </c>
    </row>
    <row r="91" spans="1:68" ht="16.5" hidden="1" customHeight="1" x14ac:dyDescent="0.25">
      <c r="A91" s="54" t="s">
        <v>186</v>
      </c>
      <c r="B91" s="54" t="s">
        <v>187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185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5">
        <v>405</v>
      </c>
      <c r="Y92" s="576">
        <f>IFERROR(IF(X92="",0,CEILING((X92/$H92),1)*$H92),"")</f>
        <v>405</v>
      </c>
      <c r="Z92" s="36">
        <f>IFERROR(IF(Y92=0,"",ROUNDUP(Y92/H92,0)*0.00902),"")</f>
        <v>0.81180000000000008</v>
      </c>
      <c r="AA92" s="56"/>
      <c r="AB92" s="57"/>
      <c r="AC92" s="141" t="s">
        <v>185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423.9</v>
      </c>
      <c r="BN92" s="64">
        <f>IFERROR(Y92*I92/H92,"0")</f>
        <v>423.9</v>
      </c>
      <c r="BO92" s="64">
        <f>IFERROR(1/J92*(X92/H92),"0")</f>
        <v>0.68181818181818188</v>
      </c>
      <c r="BP92" s="64">
        <f>IFERROR(1/J92*(Y92/H92),"0")</f>
        <v>0.68181818181818188</v>
      </c>
    </row>
    <row r="93" spans="1:68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109.44444444444444</v>
      </c>
      <c r="Y93" s="577">
        <f>IFERROR(Y90/H90,"0")+IFERROR(Y91/H91,"0")+IFERROR(Y92/H92,"0")</f>
        <v>110</v>
      </c>
      <c r="Z93" s="577">
        <f>IFERROR(IF(Z90="",0,Z90),"0")+IFERROR(IF(Z91="",0,Z91),"0")+IFERROR(IF(Z92="",0,Z92),"0")</f>
        <v>1.1914</v>
      </c>
      <c r="AA93" s="578"/>
      <c r="AB93" s="578"/>
      <c r="AC93" s="578"/>
    </row>
    <row r="94" spans="1:68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615</v>
      </c>
      <c r="Y94" s="577">
        <f>IFERROR(SUM(Y90:Y92),"0")</f>
        <v>621</v>
      </c>
      <c r="Z94" s="37"/>
      <c r="AA94" s="578"/>
      <c r="AB94" s="578"/>
      <c r="AC94" s="578"/>
    </row>
    <row r="95" spans="1:68" ht="14.25" hidden="1" customHeight="1" x14ac:dyDescent="0.25">
      <c r="A95" s="597" t="s">
        <v>74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customHeight="1" x14ac:dyDescent="0.25">
      <c r="A96" s="54" t="s">
        <v>190</v>
      </c>
      <c r="B96" s="54" t="s">
        <v>191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2" t="s">
        <v>192</v>
      </c>
      <c r="Q96" s="582"/>
      <c r="R96" s="582"/>
      <c r="S96" s="582"/>
      <c r="T96" s="583"/>
      <c r="U96" s="34"/>
      <c r="V96" s="34"/>
      <c r="W96" s="35" t="s">
        <v>70</v>
      </c>
      <c r="X96" s="575">
        <v>450</v>
      </c>
      <c r="Y96" s="576">
        <f t="shared" ref="Y96:Y101" si="16">IFERROR(IF(X96="",0,CEILING((X96/$H96),1)*$H96),"")</f>
        <v>453.59999999999997</v>
      </c>
      <c r="Z96" s="36">
        <f>IFERROR(IF(Y96=0,"",ROUNDUP(Y96/H96,0)*0.01898),"")</f>
        <v>1.06288</v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478.83333333333331</v>
      </c>
      <c r="BN96" s="64">
        <f t="shared" ref="BN96:BN101" si="18">IFERROR(Y96*I96/H96,"0")</f>
        <v>482.66399999999993</v>
      </c>
      <c r="BO96" s="64">
        <f t="shared" ref="BO96:BO101" si="19">IFERROR(1/J96*(X96/H96),"0")</f>
        <v>0.86805555555555558</v>
      </c>
      <c r="BP96" s="64">
        <f t="shared" ref="BP96:BP101" si="20">IFERROR(1/J96*(Y96/H96),"0")</f>
        <v>0.875</v>
      </c>
    </row>
    <row r="97" spans="1:68" ht="16.5" hidden="1" customHeight="1" x14ac:dyDescent="0.25">
      <c r="A97" s="54" t="s">
        <v>190</v>
      </c>
      <c r="B97" s="54" t="s">
        <v>194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193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200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5">
        <v>315</v>
      </c>
      <c r="Y100" s="576">
        <f t="shared" si="16"/>
        <v>315.90000000000003</v>
      </c>
      <c r="Z100" s="36">
        <f>IFERROR(IF(Y100=0,"",ROUNDUP(Y100/H100,0)*0.00651),"")</f>
        <v>0.76167000000000007</v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344.4</v>
      </c>
      <c r="BN100" s="64">
        <f t="shared" si="18"/>
        <v>345.38400000000001</v>
      </c>
      <c r="BO100" s="64">
        <f t="shared" si="19"/>
        <v>0.64102564102564097</v>
      </c>
      <c r="BP100" s="64">
        <f t="shared" si="20"/>
        <v>0.6428571428571429</v>
      </c>
    </row>
    <row r="101" spans="1:68" ht="16.5" hidden="1" customHeight="1" x14ac:dyDescent="0.25">
      <c r="A101" s="54" t="s">
        <v>202</v>
      </c>
      <c r="B101" s="54" t="s">
        <v>203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172.22222222222223</v>
      </c>
      <c r="Y102" s="577">
        <f>IFERROR(Y96/H96,"0")+IFERROR(Y97/H97,"0")+IFERROR(Y98/H98,"0")+IFERROR(Y99/H99,"0")+IFERROR(Y100/H100,"0")+IFERROR(Y101/H101,"0")</f>
        <v>173</v>
      </c>
      <c r="Z102" s="577">
        <f>IFERROR(IF(Z96="",0,Z96),"0")+IFERROR(IF(Z97="",0,Z97),"0")+IFERROR(IF(Z98="",0,Z98),"0")+IFERROR(IF(Z99="",0,Z99),"0")+IFERROR(IF(Z100="",0,Z100),"0")+IFERROR(IF(Z101="",0,Z101),"0")</f>
        <v>1.8245500000000001</v>
      </c>
      <c r="AA102" s="578"/>
      <c r="AB102" s="578"/>
      <c r="AC102" s="578"/>
    </row>
    <row r="103" spans="1:68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765</v>
      </c>
      <c r="Y103" s="577">
        <f>IFERROR(SUM(Y96:Y101),"0")</f>
        <v>769.5</v>
      </c>
      <c r="Z103" s="37"/>
      <c r="AA103" s="578"/>
      <c r="AB103" s="578"/>
      <c r="AC103" s="578"/>
    </row>
    <row r="104" spans="1:68" ht="16.5" hidden="1" customHeight="1" x14ac:dyDescent="0.25">
      <c r="A104" s="629" t="s">
        <v>205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103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customHeight="1" x14ac:dyDescent="0.25">
      <c r="A106" s="54" t="s">
        <v>206</v>
      </c>
      <c r="B106" s="54" t="s">
        <v>207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70</v>
      </c>
      <c r="X106" s="575">
        <v>100</v>
      </c>
      <c r="Y106" s="576">
        <f>IFERROR(IF(X106="",0,CEILING((X106/$H106),1)*$H106),"")</f>
        <v>108</v>
      </c>
      <c r="Z106" s="36">
        <f>IFERROR(IF(Y106=0,"",ROUNDUP(Y106/H106,0)*0.01898),"")</f>
        <v>0.1898</v>
      </c>
      <c r="AA106" s="56"/>
      <c r="AB106" s="57"/>
      <c r="AC106" s="155" t="s">
        <v>208</v>
      </c>
      <c r="AG106" s="64"/>
      <c r="AJ106" s="68"/>
      <c r="AK106" s="68">
        <v>0</v>
      </c>
      <c r="BB106" s="156" t="s">
        <v>1</v>
      </c>
      <c r="BM106" s="64">
        <f>IFERROR(X106*I106/H106,"0")</f>
        <v>104.02777777777777</v>
      </c>
      <c r="BN106" s="64">
        <f>IFERROR(Y106*I106/H106,"0")</f>
        <v>112.34999999999998</v>
      </c>
      <c r="BO106" s="64">
        <f>IFERROR(1/J106*(X106/H106),"0")</f>
        <v>0.14467592592592593</v>
      </c>
      <c r="BP106" s="64">
        <f>IFERROR(1/J106*(Y106/H106),"0")</f>
        <v>0.15625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208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211</v>
      </c>
      <c r="B108" s="54" t="s">
        <v>212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5">
        <v>720</v>
      </c>
      <c r="Y108" s="576">
        <f>IFERROR(IF(X108="",0,CEILING((X108/$H108),1)*$H108),"")</f>
        <v>720</v>
      </c>
      <c r="Z108" s="36">
        <f>IFERROR(IF(Y108=0,"",ROUNDUP(Y108/H108,0)*0.00902),"")</f>
        <v>1.4432</v>
      </c>
      <c r="AA108" s="56"/>
      <c r="AB108" s="57"/>
      <c r="AC108" s="159" t="s">
        <v>208</v>
      </c>
      <c r="AG108" s="64"/>
      <c r="AJ108" s="68"/>
      <c r="AK108" s="68">
        <v>0</v>
      </c>
      <c r="BB108" s="160" t="s">
        <v>1</v>
      </c>
      <c r="BM108" s="64">
        <f>IFERROR(X108*I108/H108,"0")</f>
        <v>753.59999999999991</v>
      </c>
      <c r="BN108" s="64">
        <f>IFERROR(Y108*I108/H108,"0")</f>
        <v>753.59999999999991</v>
      </c>
      <c r="BO108" s="64">
        <f>IFERROR(1/J108*(X108/H108),"0")</f>
        <v>1.2121212121212122</v>
      </c>
      <c r="BP108" s="64">
        <f>IFERROR(1/J108*(Y108/H108),"0")</f>
        <v>1.2121212121212122</v>
      </c>
    </row>
    <row r="109" spans="1:68" ht="16.5" hidden="1" customHeight="1" x14ac:dyDescent="0.25">
      <c r="A109" s="54" t="s">
        <v>213</v>
      </c>
      <c r="B109" s="54" t="s">
        <v>214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208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169.25925925925927</v>
      </c>
      <c r="Y110" s="577">
        <f>IFERROR(Y106/H106,"0")+IFERROR(Y107/H107,"0")+IFERROR(Y108/H108,"0")+IFERROR(Y109/H109,"0")</f>
        <v>170</v>
      </c>
      <c r="Z110" s="577">
        <f>IFERROR(IF(Z106="",0,Z106),"0")+IFERROR(IF(Z107="",0,Z107),"0")+IFERROR(IF(Z108="",0,Z108),"0")+IFERROR(IF(Z109="",0,Z109),"0")</f>
        <v>1.633</v>
      </c>
      <c r="AA110" s="578"/>
      <c r="AB110" s="578"/>
      <c r="AC110" s="578"/>
    </row>
    <row r="111" spans="1:68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820</v>
      </c>
      <c r="Y111" s="577">
        <f>IFERROR(SUM(Y106:Y109),"0")</f>
        <v>828</v>
      </c>
      <c r="Z111" s="37"/>
      <c r="AA111" s="578"/>
      <c r="AB111" s="578"/>
      <c r="AC111" s="578"/>
    </row>
    <row r="112" spans="1:68" ht="14.25" hidden="1" customHeight="1" x14ac:dyDescent="0.25">
      <c r="A112" s="597" t="s">
        <v>140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215</v>
      </c>
      <c r="B113" s="54" t="s">
        <v>216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217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217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220</v>
      </c>
      <c r="B115" s="54" t="s">
        <v>221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217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74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27" hidden="1" customHeight="1" x14ac:dyDescent="0.25">
      <c r="A119" s="54" t="s">
        <v>222</v>
      </c>
      <c r="B119" s="54" t="s">
        <v>223</v>
      </c>
      <c r="C119" s="31">
        <v>4301051360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2"/>
      <c r="R119" s="582"/>
      <c r="S119" s="582"/>
      <c r="T119" s="583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224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225</v>
      </c>
      <c r="C120" s="31">
        <v>4301051724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93</v>
      </c>
      <c r="N120" s="33"/>
      <c r="O120" s="32">
        <v>45</v>
      </c>
      <c r="P120" s="6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70</v>
      </c>
      <c r="X120" s="575">
        <v>650</v>
      </c>
      <c r="Y120" s="576">
        <f>IFERROR(IF(X120="",0,CEILING((X120/$H120),1)*$H120),"")</f>
        <v>656.1</v>
      </c>
      <c r="Z120" s="36">
        <f>IFERROR(IF(Y120=0,"",ROUNDUP(Y120/H120,0)*0.01898),"")</f>
        <v>1.53738</v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>IFERROR(X120*I120/H120,"0")</f>
        <v>691.16666666666663</v>
      </c>
      <c r="BN120" s="64">
        <f>IFERROR(Y120*I120/H120,"0")</f>
        <v>697.65300000000002</v>
      </c>
      <c r="BO120" s="64">
        <f>IFERROR(1/J120*(X120/H120),"0")</f>
        <v>1.253858024691358</v>
      </c>
      <c r="BP120" s="64">
        <f>IFERROR(1/J120*(Y120/H120),"0")</f>
        <v>1.265625</v>
      </c>
    </row>
    <row r="121" spans="1:68" ht="27" hidden="1" customHeight="1" x14ac:dyDescent="0.25">
      <c r="A121" s="54" t="s">
        <v>227</v>
      </c>
      <c r="B121" s="54" t="s">
        <v>228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229</v>
      </c>
      <c r="B122" s="54" t="s">
        <v>230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5">
        <v>450</v>
      </c>
      <c r="Y122" s="576">
        <f>IFERROR(IF(X122="",0,CEILING((X122/$H122),1)*$H122),"")</f>
        <v>450.90000000000003</v>
      </c>
      <c r="Z122" s="36">
        <f>IFERROR(IF(Y122=0,"",ROUNDUP(Y122/H122,0)*0.00651),"")</f>
        <v>1.08717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492</v>
      </c>
      <c r="BN122" s="64">
        <f>IFERROR(Y122*I122/H122,"0")</f>
        <v>492.98399999999998</v>
      </c>
      <c r="BO122" s="64">
        <f>IFERROR(1/J122*(X122/H122),"0")</f>
        <v>0.91575091575091572</v>
      </c>
      <c r="BP122" s="64">
        <f>IFERROR(1/J122*(Y122/H122),"0")</f>
        <v>0.91758241758241765</v>
      </c>
    </row>
    <row r="123" spans="1:68" ht="16.5" hidden="1" customHeight="1" x14ac:dyDescent="0.25">
      <c r="A123" s="54" t="s">
        <v>231</v>
      </c>
      <c r="B123" s="54" t="s">
        <v>232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246.91358024691357</v>
      </c>
      <c r="Y124" s="577">
        <f>IFERROR(Y119/H119,"0")+IFERROR(Y120/H120,"0")+IFERROR(Y121/H121,"0")+IFERROR(Y122/H122,"0")+IFERROR(Y123/H123,"0")</f>
        <v>248</v>
      </c>
      <c r="Z124" s="577">
        <f>IFERROR(IF(Z119="",0,Z119),"0")+IFERROR(IF(Z120="",0,Z120),"0")+IFERROR(IF(Z121="",0,Z121),"0")+IFERROR(IF(Z122="",0,Z122),"0")+IFERROR(IF(Z123="",0,Z123),"0")</f>
        <v>2.6245500000000002</v>
      </c>
      <c r="AA124" s="578"/>
      <c r="AB124" s="578"/>
      <c r="AC124" s="578"/>
    </row>
    <row r="125" spans="1:68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1100</v>
      </c>
      <c r="Y125" s="577">
        <f>IFERROR(SUM(Y119:Y123),"0")</f>
        <v>1107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175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234</v>
      </c>
      <c r="B127" s="54" t="s">
        <v>235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237</v>
      </c>
      <c r="B128" s="54" t="s">
        <v>238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70</v>
      </c>
      <c r="X128" s="575">
        <v>36.299999999999997</v>
      </c>
      <c r="Y128" s="576">
        <f>IFERROR(IF(X128="",0,CEILING((X128/$H128),1)*$H128),"")</f>
        <v>37.619999999999997</v>
      </c>
      <c r="Z128" s="36">
        <f>IFERROR(IF(Y128=0,"",ROUNDUP(Y128/H128,0)*0.00651),"")</f>
        <v>0.12369000000000001</v>
      </c>
      <c r="AA128" s="56"/>
      <c r="AB128" s="57"/>
      <c r="AC128" s="181" t="s">
        <v>239</v>
      </c>
      <c r="AG128" s="64"/>
      <c r="AJ128" s="68"/>
      <c r="AK128" s="68">
        <v>0</v>
      </c>
      <c r="BB128" s="182" t="s">
        <v>1</v>
      </c>
      <c r="BM128" s="64">
        <f>IFERROR(X128*I128/H128,"0")</f>
        <v>41.029999999999994</v>
      </c>
      <c r="BN128" s="64">
        <f>IFERROR(Y128*I128/H128,"0")</f>
        <v>42.521999999999998</v>
      </c>
      <c r="BO128" s="64">
        <f>IFERROR(1/J128*(X128/H128),"0")</f>
        <v>0.10073260073260074</v>
      </c>
      <c r="BP128" s="64">
        <f>IFERROR(1/J128*(Y128/H128),"0")</f>
        <v>0.1043956043956044</v>
      </c>
    </row>
    <row r="129" spans="1:68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18.333333333333332</v>
      </c>
      <c r="Y129" s="577">
        <f>IFERROR(Y127/H127,"0")+IFERROR(Y128/H128,"0")</f>
        <v>19</v>
      </c>
      <c r="Z129" s="577">
        <f>IFERROR(IF(Z127="",0,Z127),"0")+IFERROR(IF(Z128="",0,Z128),"0")</f>
        <v>0.12369000000000001</v>
      </c>
      <c r="AA129" s="578"/>
      <c r="AB129" s="578"/>
      <c r="AC129" s="578"/>
    </row>
    <row r="130" spans="1:68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36.299999999999997</v>
      </c>
      <c r="Y130" s="577">
        <f>IFERROR(SUM(Y127:Y128),"0")</f>
        <v>37.619999999999997</v>
      </c>
      <c r="Z130" s="37"/>
      <c r="AA130" s="578"/>
      <c r="AB130" s="578"/>
      <c r="AC130" s="578"/>
    </row>
    <row r="131" spans="1:68" ht="16.5" hidden="1" customHeight="1" x14ac:dyDescent="0.25">
      <c r="A131" s="629" t="s">
        <v>240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103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241</v>
      </c>
      <c r="B133" s="54" t="s">
        <v>242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243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241</v>
      </c>
      <c r="B134" s="54" t="s">
        <v>244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70</v>
      </c>
      <c r="X134" s="575">
        <v>120</v>
      </c>
      <c r="Y134" s="576">
        <f>IFERROR(IF(X134="",0,CEILING((X134/$H134),1)*$H134),"")</f>
        <v>121.60000000000001</v>
      </c>
      <c r="Z134" s="36">
        <f>IFERROR(IF(Y134=0,"",ROUNDUP(Y134/H134,0)*0.00651),"")</f>
        <v>0.24738000000000002</v>
      </c>
      <c r="AA134" s="56"/>
      <c r="AB134" s="57"/>
      <c r="AC134" s="185" t="s">
        <v>243</v>
      </c>
      <c r="AG134" s="64"/>
      <c r="AJ134" s="68"/>
      <c r="AK134" s="68">
        <v>0</v>
      </c>
      <c r="BB134" s="186" t="s">
        <v>1</v>
      </c>
      <c r="BM134" s="64">
        <f>IFERROR(X134*I134/H134,"0")</f>
        <v>126.74999999999999</v>
      </c>
      <c r="BN134" s="64">
        <f>IFERROR(Y134*I134/H134,"0")</f>
        <v>128.44</v>
      </c>
      <c r="BO134" s="64">
        <f>IFERROR(1/J134*(X134/H134),"0")</f>
        <v>0.20604395604395606</v>
      </c>
      <c r="BP134" s="64">
        <f>IFERROR(1/J134*(Y134/H134),"0")</f>
        <v>0.2087912087912088</v>
      </c>
    </row>
    <row r="135" spans="1:68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37.5</v>
      </c>
      <c r="Y135" s="577">
        <f>IFERROR(Y133/H133,"0")+IFERROR(Y134/H134,"0")</f>
        <v>38</v>
      </c>
      <c r="Z135" s="577">
        <f>IFERROR(IF(Z133="",0,Z133),"0")+IFERROR(IF(Z134="",0,Z134),"0")</f>
        <v>0.24738000000000002</v>
      </c>
      <c r="AA135" s="578"/>
      <c r="AB135" s="578"/>
      <c r="AC135" s="578"/>
    </row>
    <row r="136" spans="1:68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120</v>
      </c>
      <c r="Y136" s="577">
        <f>IFERROR(SUM(Y133:Y134),"0")</f>
        <v>121.60000000000001</v>
      </c>
      <c r="Z136" s="37"/>
      <c r="AA136" s="578"/>
      <c r="AB136" s="578"/>
      <c r="AC136" s="578"/>
    </row>
    <row r="137" spans="1:68" ht="14.25" hidden="1" customHeight="1" x14ac:dyDescent="0.25">
      <c r="A137" s="597" t="s">
        <v>64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customHeight="1" x14ac:dyDescent="0.25">
      <c r="A138" s="54" t="s">
        <v>245</v>
      </c>
      <c r="B138" s="54" t="s">
        <v>246</v>
      </c>
      <c r="C138" s="31">
        <v>4301031234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70</v>
      </c>
      <c r="X138" s="575">
        <v>56</v>
      </c>
      <c r="Y138" s="576">
        <f>IFERROR(IF(X138="",0,CEILING((X138/$H138),1)*$H138),"")</f>
        <v>56</v>
      </c>
      <c r="Z138" s="36">
        <f>IFERROR(IF(Y138=0,"",ROUNDUP(Y138/H138,0)*0.00651),"")</f>
        <v>0.13020000000000001</v>
      </c>
      <c r="AA138" s="56"/>
      <c r="AB138" s="57"/>
      <c r="AC138" s="187" t="s">
        <v>247</v>
      </c>
      <c r="AG138" s="64"/>
      <c r="AJ138" s="68"/>
      <c r="AK138" s="68">
        <v>0</v>
      </c>
      <c r="BB138" s="188" t="s">
        <v>1</v>
      </c>
      <c r="BM138" s="64">
        <f>IFERROR(X138*I138/H138,"0")</f>
        <v>61.36</v>
      </c>
      <c r="BN138" s="64">
        <f>IFERROR(Y138*I138/H138,"0")</f>
        <v>61.36</v>
      </c>
      <c r="BO138" s="64">
        <f>IFERROR(1/J138*(X138/H138),"0")</f>
        <v>0.1098901098901099</v>
      </c>
      <c r="BP138" s="64">
        <f>IFERROR(1/J138*(Y138/H138),"0")</f>
        <v>0.1098901098901099</v>
      </c>
    </row>
    <row r="139" spans="1:68" ht="27" hidden="1" customHeight="1" x14ac:dyDescent="0.25">
      <c r="A139" s="54" t="s">
        <v>245</v>
      </c>
      <c r="B139" s="54" t="s">
        <v>248</v>
      </c>
      <c r="C139" s="31">
        <v>4301031235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247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20</v>
      </c>
      <c r="Y140" s="577">
        <f>IFERROR(Y138/H138,"0")+IFERROR(Y139/H139,"0")</f>
        <v>20</v>
      </c>
      <c r="Z140" s="577">
        <f>IFERROR(IF(Z138="",0,Z138),"0")+IFERROR(IF(Z139="",0,Z139),"0")</f>
        <v>0.13020000000000001</v>
      </c>
      <c r="AA140" s="578"/>
      <c r="AB140" s="578"/>
      <c r="AC140" s="578"/>
    </row>
    <row r="141" spans="1:68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56</v>
      </c>
      <c r="Y141" s="577">
        <f>IFERROR(SUM(Y138:Y139),"0")</f>
        <v>56</v>
      </c>
      <c r="Z141" s="37"/>
      <c r="AA141" s="578"/>
      <c r="AB141" s="578"/>
      <c r="AC141" s="578"/>
    </row>
    <row r="142" spans="1:68" ht="14.25" hidden="1" customHeight="1" x14ac:dyDescent="0.25">
      <c r="A142" s="597" t="s">
        <v>74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249</v>
      </c>
      <c r="B143" s="54" t="s">
        <v>250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243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249</v>
      </c>
      <c r="B144" s="54" t="s">
        <v>251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70</v>
      </c>
      <c r="X144" s="575">
        <v>72.600000000000009</v>
      </c>
      <c r="Y144" s="576">
        <f>IFERROR(IF(X144="",0,CEILING((X144/$H144),1)*$H144),"")</f>
        <v>73.92</v>
      </c>
      <c r="Z144" s="36">
        <f>IFERROR(IF(Y144=0,"",ROUNDUP(Y144/H144,0)*0.00651),"")</f>
        <v>0.18228</v>
      </c>
      <c r="AA144" s="56"/>
      <c r="AB144" s="57"/>
      <c r="AC144" s="193" t="s">
        <v>243</v>
      </c>
      <c r="AG144" s="64"/>
      <c r="AJ144" s="68"/>
      <c r="AK144" s="68">
        <v>0</v>
      </c>
      <c r="BB144" s="194" t="s">
        <v>1</v>
      </c>
      <c r="BM144" s="64">
        <f>IFERROR(X144*I144/H144,"0")</f>
        <v>79.970000000000013</v>
      </c>
      <c r="BN144" s="64">
        <f>IFERROR(Y144*I144/H144,"0")</f>
        <v>81.423999999999992</v>
      </c>
      <c r="BO144" s="64">
        <f>IFERROR(1/J144*(X144/H144),"0")</f>
        <v>0.15109890109890112</v>
      </c>
      <c r="BP144" s="64">
        <f>IFERROR(1/J144*(Y144/H144),"0")</f>
        <v>0.15384615384615385</v>
      </c>
    </row>
    <row r="145" spans="1:68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27.500000000000004</v>
      </c>
      <c r="Y145" s="577">
        <f>IFERROR(Y143/H143,"0")+IFERROR(Y144/H144,"0")</f>
        <v>28</v>
      </c>
      <c r="Z145" s="577">
        <f>IFERROR(IF(Z143="",0,Z143),"0")+IFERROR(IF(Z144="",0,Z144),"0")</f>
        <v>0.18228</v>
      </c>
      <c r="AA145" s="578"/>
      <c r="AB145" s="578"/>
      <c r="AC145" s="578"/>
    </row>
    <row r="146" spans="1:68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72.600000000000009</v>
      </c>
      <c r="Y146" s="577">
        <f>IFERROR(SUM(Y143:Y144),"0")</f>
        <v>73.92</v>
      </c>
      <c r="Z146" s="37"/>
      <c r="AA146" s="578"/>
      <c r="AB146" s="578"/>
      <c r="AC146" s="578"/>
    </row>
    <row r="147" spans="1:68" ht="16.5" hidden="1" customHeight="1" x14ac:dyDescent="0.25">
      <c r="A147" s="629" t="s">
        <v>101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103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252</v>
      </c>
      <c r="B149" s="54" t="s">
        <v>253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254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64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255</v>
      </c>
      <c r="B153" s="54" t="s">
        <v>256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258</v>
      </c>
      <c r="B154" s="54" t="s">
        <v>259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261</v>
      </c>
      <c r="B155" s="54" t="s">
        <v>262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263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264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265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140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266</v>
      </c>
      <c r="B161" s="54" t="s">
        <v>267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268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64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customHeight="1" x14ac:dyDescent="0.25">
      <c r="A165" s="54" t="s">
        <v>269</v>
      </c>
      <c r="B165" s="54" t="s">
        <v>270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70</v>
      </c>
      <c r="X165" s="575">
        <v>70</v>
      </c>
      <c r="Y165" s="576">
        <f t="shared" ref="Y165:Y173" si="21">IFERROR(IF(X165="",0,CEILING((X165/$H165),1)*$H165),"")</f>
        <v>71.400000000000006</v>
      </c>
      <c r="Z165" s="36">
        <f>IFERROR(IF(Y165=0,"",ROUNDUP(Y165/H165,0)*0.00902),"")</f>
        <v>0.15334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74.499999999999986</v>
      </c>
      <c r="BN165" s="64">
        <f t="shared" ref="BN165:BN173" si="23">IFERROR(Y165*I165/H165,"0")</f>
        <v>75.989999999999995</v>
      </c>
      <c r="BO165" s="64">
        <f t="shared" ref="BO165:BO173" si="24">IFERROR(1/J165*(X165/H165),"0")</f>
        <v>0.12626262626262624</v>
      </c>
      <c r="BP165" s="64">
        <f t="shared" ref="BP165:BP173" si="25">IFERROR(1/J165*(Y165/H165),"0")</f>
        <v>0.12878787878787878</v>
      </c>
    </row>
    <row r="166" spans="1:68" ht="27" customHeight="1" x14ac:dyDescent="0.25">
      <c r="A166" s="54" t="s">
        <v>272</v>
      </c>
      <c r="B166" s="54" t="s">
        <v>273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70</v>
      </c>
      <c r="X166" s="575">
        <v>30</v>
      </c>
      <c r="Y166" s="576">
        <f t="shared" si="21"/>
        <v>33.6</v>
      </c>
      <c r="Z166" s="36">
        <f>IFERROR(IF(Y166=0,"",ROUNDUP(Y166/H166,0)*0.00902),"")</f>
        <v>7.2160000000000002E-2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31.928571428571427</v>
      </c>
      <c r="BN166" s="64">
        <f t="shared" si="23"/>
        <v>35.76</v>
      </c>
      <c r="BO166" s="64">
        <f t="shared" si="24"/>
        <v>5.4112554112554112E-2</v>
      </c>
      <c r="BP166" s="64">
        <f t="shared" si="25"/>
        <v>6.0606060606060608E-2</v>
      </c>
    </row>
    <row r="167" spans="1:68" ht="27" customHeight="1" x14ac:dyDescent="0.25">
      <c r="A167" s="54" t="s">
        <v>275</v>
      </c>
      <c r="B167" s="54" t="s">
        <v>276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70</v>
      </c>
      <c r="X167" s="575">
        <v>150</v>
      </c>
      <c r="Y167" s="576">
        <f t="shared" si="21"/>
        <v>151.20000000000002</v>
      </c>
      <c r="Z167" s="36">
        <f>IFERROR(IF(Y167=0,"",ROUNDUP(Y167/H167,0)*0.00902),"")</f>
        <v>0.32472000000000001</v>
      </c>
      <c r="AA167" s="56"/>
      <c r="AB167" s="57"/>
      <c r="AC167" s="209" t="s">
        <v>277</v>
      </c>
      <c r="AG167" s="64"/>
      <c r="AJ167" s="68"/>
      <c r="AK167" s="68">
        <v>0</v>
      </c>
      <c r="BB167" s="210" t="s">
        <v>1</v>
      </c>
      <c r="BM167" s="64">
        <f t="shared" si="22"/>
        <v>157.5</v>
      </c>
      <c r="BN167" s="64">
        <f t="shared" si="23"/>
        <v>158.76000000000002</v>
      </c>
      <c r="BO167" s="64">
        <f t="shared" si="24"/>
        <v>0.27056277056277056</v>
      </c>
      <c r="BP167" s="64">
        <f t="shared" si="25"/>
        <v>0.27272727272727271</v>
      </c>
    </row>
    <row r="168" spans="1:68" ht="27" customHeight="1" x14ac:dyDescent="0.25">
      <c r="A168" s="54" t="s">
        <v>278</v>
      </c>
      <c r="B168" s="54" t="s">
        <v>279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70</v>
      </c>
      <c r="X168" s="575">
        <v>112</v>
      </c>
      <c r="Y168" s="576">
        <f t="shared" si="21"/>
        <v>113.4</v>
      </c>
      <c r="Z168" s="36">
        <f>IFERROR(IF(Y168=0,"",ROUNDUP(Y168/H168,0)*0.00502),"")</f>
        <v>0.27107999999999999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118.93333333333332</v>
      </c>
      <c r="BN168" s="64">
        <f t="shared" si="23"/>
        <v>120.42</v>
      </c>
      <c r="BO168" s="64">
        <f t="shared" si="24"/>
        <v>0.22792022792022792</v>
      </c>
      <c r="BP168" s="64">
        <f t="shared" si="25"/>
        <v>0.23076923076923078</v>
      </c>
    </row>
    <row r="169" spans="1:68" ht="27" customHeight="1" x14ac:dyDescent="0.25">
      <c r="A169" s="54" t="s">
        <v>280</v>
      </c>
      <c r="B169" s="54" t="s">
        <v>281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5">
        <v>105</v>
      </c>
      <c r="Y169" s="576">
        <f t="shared" si="21"/>
        <v>105</v>
      </c>
      <c r="Z169" s="36">
        <f>IFERROR(IF(Y169=0,"",ROUNDUP(Y169/H169,0)*0.00502),"")</f>
        <v>0.251</v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111.5</v>
      </c>
      <c r="BN169" s="64">
        <f t="shared" si="23"/>
        <v>111.5</v>
      </c>
      <c r="BO169" s="64">
        <f t="shared" si="24"/>
        <v>0.21367521367521369</v>
      </c>
      <c r="BP169" s="64">
        <f t="shared" si="25"/>
        <v>0.21367521367521369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285</v>
      </c>
      <c r="B171" s="54" t="s">
        <v>286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5">
        <v>245</v>
      </c>
      <c r="Y171" s="576">
        <f t="shared" si="21"/>
        <v>245.70000000000002</v>
      </c>
      <c r="Z171" s="36">
        <f>IFERROR(IF(Y171=0,"",ROUNDUP(Y171/H171,0)*0.00502),"")</f>
        <v>0.58733999999999997</v>
      </c>
      <c r="AA171" s="56"/>
      <c r="AB171" s="57"/>
      <c r="AC171" s="217" t="s">
        <v>277</v>
      </c>
      <c r="AG171" s="64"/>
      <c r="AJ171" s="68"/>
      <c r="AK171" s="68">
        <v>0</v>
      </c>
      <c r="BB171" s="218" t="s">
        <v>1</v>
      </c>
      <c r="BM171" s="64">
        <f t="shared" si="22"/>
        <v>256.66666666666663</v>
      </c>
      <c r="BN171" s="64">
        <f t="shared" si="23"/>
        <v>257.40000000000003</v>
      </c>
      <c r="BO171" s="64">
        <f t="shared" si="24"/>
        <v>0.4985754985754986</v>
      </c>
      <c r="BP171" s="64">
        <f t="shared" si="25"/>
        <v>0.5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289</v>
      </c>
      <c r="B173" s="54" t="s">
        <v>290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291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279.52380952380952</v>
      </c>
      <c r="Y174" s="577">
        <f>IFERROR(Y165/H165,"0")+IFERROR(Y166/H166,"0")+IFERROR(Y167/H167,"0")+IFERROR(Y168/H168,"0")+IFERROR(Y169/H169,"0")+IFERROR(Y170/H170,"0")+IFERROR(Y171/H171,"0")+IFERROR(Y172/H172,"0")+IFERROR(Y173/H173,"0")</f>
        <v>282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1.65964</v>
      </c>
      <c r="AA174" s="578"/>
      <c r="AB174" s="578"/>
      <c r="AC174" s="578"/>
    </row>
    <row r="175" spans="1:68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712</v>
      </c>
      <c r="Y175" s="577">
        <f>IFERROR(SUM(Y165:Y173),"0")</f>
        <v>720.30000000000007</v>
      </c>
      <c r="Z175" s="37"/>
      <c r="AA175" s="578"/>
      <c r="AB175" s="578"/>
      <c r="AC175" s="578"/>
    </row>
    <row r="176" spans="1:68" ht="14.25" hidden="1" customHeight="1" x14ac:dyDescent="0.25">
      <c r="A176" s="597" t="s">
        <v>95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customHeight="1" x14ac:dyDescent="0.25">
      <c r="A177" s="54" t="s">
        <v>292</v>
      </c>
      <c r="B177" s="54" t="s">
        <v>293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294</v>
      </c>
      <c r="L177" s="32"/>
      <c r="M177" s="33" t="s">
        <v>295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70</v>
      </c>
      <c r="X177" s="575">
        <v>2.1</v>
      </c>
      <c r="Y177" s="576">
        <f>IFERROR(IF(X177="",0,CEILING((X177/$H177),1)*$H177),"")</f>
        <v>2.52</v>
      </c>
      <c r="Z177" s="36">
        <f>IFERROR(IF(Y177=0,"",ROUNDUP(Y177/H177,0)*0.0059),"")</f>
        <v>1.18E-2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2.4166666666666665</v>
      </c>
      <c r="BN177" s="64">
        <f>IFERROR(Y177*I177/H177,"0")</f>
        <v>2.9</v>
      </c>
      <c r="BO177" s="64">
        <f>IFERROR(1/J177*(X177/H177),"0")</f>
        <v>7.716049382716049E-3</v>
      </c>
      <c r="BP177" s="64">
        <f>IFERROR(1/J177*(Y177/H177),"0")</f>
        <v>9.2592592592592587E-3</v>
      </c>
    </row>
    <row r="178" spans="1:68" ht="27" customHeight="1" x14ac:dyDescent="0.25">
      <c r="A178" s="54" t="s">
        <v>297</v>
      </c>
      <c r="B178" s="54" t="s">
        <v>298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294</v>
      </c>
      <c r="L178" s="32"/>
      <c r="M178" s="33" t="s">
        <v>295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70</v>
      </c>
      <c r="X178" s="575">
        <v>3.5</v>
      </c>
      <c r="Y178" s="576">
        <f>IFERROR(IF(X178="",0,CEILING((X178/$H178),1)*$H178),"")</f>
        <v>3.7800000000000002</v>
      </c>
      <c r="Z178" s="36">
        <f>IFERROR(IF(Y178=0,"",ROUNDUP(Y178/H178,0)*0.0059),"")</f>
        <v>1.77E-2</v>
      </c>
      <c r="AA178" s="56"/>
      <c r="AB178" s="57"/>
      <c r="AC178" s="225" t="s">
        <v>299</v>
      </c>
      <c r="AG178" s="64"/>
      <c r="AJ178" s="68"/>
      <c r="AK178" s="68">
        <v>0</v>
      </c>
      <c r="BB178" s="226" t="s">
        <v>1</v>
      </c>
      <c r="BM178" s="64">
        <f>IFERROR(X178*I178/H178,"0")</f>
        <v>4.0277777777777777</v>
      </c>
      <c r="BN178" s="64">
        <f>IFERROR(Y178*I178/H178,"0")</f>
        <v>4.3499999999999996</v>
      </c>
      <c r="BO178" s="64">
        <f>IFERROR(1/J178*(X178/H178),"0")</f>
        <v>1.2860082304526748E-2</v>
      </c>
      <c r="BP178" s="64">
        <f>IFERROR(1/J178*(Y178/H178),"0")</f>
        <v>1.3888888888888888E-2</v>
      </c>
    </row>
    <row r="179" spans="1:68" ht="27" customHeight="1" x14ac:dyDescent="0.25">
      <c r="A179" s="54" t="s">
        <v>300</v>
      </c>
      <c r="B179" s="54" t="s">
        <v>301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294</v>
      </c>
      <c r="L179" s="32"/>
      <c r="M179" s="33" t="s">
        <v>295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5">
        <v>2.1</v>
      </c>
      <c r="Y179" s="576">
        <f>IFERROR(IF(X179="",0,CEILING((X179/$H179),1)*$H179),"")</f>
        <v>2.52</v>
      </c>
      <c r="Z179" s="36">
        <f>IFERROR(IF(Y179=0,"",ROUNDUP(Y179/H179,0)*0.0059),"")</f>
        <v>1.18E-2</v>
      </c>
      <c r="AA179" s="56"/>
      <c r="AB179" s="57"/>
      <c r="AC179" s="227" t="s">
        <v>299</v>
      </c>
      <c r="AG179" s="64"/>
      <c r="AJ179" s="68"/>
      <c r="AK179" s="68">
        <v>0</v>
      </c>
      <c r="BB179" s="228" t="s">
        <v>1</v>
      </c>
      <c r="BM179" s="64">
        <f>IFERROR(X179*I179/H179,"0")</f>
        <v>2.4166666666666665</v>
      </c>
      <c r="BN179" s="64">
        <f>IFERROR(Y179*I179/H179,"0")</f>
        <v>2.9</v>
      </c>
      <c r="BO179" s="64">
        <f>IFERROR(1/J179*(X179/H179),"0")</f>
        <v>7.716049382716049E-3</v>
      </c>
      <c r="BP179" s="64">
        <f>IFERROR(1/J179*(Y179/H179),"0")</f>
        <v>9.2592592592592587E-3</v>
      </c>
    </row>
    <row r="180" spans="1:68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6.1111111111111116</v>
      </c>
      <c r="Y180" s="577">
        <f>IFERROR(Y177/H177,"0")+IFERROR(Y178/H178,"0")+IFERROR(Y179/H179,"0")</f>
        <v>7</v>
      </c>
      <c r="Z180" s="577">
        <f>IFERROR(IF(Z177="",0,Z177),"0")+IFERROR(IF(Z178="",0,Z178),"0")+IFERROR(IF(Z179="",0,Z179),"0")</f>
        <v>4.1299999999999996E-2</v>
      </c>
      <c r="AA180" s="578"/>
      <c r="AB180" s="578"/>
      <c r="AC180" s="578"/>
    </row>
    <row r="181" spans="1:68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7.6999999999999993</v>
      </c>
      <c r="Y181" s="577">
        <f>IFERROR(SUM(Y177:Y179),"0")</f>
        <v>8.82</v>
      </c>
      <c r="Z181" s="37"/>
      <c r="AA181" s="578"/>
      <c r="AB181" s="578"/>
      <c r="AC181" s="578"/>
    </row>
    <row r="182" spans="1:68" ht="14.25" hidden="1" customHeight="1" x14ac:dyDescent="0.25">
      <c r="A182" s="597" t="s">
        <v>302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customHeight="1" x14ac:dyDescent="0.25">
      <c r="A183" s="54" t="s">
        <v>303</v>
      </c>
      <c r="B183" s="54" t="s">
        <v>304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294</v>
      </c>
      <c r="L183" s="32"/>
      <c r="M183" s="33" t="s">
        <v>295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70</v>
      </c>
      <c r="X183" s="575">
        <v>3.5</v>
      </c>
      <c r="Y183" s="576">
        <f>IFERROR(IF(X183="",0,CEILING((X183/$H183),1)*$H183),"")</f>
        <v>3.7800000000000002</v>
      </c>
      <c r="Z183" s="36">
        <f>IFERROR(IF(Y183=0,"",ROUNDUP(Y183/H183,0)*0.0059),"")</f>
        <v>1.77E-2</v>
      </c>
      <c r="AA183" s="56"/>
      <c r="AB183" s="57"/>
      <c r="AC183" s="229" t="s">
        <v>299</v>
      </c>
      <c r="AG183" s="64"/>
      <c r="AJ183" s="68"/>
      <c r="AK183" s="68">
        <v>0</v>
      </c>
      <c r="BB183" s="230" t="s">
        <v>1</v>
      </c>
      <c r="BM183" s="64">
        <f>IFERROR(X183*I183/H183,"0")</f>
        <v>4.0277777777777777</v>
      </c>
      <c r="BN183" s="64">
        <f>IFERROR(Y183*I183/H183,"0")</f>
        <v>4.3499999999999996</v>
      </c>
      <c r="BO183" s="64">
        <f>IFERROR(1/J183*(X183/H183),"0")</f>
        <v>1.2860082304526748E-2</v>
      </c>
      <c r="BP183" s="64">
        <f>IFERROR(1/J183*(Y183/H183),"0")</f>
        <v>1.3888888888888888E-2</v>
      </c>
    </row>
    <row r="184" spans="1:68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2.7777777777777777</v>
      </c>
      <c r="Y184" s="577">
        <f>IFERROR(Y183/H183,"0")</f>
        <v>3</v>
      </c>
      <c r="Z184" s="577">
        <f>IFERROR(IF(Z183="",0,Z183),"0")</f>
        <v>1.77E-2</v>
      </c>
      <c r="AA184" s="578"/>
      <c r="AB184" s="578"/>
      <c r="AC184" s="578"/>
    </row>
    <row r="185" spans="1:68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3.5</v>
      </c>
      <c r="Y185" s="577">
        <f>IFERROR(SUM(Y183:Y183),"0")</f>
        <v>3.7800000000000002</v>
      </c>
      <c r="Z185" s="37"/>
      <c r="AA185" s="578"/>
      <c r="AB185" s="578"/>
      <c r="AC185" s="578"/>
    </row>
    <row r="186" spans="1:68" ht="16.5" hidden="1" customHeight="1" x14ac:dyDescent="0.25">
      <c r="A186" s="629" t="s">
        <v>305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103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306</v>
      </c>
      <c r="B188" s="54" t="s">
        <v>307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308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309</v>
      </c>
      <c r="B189" s="54" t="s">
        <v>310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308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140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311</v>
      </c>
      <c r="B193" s="54" t="s">
        <v>312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314</v>
      </c>
      <c r="B194" s="54" t="s">
        <v>315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313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64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customHeight="1" x14ac:dyDescent="0.25">
      <c r="A198" s="54" t="s">
        <v>316</v>
      </c>
      <c r="B198" s="54" t="s">
        <v>317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70</v>
      </c>
      <c r="X198" s="575">
        <v>200</v>
      </c>
      <c r="Y198" s="576">
        <f t="shared" ref="Y198:Y205" si="26">IFERROR(IF(X198="",0,CEILING((X198/$H198),1)*$H198),"")</f>
        <v>205.20000000000002</v>
      </c>
      <c r="Z198" s="36">
        <f>IFERROR(IF(Y198=0,"",ROUNDUP(Y198/H198,0)*0.00902),"")</f>
        <v>0.34276000000000001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207.77777777777777</v>
      </c>
      <c r="BN198" s="64">
        <f t="shared" ref="BN198:BN205" si="28">IFERROR(Y198*I198/H198,"0")</f>
        <v>213.18000000000004</v>
      </c>
      <c r="BO198" s="64">
        <f t="shared" ref="BO198:BO205" si="29">IFERROR(1/J198*(X198/H198),"0")</f>
        <v>0.28058361391694725</v>
      </c>
      <c r="BP198" s="64">
        <f t="shared" ref="BP198:BP205" si="30">IFERROR(1/J198*(Y198/H198),"0")</f>
        <v>0.2878787878787879</v>
      </c>
    </row>
    <row r="199" spans="1:68" ht="27" customHeight="1" x14ac:dyDescent="0.25">
      <c r="A199" s="54" t="s">
        <v>319</v>
      </c>
      <c r="B199" s="54" t="s">
        <v>320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70</v>
      </c>
      <c r="X199" s="575">
        <v>60</v>
      </c>
      <c r="Y199" s="576">
        <f t="shared" si="26"/>
        <v>64.800000000000011</v>
      </c>
      <c r="Z199" s="36">
        <f>IFERROR(IF(Y199=0,"",ROUNDUP(Y199/H199,0)*0.00902),"")</f>
        <v>0.10824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62.333333333333336</v>
      </c>
      <c r="BN199" s="64">
        <f t="shared" si="28"/>
        <v>67.320000000000007</v>
      </c>
      <c r="BO199" s="64">
        <f t="shared" si="29"/>
        <v>8.4175084175084181E-2</v>
      </c>
      <c r="BP199" s="64">
        <f t="shared" si="30"/>
        <v>9.0909090909090925E-2</v>
      </c>
    </row>
    <row r="200" spans="1:68" ht="27" customHeight="1" x14ac:dyDescent="0.25">
      <c r="A200" s="54" t="s">
        <v>322</v>
      </c>
      <c r="B200" s="54" t="s">
        <v>323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5">
        <v>450</v>
      </c>
      <c r="Y200" s="576">
        <f t="shared" si="26"/>
        <v>453.6</v>
      </c>
      <c r="Z200" s="36">
        <f>IFERROR(IF(Y200=0,"",ROUNDUP(Y200/H200,0)*0.00902),"")</f>
        <v>0.75768000000000002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467.49999999999994</v>
      </c>
      <c r="BN200" s="64">
        <f t="shared" si="28"/>
        <v>471.24</v>
      </c>
      <c r="BO200" s="64">
        <f t="shared" si="29"/>
        <v>0.63131313131313127</v>
      </c>
      <c r="BP200" s="64">
        <f t="shared" si="30"/>
        <v>0.63636363636363635</v>
      </c>
    </row>
    <row r="201" spans="1:68" ht="27" customHeight="1" x14ac:dyDescent="0.25">
      <c r="A201" s="54" t="s">
        <v>325</v>
      </c>
      <c r="B201" s="54" t="s">
        <v>326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5">
        <v>100</v>
      </c>
      <c r="Y201" s="576">
        <f t="shared" si="26"/>
        <v>102.60000000000001</v>
      </c>
      <c r="Z201" s="36">
        <f>IFERROR(IF(Y201=0,"",ROUNDUP(Y201/H201,0)*0.00902),"")</f>
        <v>0.17138</v>
      </c>
      <c r="AA201" s="56"/>
      <c r="AB201" s="57"/>
      <c r="AC201" s="245" t="s">
        <v>327</v>
      </c>
      <c r="AG201" s="64"/>
      <c r="AJ201" s="68"/>
      <c r="AK201" s="68">
        <v>0</v>
      </c>
      <c r="BB201" s="246" t="s">
        <v>1</v>
      </c>
      <c r="BM201" s="64">
        <f t="shared" si="27"/>
        <v>103.88888888888889</v>
      </c>
      <c r="BN201" s="64">
        <f t="shared" si="28"/>
        <v>106.59000000000002</v>
      </c>
      <c r="BO201" s="64">
        <f t="shared" si="29"/>
        <v>0.14029180695847362</v>
      </c>
      <c r="BP201" s="64">
        <f t="shared" si="30"/>
        <v>0.14393939393939395</v>
      </c>
    </row>
    <row r="202" spans="1:68" ht="27" customHeight="1" x14ac:dyDescent="0.25">
      <c r="A202" s="54" t="s">
        <v>328</v>
      </c>
      <c r="B202" s="54" t="s">
        <v>329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5">
        <v>90</v>
      </c>
      <c r="Y202" s="576">
        <f t="shared" si="26"/>
        <v>90</v>
      </c>
      <c r="Z202" s="36">
        <f>IFERROR(IF(Y202=0,"",ROUNDUP(Y202/H202,0)*0.00502),"")</f>
        <v>0.251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96.499999999999986</v>
      </c>
      <c r="BN202" s="64">
        <f t="shared" si="28"/>
        <v>96.499999999999986</v>
      </c>
      <c r="BO202" s="64">
        <f t="shared" si="29"/>
        <v>0.21367521367521369</v>
      </c>
      <c r="BP202" s="64">
        <f t="shared" si="30"/>
        <v>0.21367521367521369</v>
      </c>
    </row>
    <row r="203" spans="1:68" ht="27" customHeight="1" x14ac:dyDescent="0.25">
      <c r="A203" s="54" t="s">
        <v>330</v>
      </c>
      <c r="B203" s="54" t="s">
        <v>331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5">
        <v>45</v>
      </c>
      <c r="Y203" s="576">
        <f t="shared" si="26"/>
        <v>45</v>
      </c>
      <c r="Z203" s="36">
        <f>IFERROR(IF(Y203=0,"",ROUNDUP(Y203/H203,0)*0.00502),"")</f>
        <v>0.1255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47.5</v>
      </c>
      <c r="BN203" s="64">
        <f t="shared" si="28"/>
        <v>47.5</v>
      </c>
      <c r="BO203" s="64">
        <f t="shared" si="29"/>
        <v>0.10683760683760685</v>
      </c>
      <c r="BP203" s="64">
        <f t="shared" si="30"/>
        <v>0.10683760683760685</v>
      </c>
    </row>
    <row r="204" spans="1:68" ht="27" customHeight="1" x14ac:dyDescent="0.25">
      <c r="A204" s="54" t="s">
        <v>332</v>
      </c>
      <c r="B204" s="54" t="s">
        <v>333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5">
        <v>54</v>
      </c>
      <c r="Y204" s="576">
        <f t="shared" si="26"/>
        <v>54</v>
      </c>
      <c r="Z204" s="36">
        <f>IFERROR(IF(Y204=0,"",ROUNDUP(Y204/H204,0)*0.00502),"")</f>
        <v>0.15060000000000001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56.999999999999993</v>
      </c>
      <c r="BN204" s="64">
        <f t="shared" si="28"/>
        <v>56.999999999999993</v>
      </c>
      <c r="BO204" s="64">
        <f t="shared" si="29"/>
        <v>0.12820512820512822</v>
      </c>
      <c r="BP204" s="64">
        <f t="shared" si="30"/>
        <v>0.12820512820512822</v>
      </c>
    </row>
    <row r="205" spans="1:68" ht="27" customHeight="1" x14ac:dyDescent="0.25">
      <c r="A205" s="54" t="s">
        <v>334</v>
      </c>
      <c r="B205" s="54" t="s">
        <v>335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5">
        <v>30</v>
      </c>
      <c r="Y205" s="576">
        <f t="shared" si="26"/>
        <v>30.6</v>
      </c>
      <c r="Z205" s="36">
        <f>IFERROR(IF(Y205=0,"",ROUNDUP(Y205/H205,0)*0.00502),"")</f>
        <v>8.5339999999999999E-2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27"/>
        <v>31.666666666666664</v>
      </c>
      <c r="BN205" s="64">
        <f t="shared" si="28"/>
        <v>32.299999999999997</v>
      </c>
      <c r="BO205" s="64">
        <f t="shared" si="29"/>
        <v>7.122507122507124E-2</v>
      </c>
      <c r="BP205" s="64">
        <f t="shared" si="30"/>
        <v>7.2649572649572655E-2</v>
      </c>
    </row>
    <row r="206" spans="1:68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271.66666666666669</v>
      </c>
      <c r="Y206" s="577">
        <f>IFERROR(Y198/H198,"0")+IFERROR(Y199/H199,"0")+IFERROR(Y200/H200,"0")+IFERROR(Y201/H201,"0")+IFERROR(Y202/H202,"0")+IFERROR(Y203/H203,"0")+IFERROR(Y204/H204,"0")+IFERROR(Y205/H205,"0")</f>
        <v>275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1.9925000000000002</v>
      </c>
      <c r="AA206" s="578"/>
      <c r="AB206" s="578"/>
      <c r="AC206" s="578"/>
    </row>
    <row r="207" spans="1:68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1029</v>
      </c>
      <c r="Y207" s="577">
        <f>IFERROR(SUM(Y198:Y205),"0")</f>
        <v>1045.8</v>
      </c>
      <c r="Z207" s="37"/>
      <c r="AA207" s="578"/>
      <c r="AB207" s="578"/>
      <c r="AC207" s="578"/>
    </row>
    <row r="208" spans="1:68" ht="14.25" hidden="1" customHeight="1" x14ac:dyDescent="0.25">
      <c r="A208" s="597" t="s">
        <v>74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336</v>
      </c>
      <c r="B209" s="54" t="s">
        <v>337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342</v>
      </c>
      <c r="B211" s="54" t="s">
        <v>343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5">
        <v>150</v>
      </c>
      <c r="Y211" s="576">
        <f t="shared" si="31"/>
        <v>156.6</v>
      </c>
      <c r="Z211" s="36">
        <f>IFERROR(IF(Y211=0,"",ROUNDUP(Y211/H211,0)*0.01898),"")</f>
        <v>0.34164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32"/>
        <v>158.94827586206898</v>
      </c>
      <c r="BN211" s="64">
        <f t="shared" si="33"/>
        <v>165.94200000000001</v>
      </c>
      <c r="BO211" s="64">
        <f t="shared" si="34"/>
        <v>0.26939655172413796</v>
      </c>
      <c r="BP211" s="64">
        <f t="shared" si="35"/>
        <v>0.28125</v>
      </c>
    </row>
    <row r="212" spans="1:68" ht="27" customHeight="1" x14ac:dyDescent="0.25">
      <c r="A212" s="54" t="s">
        <v>345</v>
      </c>
      <c r="B212" s="54" t="s">
        <v>346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70</v>
      </c>
      <c r="X212" s="575">
        <v>320</v>
      </c>
      <c r="Y212" s="576">
        <f t="shared" si="31"/>
        <v>321.59999999999997</v>
      </c>
      <c r="Z212" s="36">
        <f t="shared" ref="Z212:Z217" si="36">IFERROR(IF(Y212=0,"",ROUNDUP(Y212/H212,0)*0.00651),"")</f>
        <v>0.87234</v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32"/>
        <v>356</v>
      </c>
      <c r="BN212" s="64">
        <f t="shared" si="33"/>
        <v>357.78</v>
      </c>
      <c r="BO212" s="64">
        <f t="shared" si="34"/>
        <v>0.73260073260073266</v>
      </c>
      <c r="BP212" s="64">
        <f t="shared" si="35"/>
        <v>0.73626373626373631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5">
        <v>320</v>
      </c>
      <c r="Y214" s="576">
        <f t="shared" si="31"/>
        <v>321.59999999999997</v>
      </c>
      <c r="Z214" s="36">
        <f t="shared" si="36"/>
        <v>0.87234</v>
      </c>
      <c r="AA214" s="56"/>
      <c r="AB214" s="57"/>
      <c r="AC214" s="265" t="s">
        <v>344</v>
      </c>
      <c r="AG214" s="64"/>
      <c r="AJ214" s="68"/>
      <c r="AK214" s="68">
        <v>0</v>
      </c>
      <c r="BB214" s="266" t="s">
        <v>1</v>
      </c>
      <c r="BM214" s="64">
        <f t="shared" si="32"/>
        <v>353.60000000000008</v>
      </c>
      <c r="BN214" s="64">
        <f t="shared" si="33"/>
        <v>355.36799999999999</v>
      </c>
      <c r="BO214" s="64">
        <f t="shared" si="34"/>
        <v>0.73260073260073266</v>
      </c>
      <c r="BP214" s="64">
        <f t="shared" si="35"/>
        <v>0.73626373626373631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344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354</v>
      </c>
      <c r="B216" s="54" t="s">
        <v>355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70</v>
      </c>
      <c r="X216" s="575">
        <v>120</v>
      </c>
      <c r="Y216" s="576">
        <f t="shared" si="31"/>
        <v>120</v>
      </c>
      <c r="Z216" s="36">
        <f t="shared" si="36"/>
        <v>0.32550000000000001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132.60000000000002</v>
      </c>
      <c r="BN216" s="64">
        <f t="shared" si="33"/>
        <v>132.60000000000002</v>
      </c>
      <c r="BO216" s="64">
        <f t="shared" si="34"/>
        <v>0.27472527472527475</v>
      </c>
      <c r="BP216" s="64">
        <f t="shared" si="35"/>
        <v>0.27472527472527475</v>
      </c>
    </row>
    <row r="217" spans="1:68" ht="27" customHeight="1" x14ac:dyDescent="0.25">
      <c r="A217" s="54" t="s">
        <v>357</v>
      </c>
      <c r="B217" s="54" t="s">
        <v>358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5">
        <v>260</v>
      </c>
      <c r="Y217" s="576">
        <f t="shared" si="31"/>
        <v>261.59999999999997</v>
      </c>
      <c r="Z217" s="36">
        <f t="shared" si="36"/>
        <v>0.70959000000000005</v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2"/>
        <v>287.95</v>
      </c>
      <c r="BN217" s="64">
        <f t="shared" si="33"/>
        <v>289.72199999999998</v>
      </c>
      <c r="BO217" s="64">
        <f t="shared" si="34"/>
        <v>0.59523809523809534</v>
      </c>
      <c r="BP217" s="64">
        <f t="shared" si="35"/>
        <v>0.59890109890109888</v>
      </c>
    </row>
    <row r="218" spans="1:68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442.24137931034488</v>
      </c>
      <c r="Y218" s="577">
        <f>IFERROR(Y209/H209,"0")+IFERROR(Y210/H210,"0")+IFERROR(Y211/H211,"0")+IFERROR(Y212/H212,"0")+IFERROR(Y213/H213,"0")+IFERROR(Y214/H214,"0")+IFERROR(Y215/H215,"0")+IFERROR(Y216/H216,"0")+IFERROR(Y217/H217,"0")</f>
        <v>445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3.12141</v>
      </c>
      <c r="AA218" s="578"/>
      <c r="AB218" s="578"/>
      <c r="AC218" s="578"/>
    </row>
    <row r="219" spans="1:68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1170</v>
      </c>
      <c r="Y219" s="577">
        <f>IFERROR(SUM(Y209:Y217),"0")</f>
        <v>1181.3999999999999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175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customHeight="1" x14ac:dyDescent="0.25">
      <c r="A221" s="54" t="s">
        <v>360</v>
      </c>
      <c r="B221" s="54" t="s">
        <v>361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70</v>
      </c>
      <c r="X221" s="575">
        <v>48</v>
      </c>
      <c r="Y221" s="576">
        <f>IFERROR(IF(X221="",0,CEILING((X221/$H221),1)*$H221),"")</f>
        <v>48</v>
      </c>
      <c r="Z221" s="36">
        <f>IFERROR(IF(Y221=0,"",ROUNDUP(Y221/H221,0)*0.00651),"")</f>
        <v>0.13020000000000001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53.040000000000006</v>
      </c>
      <c r="BN221" s="64">
        <f>IFERROR(Y221*I221/H221,"0")</f>
        <v>53.040000000000006</v>
      </c>
      <c r="BO221" s="64">
        <f>IFERROR(1/J221*(X221/H221),"0")</f>
        <v>0.1098901098901099</v>
      </c>
      <c r="BP221" s="64">
        <f>IFERROR(1/J221*(Y221/H221),"0")</f>
        <v>0.1098901098901099</v>
      </c>
    </row>
    <row r="222" spans="1:68" ht="27" customHeight="1" x14ac:dyDescent="0.25">
      <c r="A222" s="54" t="s">
        <v>363</v>
      </c>
      <c r="B222" s="54" t="s">
        <v>364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70</v>
      </c>
      <c r="X222" s="575">
        <v>60</v>
      </c>
      <c r="Y222" s="576">
        <f>IFERROR(IF(X222="",0,CEILING((X222/$H222),1)*$H222),"")</f>
        <v>60</v>
      </c>
      <c r="Z222" s="36">
        <f>IFERROR(IF(Y222=0,"",ROUNDUP(Y222/H222,0)*0.00651),"")</f>
        <v>0.16275000000000001</v>
      </c>
      <c r="AA222" s="56"/>
      <c r="AB222" s="57"/>
      <c r="AC222" s="275" t="s">
        <v>365</v>
      </c>
      <c r="AG222" s="64"/>
      <c r="AJ222" s="68"/>
      <c r="AK222" s="68">
        <v>0</v>
      </c>
      <c r="BB222" s="276" t="s">
        <v>1</v>
      </c>
      <c r="BM222" s="64">
        <f>IFERROR(X222*I222/H222,"0")</f>
        <v>66.300000000000011</v>
      </c>
      <c r="BN222" s="64">
        <f>IFERROR(Y222*I222/H222,"0")</f>
        <v>66.300000000000011</v>
      </c>
      <c r="BO222" s="64">
        <f>IFERROR(1/J222*(X222/H222),"0")</f>
        <v>0.13736263736263737</v>
      </c>
      <c r="BP222" s="64">
        <f>IFERROR(1/J222*(Y222/H222),"0")</f>
        <v>0.13736263736263737</v>
      </c>
    </row>
    <row r="223" spans="1:68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45</v>
      </c>
      <c r="Y223" s="577">
        <f>IFERROR(Y221/H221,"0")+IFERROR(Y222/H222,"0")</f>
        <v>45</v>
      </c>
      <c r="Z223" s="577">
        <f>IFERROR(IF(Z221="",0,Z221),"0")+IFERROR(IF(Z222="",0,Z222),"0")</f>
        <v>0.29295000000000004</v>
      </c>
      <c r="AA223" s="578"/>
      <c r="AB223" s="578"/>
      <c r="AC223" s="578"/>
    </row>
    <row r="224" spans="1:68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108</v>
      </c>
      <c r="Y224" s="577">
        <f>IFERROR(SUM(Y221:Y222),"0")</f>
        <v>108</v>
      </c>
      <c r="Z224" s="37"/>
      <c r="AA224" s="578"/>
      <c r="AB224" s="578"/>
      <c r="AC224" s="578"/>
    </row>
    <row r="225" spans="1:68" ht="16.5" hidden="1" customHeight="1" x14ac:dyDescent="0.25">
      <c r="A225" s="629" t="s">
        <v>366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103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customHeight="1" x14ac:dyDescent="0.25">
      <c r="A227" s="54" t="s">
        <v>367</v>
      </c>
      <c r="B227" s="54" t="s">
        <v>368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70</v>
      </c>
      <c r="X227" s="575">
        <v>60</v>
      </c>
      <c r="Y227" s="576">
        <f t="shared" ref="Y227:Y233" si="37">IFERROR(IF(X227="",0,CEILING((X227/$H227),1)*$H227),"")</f>
        <v>69.599999999999994</v>
      </c>
      <c r="Z227" s="36">
        <f>IFERROR(IF(Y227=0,"",ROUNDUP(Y227/H227,0)*0.01898),"")</f>
        <v>0.11388000000000001</v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62.250000000000007</v>
      </c>
      <c r="BN227" s="64">
        <f t="shared" ref="BN227:BN233" si="39">IFERROR(Y227*I227/H227,"0")</f>
        <v>72.209999999999994</v>
      </c>
      <c r="BO227" s="64">
        <f t="shared" ref="BO227:BO233" si="40">IFERROR(1/J227*(X227/H227),"0")</f>
        <v>8.0818965517241381E-2</v>
      </c>
      <c r="BP227" s="64">
        <f t="shared" ref="BP227:BP233" si="41">IFERROR(1/J227*(Y227/H227),"0")</f>
        <v>9.375E-2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5">
        <v>200</v>
      </c>
      <c r="Y229" s="576">
        <f t="shared" si="37"/>
        <v>208.79999999999998</v>
      </c>
      <c r="Z229" s="36">
        <f>IFERROR(IF(Y229=0,"",ROUNDUP(Y229/H229,0)*0.01898),"")</f>
        <v>0.34164</v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38"/>
        <v>207.5</v>
      </c>
      <c r="BN229" s="64">
        <f t="shared" si="39"/>
        <v>216.63</v>
      </c>
      <c r="BO229" s="64">
        <f t="shared" si="40"/>
        <v>0.26939655172413796</v>
      </c>
      <c r="BP229" s="64">
        <f t="shared" si="41"/>
        <v>0.28125</v>
      </c>
    </row>
    <row r="230" spans="1:68" ht="27" customHeight="1" x14ac:dyDescent="0.25">
      <c r="A230" s="54" t="s">
        <v>376</v>
      </c>
      <c r="B230" s="54" t="s">
        <v>377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5">
        <v>32</v>
      </c>
      <c r="Y230" s="576">
        <f t="shared" si="37"/>
        <v>32</v>
      </c>
      <c r="Z230" s="36">
        <f>IFERROR(IF(Y230=0,"",ROUNDUP(Y230/H230,0)*0.00902),"")</f>
        <v>7.2160000000000002E-2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33.68</v>
      </c>
      <c r="BN230" s="64">
        <f t="shared" si="39"/>
        <v>33.68</v>
      </c>
      <c r="BO230" s="64">
        <f t="shared" si="40"/>
        <v>6.0606060606060608E-2</v>
      </c>
      <c r="BP230" s="64">
        <f t="shared" si="41"/>
        <v>6.0606060606060608E-2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381</v>
      </c>
      <c r="B232" s="54" t="s">
        <v>382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383</v>
      </c>
      <c r="B233" s="54" t="s">
        <v>384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5">
        <v>72</v>
      </c>
      <c r="Y233" s="576">
        <f t="shared" si="37"/>
        <v>72</v>
      </c>
      <c r="Z233" s="36">
        <f>IFERROR(IF(Y233=0,"",ROUNDUP(Y233/H233,0)*0.00902),"")</f>
        <v>0.16236</v>
      </c>
      <c r="AA233" s="56"/>
      <c r="AB233" s="57"/>
      <c r="AC233" s="289" t="s">
        <v>375</v>
      </c>
      <c r="AG233" s="64"/>
      <c r="AJ233" s="68"/>
      <c r="AK233" s="68">
        <v>0</v>
      </c>
      <c r="BB233" s="290" t="s">
        <v>1</v>
      </c>
      <c r="BM233" s="64">
        <f t="shared" si="38"/>
        <v>75.78</v>
      </c>
      <c r="BN233" s="64">
        <f t="shared" si="39"/>
        <v>75.78</v>
      </c>
      <c r="BO233" s="64">
        <f t="shared" si="40"/>
        <v>0.13636363636363635</v>
      </c>
      <c r="BP233" s="64">
        <f t="shared" si="41"/>
        <v>0.13636363636363635</v>
      </c>
    </row>
    <row r="234" spans="1:68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48.413793103448278</v>
      </c>
      <c r="Y234" s="577">
        <f>IFERROR(Y227/H227,"0")+IFERROR(Y228/H228,"0")+IFERROR(Y229/H229,"0")+IFERROR(Y230/H230,"0")+IFERROR(Y231/H231,"0")+IFERROR(Y232/H232,"0")+IFERROR(Y233/H233,"0")</f>
        <v>50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0.69003999999999999</v>
      </c>
      <c r="AA234" s="578"/>
      <c r="AB234" s="578"/>
      <c r="AC234" s="578"/>
    </row>
    <row r="235" spans="1:68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364</v>
      </c>
      <c r="Y235" s="577">
        <f>IFERROR(SUM(Y227:Y233),"0")</f>
        <v>382.4</v>
      </c>
      <c r="Z235" s="37"/>
      <c r="AA235" s="578"/>
      <c r="AB235" s="578"/>
      <c r="AC235" s="578"/>
    </row>
    <row r="236" spans="1:68" ht="14.25" hidden="1" customHeight="1" x14ac:dyDescent="0.25">
      <c r="A236" s="597" t="s">
        <v>140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385</v>
      </c>
      <c r="B237" s="54" t="s">
        <v>386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387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385</v>
      </c>
      <c r="B238" s="54" t="s">
        <v>388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387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389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390</v>
      </c>
      <c r="B242" s="54" t="s">
        <v>391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294</v>
      </c>
      <c r="L242" s="32"/>
      <c r="M242" s="33" t="s">
        <v>295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393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394</v>
      </c>
      <c r="B246" s="54" t="s">
        <v>395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294</v>
      </c>
      <c r="L246" s="32"/>
      <c r="M246" s="33" t="s">
        <v>295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397</v>
      </c>
      <c r="B247" s="54" t="s">
        <v>398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294</v>
      </c>
      <c r="L247" s="32"/>
      <c r="M247" s="33" t="s">
        <v>295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5">
        <v>2.1</v>
      </c>
      <c r="Y247" s="576">
        <f>IFERROR(IF(X247="",0,CEILING((X247/$H247),1)*$H247),"")</f>
        <v>2.16</v>
      </c>
      <c r="Z247" s="36">
        <f>IFERROR(IF(Y247=0,"",ROUNDUP(Y247/H247,0)*0.0059),"")</f>
        <v>5.8999999999999999E-3</v>
      </c>
      <c r="AA247" s="56"/>
      <c r="AB247" s="57"/>
      <c r="AC247" s="299" t="s">
        <v>396</v>
      </c>
      <c r="AG247" s="64"/>
      <c r="AJ247" s="68"/>
      <c r="AK247" s="68">
        <v>0</v>
      </c>
      <c r="BB247" s="300" t="s">
        <v>1</v>
      </c>
      <c r="BM247" s="64">
        <f>IFERROR(X247*I247/H247,"0")</f>
        <v>2.2847222222222223</v>
      </c>
      <c r="BN247" s="64">
        <f>IFERROR(Y247*I247/H247,"0")</f>
        <v>2.35</v>
      </c>
      <c r="BO247" s="64">
        <f>IFERROR(1/J247*(X247/H247),"0")</f>
        <v>4.5010288065843616E-3</v>
      </c>
      <c r="BP247" s="64">
        <f>IFERROR(1/J247*(Y247/H247),"0")</f>
        <v>4.6296296296296294E-3</v>
      </c>
    </row>
    <row r="248" spans="1:68" ht="27" customHeight="1" x14ac:dyDescent="0.25">
      <c r="A248" s="54" t="s">
        <v>399</v>
      </c>
      <c r="B248" s="54" t="s">
        <v>400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294</v>
      </c>
      <c r="L248" s="32"/>
      <c r="M248" s="33" t="s">
        <v>295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5">
        <v>1.65</v>
      </c>
      <c r="Y248" s="576">
        <f>IFERROR(IF(X248="",0,CEILING((X248/$H248),1)*$H248),"")</f>
        <v>1.8</v>
      </c>
      <c r="Z248" s="36">
        <f>IFERROR(IF(Y248=0,"",ROUNDUP(Y248/H248,0)*0.0059),"")</f>
        <v>1.18E-2</v>
      </c>
      <c r="AA248" s="56"/>
      <c r="AB248" s="57"/>
      <c r="AC248" s="301" t="s">
        <v>396</v>
      </c>
      <c r="AG248" s="64"/>
      <c r="AJ248" s="68"/>
      <c r="AK248" s="68">
        <v>0</v>
      </c>
      <c r="BB248" s="302" t="s">
        <v>1</v>
      </c>
      <c r="BM248" s="64">
        <f>IFERROR(X248*I248/H248,"0")</f>
        <v>1.9983333333333333</v>
      </c>
      <c r="BN248" s="64">
        <f>IFERROR(Y248*I248/H248,"0")</f>
        <v>2.1800000000000002</v>
      </c>
      <c r="BO248" s="64">
        <f>IFERROR(1/J248*(X248/H248),"0")</f>
        <v>8.4876543209876538E-3</v>
      </c>
      <c r="BP248" s="64">
        <f>IFERROR(1/J248*(Y248/H248),"0")</f>
        <v>9.2592592592592587E-3</v>
      </c>
    </row>
    <row r="249" spans="1:68" ht="27" customHeight="1" x14ac:dyDescent="0.25">
      <c r="A249" s="54" t="s">
        <v>401</v>
      </c>
      <c r="B249" s="54" t="s">
        <v>402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294</v>
      </c>
      <c r="L249" s="32"/>
      <c r="M249" s="33" t="s">
        <v>295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5">
        <v>1.65</v>
      </c>
      <c r="Y249" s="576">
        <f>IFERROR(IF(X249="",0,CEILING((X249/$H249),1)*$H249),"")</f>
        <v>1.98</v>
      </c>
      <c r="Z249" s="36">
        <f>IFERROR(IF(Y249=0,"",ROUNDUP(Y249/H249,0)*0.0059),"")</f>
        <v>1.18E-2</v>
      </c>
      <c r="AA249" s="56"/>
      <c r="AB249" s="57"/>
      <c r="AC249" s="303" t="s">
        <v>396</v>
      </c>
      <c r="AG249" s="64"/>
      <c r="AJ249" s="68"/>
      <c r="AK249" s="68">
        <v>0</v>
      </c>
      <c r="BB249" s="304" t="s">
        <v>1</v>
      </c>
      <c r="BM249" s="64">
        <f>IFERROR(X249*I249/H249,"0")</f>
        <v>1.9666666666666666</v>
      </c>
      <c r="BN249" s="64">
        <f>IFERROR(Y249*I249/H249,"0")</f>
        <v>2.36</v>
      </c>
      <c r="BO249" s="64">
        <f>IFERROR(1/J249*(X249/H249),"0")</f>
        <v>7.7160493827160481E-3</v>
      </c>
      <c r="BP249" s="64">
        <f>IFERROR(1/J249*(Y249/H249),"0")</f>
        <v>9.2592592592592587E-3</v>
      </c>
    </row>
    <row r="250" spans="1:68" ht="27" hidden="1" customHeight="1" x14ac:dyDescent="0.25">
      <c r="A250" s="54" t="s">
        <v>403</v>
      </c>
      <c r="B250" s="54" t="s">
        <v>404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294</v>
      </c>
      <c r="L250" s="32"/>
      <c r="M250" s="33" t="s">
        <v>295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396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4.4722222222222214</v>
      </c>
      <c r="Y251" s="577">
        <f>IFERROR(Y246/H246,"0")+IFERROR(Y247/H247,"0")+IFERROR(Y248/H248,"0")+IFERROR(Y249/H249,"0")+IFERROR(Y250/H250,"0")</f>
        <v>5</v>
      </c>
      <c r="Z251" s="577">
        <f>IFERROR(IF(Z246="",0,Z246),"0")+IFERROR(IF(Z247="",0,Z247),"0")+IFERROR(IF(Z248="",0,Z248),"0")+IFERROR(IF(Z249="",0,Z249),"0")+IFERROR(IF(Z250="",0,Z250),"0")</f>
        <v>2.9499999999999998E-2</v>
      </c>
      <c r="AA251" s="578"/>
      <c r="AB251" s="578"/>
      <c r="AC251" s="578"/>
    </row>
    <row r="252" spans="1:68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5.4</v>
      </c>
      <c r="Y252" s="577">
        <f>IFERROR(SUM(Y246:Y250),"0")</f>
        <v>5.9399999999999995</v>
      </c>
      <c r="Z252" s="37"/>
      <c r="AA252" s="578"/>
      <c r="AB252" s="578"/>
      <c r="AC252" s="578"/>
    </row>
    <row r="253" spans="1:68" ht="16.5" hidden="1" customHeight="1" x14ac:dyDescent="0.25">
      <c r="A253" s="629" t="s">
        <v>405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103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406</v>
      </c>
      <c r="B255" s="54" t="s">
        <v>407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409</v>
      </c>
      <c r="B256" s="54" t="s">
        <v>410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412</v>
      </c>
      <c r="B257" s="54" t="s">
        <v>413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415</v>
      </c>
      <c r="B258" s="54" t="s">
        <v>416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421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103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422</v>
      </c>
      <c r="B264" s="54" t="s">
        <v>423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424</v>
      </c>
      <c r="B265" s="54" t="s">
        <v>425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426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427</v>
      </c>
      <c r="B266" s="54" t="s">
        <v>428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430</v>
      </c>
      <c r="B267" s="54" t="s">
        <v>431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53" t="s">
        <v>432</v>
      </c>
      <c r="Q267" s="582"/>
      <c r="R267" s="582"/>
      <c r="S267" s="582"/>
      <c r="T267" s="583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74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435</v>
      </c>
      <c r="B272" s="54" t="s">
        <v>436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438</v>
      </c>
      <c r="B273" s="54" t="s">
        <v>439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5">
        <v>80</v>
      </c>
      <c r="Y273" s="576">
        <f>IFERROR(IF(X273="",0,CEILING((X273/$H273),1)*$H273),"")</f>
        <v>81.599999999999994</v>
      </c>
      <c r="Z273" s="36">
        <f>IFERROR(IF(Y273=0,"",ROUNDUP(Y273/H273,0)*0.00651),"")</f>
        <v>0.22134000000000001</v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88.40000000000002</v>
      </c>
      <c r="BN273" s="64">
        <f>IFERROR(Y273*I273/H273,"0")</f>
        <v>90.168000000000006</v>
      </c>
      <c r="BO273" s="64">
        <f>IFERROR(1/J273*(X273/H273),"0")</f>
        <v>0.18315018315018317</v>
      </c>
      <c r="BP273" s="64">
        <f>IFERROR(1/J273*(Y273/H273),"0")</f>
        <v>0.18681318681318682</v>
      </c>
    </row>
    <row r="274" spans="1:68" ht="37.5" customHeight="1" x14ac:dyDescent="0.25">
      <c r="A274" s="54" t="s">
        <v>441</v>
      </c>
      <c r="B274" s="54" t="s">
        <v>442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112</v>
      </c>
      <c r="M274" s="33" t="s">
        <v>78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70</v>
      </c>
      <c r="X274" s="575">
        <v>240</v>
      </c>
      <c r="Y274" s="576">
        <f>IFERROR(IF(X274="",0,CEILING((X274/$H274),1)*$H274),"")</f>
        <v>240</v>
      </c>
      <c r="Z274" s="36">
        <f>IFERROR(IF(Y274=0,"",ROUNDUP(Y274/H274,0)*0.00651),"")</f>
        <v>0.65100000000000002</v>
      </c>
      <c r="AA274" s="56"/>
      <c r="AB274" s="57"/>
      <c r="AC274" s="329" t="s">
        <v>443</v>
      </c>
      <c r="AG274" s="64"/>
      <c r="AJ274" s="68" t="s">
        <v>113</v>
      </c>
      <c r="AK274" s="68">
        <v>436.8</v>
      </c>
      <c r="BB274" s="330" t="s">
        <v>1</v>
      </c>
      <c r="BM274" s="64">
        <f>IFERROR(X274*I274/H274,"0")</f>
        <v>258.00000000000006</v>
      </c>
      <c r="BN274" s="64">
        <f>IFERROR(Y274*I274/H274,"0")</f>
        <v>258.00000000000006</v>
      </c>
      <c r="BO274" s="64">
        <f>IFERROR(1/J274*(X274/H274),"0")</f>
        <v>0.5494505494505495</v>
      </c>
      <c r="BP274" s="64">
        <f>IFERROR(1/J274*(Y274/H274),"0")</f>
        <v>0.5494505494505495</v>
      </c>
    </row>
    <row r="275" spans="1:68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133.33333333333334</v>
      </c>
      <c r="Y275" s="577">
        <f>IFERROR(Y272/H272,"0")+IFERROR(Y273/H273,"0")+IFERROR(Y274/H274,"0")</f>
        <v>134</v>
      </c>
      <c r="Z275" s="577">
        <f>IFERROR(IF(Z272="",0,Z272),"0")+IFERROR(IF(Z273="",0,Z273),"0")+IFERROR(IF(Z274="",0,Z274),"0")</f>
        <v>0.87234</v>
      </c>
      <c r="AA275" s="578"/>
      <c r="AB275" s="578"/>
      <c r="AC275" s="578"/>
    </row>
    <row r="276" spans="1:68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320</v>
      </c>
      <c r="Y276" s="577">
        <f>IFERROR(SUM(Y272:Y274),"0")</f>
        <v>321.60000000000002</v>
      </c>
      <c r="Z276" s="37"/>
      <c r="AA276" s="578"/>
      <c r="AB276" s="578"/>
      <c r="AC276" s="578"/>
    </row>
    <row r="277" spans="1:68" ht="16.5" hidden="1" customHeight="1" x14ac:dyDescent="0.25">
      <c r="A277" s="629" t="s">
        <v>444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64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445</v>
      </c>
      <c r="B279" s="54" t="s">
        <v>446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447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74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448</v>
      </c>
      <c r="B283" s="54" t="s">
        <v>449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450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451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103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452</v>
      </c>
      <c r="B288" s="54" t="s">
        <v>453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454</v>
      </c>
      <c r="AB288" s="57"/>
      <c r="AC288" s="335" t="s">
        <v>455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456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103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457</v>
      </c>
      <c r="B293" s="54" t="s">
        <v>458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460</v>
      </c>
      <c r="B294" s="54" t="s">
        <v>461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462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460</v>
      </c>
      <c r="B295" s="54" t="s">
        <v>464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465</v>
      </c>
      <c r="M295" s="33" t="s">
        <v>78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70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466</v>
      </c>
      <c r="AG295" s="64"/>
      <c r="AJ295" s="68" t="s">
        <v>467</v>
      </c>
      <c r="AK295" s="68">
        <v>86.4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468</v>
      </c>
      <c r="B296" s="54" t="s">
        <v>469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459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7" t="s">
        <v>64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476</v>
      </c>
      <c r="B302" s="54" t="s">
        <v>477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70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70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485</v>
      </c>
      <c r="B305" s="54" t="s">
        <v>486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70</v>
      </c>
      <c r="X306" s="575">
        <v>70</v>
      </c>
      <c r="Y306" s="576">
        <f t="shared" si="47"/>
        <v>71.400000000000006</v>
      </c>
      <c r="Z306" s="36">
        <f>IFERROR(IF(Y306=0,"",ROUNDUP(Y306/H306,0)*0.00502),"")</f>
        <v>0.17068</v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73.333333333333329</v>
      </c>
      <c r="BN306" s="64">
        <f t="shared" si="49"/>
        <v>74.8</v>
      </c>
      <c r="BO306" s="64">
        <f t="shared" si="50"/>
        <v>0.14245014245014245</v>
      </c>
      <c r="BP306" s="64">
        <f t="shared" si="51"/>
        <v>0.14529914529914531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5">
        <v>24</v>
      </c>
      <c r="Y308" s="576">
        <f t="shared" si="47"/>
        <v>25.2</v>
      </c>
      <c r="Z308" s="36">
        <f>IFERROR(IF(Y308=0,"",ROUNDUP(Y308/H308,0)*0.00651),"")</f>
        <v>9.1139999999999999E-2</v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27.04</v>
      </c>
      <c r="BN308" s="64">
        <f t="shared" si="49"/>
        <v>28.391999999999999</v>
      </c>
      <c r="BO308" s="64">
        <f t="shared" si="50"/>
        <v>7.3260073260073263E-2</v>
      </c>
      <c r="BP308" s="64">
        <f t="shared" si="51"/>
        <v>7.6923076923076927E-2</v>
      </c>
    </row>
    <row r="309" spans="1:68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46.666666666666657</v>
      </c>
      <c r="Y309" s="577">
        <f>IFERROR(Y302/H302,"0")+IFERROR(Y303/H303,"0")+IFERROR(Y304/H304,"0")+IFERROR(Y305/H305,"0")+IFERROR(Y306/H306,"0")+IFERROR(Y307/H307,"0")+IFERROR(Y308/H308,"0")</f>
        <v>48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0.26182</v>
      </c>
      <c r="AA309" s="578"/>
      <c r="AB309" s="578"/>
      <c r="AC309" s="578"/>
    </row>
    <row r="310" spans="1:68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94</v>
      </c>
      <c r="Y310" s="577">
        <f>IFERROR(SUM(Y302:Y308),"0")</f>
        <v>96.600000000000009</v>
      </c>
      <c r="Z310" s="37"/>
      <c r="AA310" s="578"/>
      <c r="AB310" s="578"/>
      <c r="AC310" s="578"/>
    </row>
    <row r="311" spans="1:68" ht="14.25" hidden="1" customHeight="1" x14ac:dyDescent="0.25">
      <c r="A311" s="597" t="s">
        <v>74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hidden="1" customHeight="1" x14ac:dyDescent="0.25">
      <c r="A312" s="54" t="s">
        <v>495</v>
      </c>
      <c r="B312" s="54" t="s">
        <v>496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70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498</v>
      </c>
      <c r="B313" s="54" t="s">
        <v>499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501</v>
      </c>
      <c r="B314" s="54" t="s">
        <v>502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175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customHeight="1" x14ac:dyDescent="0.25">
      <c r="A320" s="54" t="s">
        <v>510</v>
      </c>
      <c r="B320" s="54" t="s">
        <v>511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70</v>
      </c>
      <c r="X320" s="575">
        <v>20</v>
      </c>
      <c r="Y320" s="576">
        <f>IFERROR(IF(X320="",0,CEILING((X320/$H320),1)*$H320),"")</f>
        <v>25.200000000000003</v>
      </c>
      <c r="Z320" s="36">
        <f>IFERROR(IF(Y320=0,"",ROUNDUP(Y320/H320,0)*0.01898),"")</f>
        <v>5.6940000000000004E-2</v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21.235714285714284</v>
      </c>
      <c r="BN320" s="64">
        <f>IFERROR(Y320*I320/H320,"0")</f>
        <v>26.757000000000001</v>
      </c>
      <c r="BO320" s="64">
        <f>IFERROR(1/J320*(X320/H320),"0")</f>
        <v>3.7202380952380952E-2</v>
      </c>
      <c r="BP320" s="64">
        <f>IFERROR(1/J320*(Y320/H320),"0")</f>
        <v>4.6875E-2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5">
        <v>250</v>
      </c>
      <c r="Y321" s="576">
        <f>IFERROR(IF(X321="",0,CEILING((X321/$H321),1)*$H321),"")</f>
        <v>257.39999999999998</v>
      </c>
      <c r="Z321" s="36">
        <f>IFERROR(IF(Y321=0,"",ROUNDUP(Y321/H321,0)*0.01898),"")</f>
        <v>0.62634000000000001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266.63461538461542</v>
      </c>
      <c r="BN321" s="64">
        <f>IFERROR(Y321*I321/H321,"0")</f>
        <v>274.52700000000004</v>
      </c>
      <c r="BO321" s="64">
        <f>IFERROR(1/J321*(X321/H321),"0")</f>
        <v>0.50080128205128205</v>
      </c>
      <c r="BP321" s="64">
        <f>IFERROR(1/J321*(Y321/H321),"0")</f>
        <v>0.515625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70</v>
      </c>
      <c r="X322" s="575">
        <v>30</v>
      </c>
      <c r="Y322" s="576">
        <f>IFERROR(IF(X322="",0,CEILING((X322/$H322),1)*$H322),"")</f>
        <v>33.6</v>
      </c>
      <c r="Z322" s="36">
        <f>IFERROR(IF(Y322=0,"",ROUNDUP(Y322/H322,0)*0.01898),"")</f>
        <v>7.5920000000000001E-2</v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31.853571428571428</v>
      </c>
      <c r="BN322" s="64">
        <f>IFERROR(Y322*I322/H322,"0")</f>
        <v>35.676000000000002</v>
      </c>
      <c r="BO322" s="64">
        <f>IFERROR(1/J322*(X322/H322),"0")</f>
        <v>5.5803571428571425E-2</v>
      </c>
      <c r="BP322" s="64">
        <f>IFERROR(1/J322*(Y322/H322),"0")</f>
        <v>6.25E-2</v>
      </c>
    </row>
    <row r="323" spans="1:68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38.003663003663</v>
      </c>
      <c r="Y323" s="577">
        <f>IFERROR(Y320/H320,"0")+IFERROR(Y321/H321,"0")+IFERROR(Y322/H322,"0")</f>
        <v>40</v>
      </c>
      <c r="Z323" s="577">
        <f>IFERROR(IF(Z320="",0,Z320),"0")+IFERROR(IF(Z321="",0,Z321),"0")+IFERROR(IF(Z322="",0,Z322),"0")</f>
        <v>0.75919999999999999</v>
      </c>
      <c r="AA323" s="578"/>
      <c r="AB323" s="578"/>
      <c r="AC323" s="578"/>
    </row>
    <row r="324" spans="1:68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300</v>
      </c>
      <c r="Y324" s="577">
        <f>IFERROR(SUM(Y320:Y322),"0")</f>
        <v>316.2</v>
      </c>
      <c r="Z324" s="37"/>
      <c r="AA324" s="578"/>
      <c r="AB324" s="578"/>
      <c r="AC324" s="578"/>
    </row>
    <row r="325" spans="1:68" ht="14.25" hidden="1" customHeight="1" x14ac:dyDescent="0.25">
      <c r="A325" s="597" t="s">
        <v>95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519</v>
      </c>
      <c r="B326" s="54" t="s">
        <v>520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18" t="s">
        <v>521</v>
      </c>
      <c r="Q326" s="582"/>
      <c r="R326" s="582"/>
      <c r="S326" s="582"/>
      <c r="T326" s="583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523</v>
      </c>
      <c r="B327" s="54" t="s">
        <v>524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91" t="s">
        <v>525</v>
      </c>
      <c r="Q327" s="582"/>
      <c r="R327" s="582"/>
      <c r="S327" s="582"/>
      <c r="T327" s="583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9" t="s">
        <v>529</v>
      </c>
      <c r="Q328" s="582"/>
      <c r="R328" s="582"/>
      <c r="S328" s="582"/>
      <c r="T328" s="583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70</v>
      </c>
      <c r="X330" s="575">
        <v>51.000000000000007</v>
      </c>
      <c r="Y330" s="576">
        <f>IFERROR(IF(X330="",0,CEILING((X330/$H330),1)*$H330),"")</f>
        <v>51</v>
      </c>
      <c r="Z330" s="36">
        <f>IFERROR(IF(Y330=0,"",ROUNDUP(Y330/H330,0)*0.00651),"")</f>
        <v>0.13020000000000001</v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57.600000000000016</v>
      </c>
      <c r="BN330" s="64">
        <f>IFERROR(Y330*I330/H330,"0")</f>
        <v>57.6</v>
      </c>
      <c r="BO330" s="64">
        <f>IFERROR(1/J330*(X330/H330),"0")</f>
        <v>0.10989010989010992</v>
      </c>
      <c r="BP330" s="64">
        <f>IFERROR(1/J330*(Y330/H330),"0")</f>
        <v>0.1098901098901099</v>
      </c>
    </row>
    <row r="331" spans="1:68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20.000000000000004</v>
      </c>
      <c r="Y331" s="577">
        <f>IFERROR(Y326/H326,"0")+IFERROR(Y327/H327,"0")+IFERROR(Y328/H328,"0")+IFERROR(Y329/H329,"0")+IFERROR(Y330/H330,"0")</f>
        <v>20</v>
      </c>
      <c r="Z331" s="577">
        <f>IFERROR(IF(Z326="",0,Z326),"0")+IFERROR(IF(Z327="",0,Z327),"0")+IFERROR(IF(Z328="",0,Z328),"0")+IFERROR(IF(Z329="",0,Z329),"0")+IFERROR(IF(Z330="",0,Z330),"0")</f>
        <v>0.13020000000000001</v>
      </c>
      <c r="AA331" s="578"/>
      <c r="AB331" s="578"/>
      <c r="AC331" s="578"/>
    </row>
    <row r="332" spans="1:68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51.000000000000007</v>
      </c>
      <c r="Y332" s="577">
        <f>IFERROR(SUM(Y326:Y330),"0")</f>
        <v>51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535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536</v>
      </c>
      <c r="B334" s="54" t="s">
        <v>537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540</v>
      </c>
      <c r="B335" s="54" t="s">
        <v>541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544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74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545</v>
      </c>
      <c r="B341" s="54" t="s">
        <v>546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70</v>
      </c>
      <c r="X342" s="575">
        <v>175</v>
      </c>
      <c r="Y342" s="576">
        <f>IFERROR(IF(X342="",0,CEILING((X342/$H342),1)*$H342),"")</f>
        <v>176.4</v>
      </c>
      <c r="Z342" s="36">
        <f>IFERROR(IF(Y342=0,"",ROUNDUP(Y342/H342,0)*0.00651),"")</f>
        <v>0.54683999999999999</v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195.99999999999997</v>
      </c>
      <c r="BN342" s="64">
        <f>IFERROR(Y342*I342/H342,"0")</f>
        <v>197.56799999999998</v>
      </c>
      <c r="BO342" s="64">
        <f>IFERROR(1/J342*(X342/H342),"0")</f>
        <v>0.45787545787545786</v>
      </c>
      <c r="BP342" s="64">
        <f>IFERROR(1/J342*(Y342/H342),"0")</f>
        <v>0.46153846153846156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70</v>
      </c>
      <c r="X343" s="575">
        <v>350</v>
      </c>
      <c r="Y343" s="576">
        <f>IFERROR(IF(X343="",0,CEILING((X343/$H343),1)*$H343),"")</f>
        <v>350.7</v>
      </c>
      <c r="Z343" s="36">
        <f>IFERROR(IF(Y343=0,"",ROUNDUP(Y343/H343,0)*0.00651),"")</f>
        <v>1.08717</v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390</v>
      </c>
      <c r="BN343" s="64">
        <f>IFERROR(Y343*I343/H343,"0")</f>
        <v>390.78</v>
      </c>
      <c r="BO343" s="64">
        <f>IFERROR(1/J343*(X343/H343),"0")</f>
        <v>0.91575091575091572</v>
      </c>
      <c r="BP343" s="64">
        <f>IFERROR(1/J343*(Y343/H343),"0")</f>
        <v>0.91758241758241765</v>
      </c>
    </row>
    <row r="344" spans="1:68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250</v>
      </c>
      <c r="Y344" s="577">
        <f>IFERROR(Y341/H341,"0")+IFERROR(Y342/H342,"0")+IFERROR(Y343/H343,"0")</f>
        <v>251</v>
      </c>
      <c r="Z344" s="577">
        <f>IFERROR(IF(Z341="",0,Z341),"0")+IFERROR(IF(Z342="",0,Z342),"0")+IFERROR(IF(Z343="",0,Z343),"0")</f>
        <v>1.63401</v>
      </c>
      <c r="AA344" s="578"/>
      <c r="AB344" s="578"/>
      <c r="AC344" s="578"/>
    </row>
    <row r="345" spans="1:68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525</v>
      </c>
      <c r="Y345" s="577">
        <f>IFERROR(SUM(Y341:Y343),"0")</f>
        <v>527.1</v>
      </c>
      <c r="Z345" s="37"/>
      <c r="AA345" s="578"/>
      <c r="AB345" s="578"/>
      <c r="AC345" s="578"/>
    </row>
    <row r="346" spans="1:68" ht="27.75" hidden="1" customHeight="1" x14ac:dyDescent="0.2">
      <c r="A346" s="625" t="s">
        <v>554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555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103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70</v>
      </c>
      <c r="X349" s="575">
        <v>2200</v>
      </c>
      <c r="Y349" s="576">
        <f t="shared" ref="Y349:Y355" si="52">IFERROR(IF(X349="",0,CEILING((X349/$H349),1)*$H349),"")</f>
        <v>2205</v>
      </c>
      <c r="Z349" s="36">
        <f>IFERROR(IF(Y349=0,"",ROUNDUP(Y349/H349,0)*0.02175),"")</f>
        <v>3.1972499999999999</v>
      </c>
      <c r="AA349" s="56"/>
      <c r="AB349" s="57"/>
      <c r="AC349" s="401" t="s">
        <v>558</v>
      </c>
      <c r="AG349" s="64"/>
      <c r="AJ349" s="68" t="s">
        <v>113</v>
      </c>
      <c r="AK349" s="68">
        <v>720</v>
      </c>
      <c r="BB349" s="402" t="s">
        <v>1</v>
      </c>
      <c r="BM349" s="64">
        <f t="shared" ref="BM349:BM355" si="53">IFERROR(X349*I349/H349,"0")</f>
        <v>2270.4</v>
      </c>
      <c r="BN349" s="64">
        <f t="shared" ref="BN349:BN355" si="54">IFERROR(Y349*I349/H349,"0")</f>
        <v>2275.56</v>
      </c>
      <c r="BO349" s="64">
        <f t="shared" ref="BO349:BO355" si="55">IFERROR(1/J349*(X349/H349),"0")</f>
        <v>3.0555555555555554</v>
      </c>
      <c r="BP349" s="64">
        <f t="shared" ref="BP349:BP355" si="56">IFERROR(1/J349*(Y349/H349),"0")</f>
        <v>3.0625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70</v>
      </c>
      <c r="X350" s="575">
        <v>1200</v>
      </c>
      <c r="Y350" s="576">
        <f t="shared" si="52"/>
        <v>1200</v>
      </c>
      <c r="Z350" s="36">
        <f>IFERROR(IF(Y350=0,"",ROUNDUP(Y350/H350,0)*0.02175),"")</f>
        <v>1.7399999999999998</v>
      </c>
      <c r="AA350" s="56"/>
      <c r="AB350" s="57"/>
      <c r="AC350" s="403" t="s">
        <v>561</v>
      </c>
      <c r="AG350" s="64"/>
      <c r="AJ350" s="68" t="s">
        <v>113</v>
      </c>
      <c r="AK350" s="68">
        <v>720</v>
      </c>
      <c r="BB350" s="404" t="s">
        <v>1</v>
      </c>
      <c r="BM350" s="64">
        <f t="shared" si="53"/>
        <v>1238.4000000000001</v>
      </c>
      <c r="BN350" s="64">
        <f t="shared" si="54"/>
        <v>1238.4000000000001</v>
      </c>
      <c r="BO350" s="64">
        <f t="shared" si="55"/>
        <v>1.6666666666666665</v>
      </c>
      <c r="BP350" s="64">
        <f t="shared" si="56"/>
        <v>1.6666666666666665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70</v>
      </c>
      <c r="X351" s="575">
        <v>350</v>
      </c>
      <c r="Y351" s="576">
        <f t="shared" si="52"/>
        <v>360</v>
      </c>
      <c r="Z351" s="36">
        <f>IFERROR(IF(Y351=0,"",ROUNDUP(Y351/H351,0)*0.02175),"")</f>
        <v>0.52200000000000002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361.2</v>
      </c>
      <c r="BN351" s="64">
        <f t="shared" si="54"/>
        <v>371.52000000000004</v>
      </c>
      <c r="BO351" s="64">
        <f t="shared" si="55"/>
        <v>0.48611111111111105</v>
      </c>
      <c r="BP351" s="64">
        <f t="shared" si="56"/>
        <v>0.5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70</v>
      </c>
      <c r="X352" s="575">
        <v>500</v>
      </c>
      <c r="Y352" s="576">
        <f t="shared" si="52"/>
        <v>510</v>
      </c>
      <c r="Z352" s="36">
        <f>IFERROR(IF(Y352=0,"",ROUNDUP(Y352/H352,0)*0.02175),"")</f>
        <v>0.73949999999999994</v>
      </c>
      <c r="AA352" s="56"/>
      <c r="AB352" s="57"/>
      <c r="AC352" s="407" t="s">
        <v>567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3"/>
        <v>516</v>
      </c>
      <c r="BN352" s="64">
        <f t="shared" si="54"/>
        <v>526.32000000000005</v>
      </c>
      <c r="BO352" s="64">
        <f t="shared" si="55"/>
        <v>0.69444444444444442</v>
      </c>
      <c r="BP352" s="64">
        <f t="shared" si="56"/>
        <v>0.70833333333333326</v>
      </c>
    </row>
    <row r="353" spans="1:68" ht="27" hidden="1" customHeight="1" x14ac:dyDescent="0.25">
      <c r="A353" s="54" t="s">
        <v>568</v>
      </c>
      <c r="B353" s="54" t="s">
        <v>569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571</v>
      </c>
      <c r="B354" s="54" t="s">
        <v>572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70</v>
      </c>
      <c r="X355" s="575">
        <v>15</v>
      </c>
      <c r="Y355" s="576">
        <f t="shared" si="52"/>
        <v>15</v>
      </c>
      <c r="Z355" s="36">
        <f>IFERROR(IF(Y355=0,"",ROUNDUP(Y355/H355,0)*0.00902),"")</f>
        <v>2.7060000000000001E-2</v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15.63</v>
      </c>
      <c r="BN355" s="64">
        <f t="shared" si="54"/>
        <v>15.63</v>
      </c>
      <c r="BO355" s="64">
        <f t="shared" si="55"/>
        <v>2.2727272727272728E-2</v>
      </c>
      <c r="BP355" s="64">
        <f t="shared" si="56"/>
        <v>2.2727272727272728E-2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286.33333333333331</v>
      </c>
      <c r="Y356" s="577">
        <f>IFERROR(Y349/H349,"0")+IFERROR(Y350/H350,"0")+IFERROR(Y351/H351,"0")+IFERROR(Y352/H352,"0")+IFERROR(Y353/H353,"0")+IFERROR(Y354/H354,"0")+IFERROR(Y355/H355,"0")</f>
        <v>288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6.2258099999999992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4265</v>
      </c>
      <c r="Y357" s="577">
        <f>IFERROR(SUM(Y349:Y355),"0")</f>
        <v>4290</v>
      </c>
      <c r="Z357" s="37"/>
      <c r="AA357" s="578"/>
      <c r="AB357" s="578"/>
      <c r="AC357" s="578"/>
    </row>
    <row r="358" spans="1:68" ht="14.25" hidden="1" customHeight="1" x14ac:dyDescent="0.25">
      <c r="A358" s="597" t="s">
        <v>140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112</v>
      </c>
      <c r="M359" s="33" t="s">
        <v>107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70</v>
      </c>
      <c r="X359" s="575">
        <v>1000</v>
      </c>
      <c r="Y359" s="576">
        <f>IFERROR(IF(X359="",0,CEILING((X359/$H359),1)*$H359),"")</f>
        <v>1005</v>
      </c>
      <c r="Z359" s="36">
        <f>IFERROR(IF(Y359=0,"",ROUNDUP(Y359/H359,0)*0.02175),"")</f>
        <v>1.4572499999999999</v>
      </c>
      <c r="AA359" s="56"/>
      <c r="AB359" s="57"/>
      <c r="AC359" s="415" t="s">
        <v>577</v>
      </c>
      <c r="AG359" s="64"/>
      <c r="AJ359" s="68" t="s">
        <v>113</v>
      </c>
      <c r="AK359" s="68">
        <v>720</v>
      </c>
      <c r="BB359" s="416" t="s">
        <v>1</v>
      </c>
      <c r="BM359" s="64">
        <f>IFERROR(X359*I359/H359,"0")</f>
        <v>1032</v>
      </c>
      <c r="BN359" s="64">
        <f>IFERROR(Y359*I359/H359,"0")</f>
        <v>1037.1600000000001</v>
      </c>
      <c r="BO359" s="64">
        <f>IFERROR(1/J359*(X359/H359),"0")</f>
        <v>1.3888888888888888</v>
      </c>
      <c r="BP359" s="64">
        <f>IFERROR(1/J359*(Y359/H359),"0")</f>
        <v>1.3958333333333333</v>
      </c>
    </row>
    <row r="360" spans="1:68" ht="16.5" customHeight="1" x14ac:dyDescent="0.25">
      <c r="A360" s="54" t="s">
        <v>578</v>
      </c>
      <c r="B360" s="54" t="s">
        <v>579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70</v>
      </c>
      <c r="X360" s="575">
        <v>4</v>
      </c>
      <c r="Y360" s="576">
        <f>IFERROR(IF(X360="",0,CEILING((X360/$H360),1)*$H360),"")</f>
        <v>4</v>
      </c>
      <c r="Z360" s="36">
        <f>IFERROR(IF(Y360=0,"",ROUNDUP(Y360/H360,0)*0.00902),"")</f>
        <v>9.0200000000000002E-3</v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4.21</v>
      </c>
      <c r="BN360" s="64">
        <f>IFERROR(Y360*I360/H360,"0")</f>
        <v>4.21</v>
      </c>
      <c r="BO360" s="64">
        <f>IFERROR(1/J360*(X360/H360),"0")</f>
        <v>7.575757575757576E-3</v>
      </c>
      <c r="BP360" s="64">
        <f>IFERROR(1/J360*(Y360/H360),"0")</f>
        <v>7.575757575757576E-3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67.666666666666671</v>
      </c>
      <c r="Y361" s="577">
        <f>IFERROR(Y359/H359,"0")+IFERROR(Y360/H360,"0")</f>
        <v>68</v>
      </c>
      <c r="Z361" s="577">
        <f>IFERROR(IF(Z359="",0,Z359),"0")+IFERROR(IF(Z360="",0,Z360),"0")</f>
        <v>1.46627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1004</v>
      </c>
      <c r="Y362" s="577">
        <f>IFERROR(SUM(Y359:Y360),"0")</f>
        <v>1009</v>
      </c>
      <c r="Z362" s="37"/>
      <c r="AA362" s="578"/>
      <c r="AB362" s="578"/>
      <c r="AC362" s="578"/>
    </row>
    <row r="363" spans="1:68" ht="14.25" hidden="1" customHeight="1" x14ac:dyDescent="0.25">
      <c r="A363" s="597" t="s">
        <v>74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580</v>
      </c>
      <c r="B364" s="54" t="s">
        <v>581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583</v>
      </c>
      <c r="B365" s="54" t="s">
        <v>584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70</v>
      </c>
      <c r="X365" s="575">
        <v>20</v>
      </c>
      <c r="Y365" s="576">
        <f>IFERROR(IF(X365="",0,CEILING((X365/$H365),1)*$H365),"")</f>
        <v>27</v>
      </c>
      <c r="Z365" s="36">
        <f>IFERROR(IF(Y365=0,"",ROUNDUP(Y365/H365,0)*0.01898),"")</f>
        <v>5.6940000000000004E-2</v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21.153333333333332</v>
      </c>
      <c r="BN365" s="64">
        <f>IFERROR(Y365*I365/H365,"0")</f>
        <v>28.556999999999999</v>
      </c>
      <c r="BO365" s="64">
        <f>IFERROR(1/J365*(X365/H365),"0")</f>
        <v>3.4722222222222224E-2</v>
      </c>
      <c r="BP365" s="64">
        <f>IFERROR(1/J365*(Y365/H365),"0")</f>
        <v>4.6875E-2</v>
      </c>
    </row>
    <row r="366" spans="1:68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2.2222222222222223</v>
      </c>
      <c r="Y366" s="577">
        <f>IFERROR(Y364/H364,"0")+IFERROR(Y365/H365,"0")</f>
        <v>3</v>
      </c>
      <c r="Z366" s="577">
        <f>IFERROR(IF(Z364="",0,Z364),"0")+IFERROR(IF(Z365="",0,Z365),"0")</f>
        <v>5.6940000000000004E-2</v>
      </c>
      <c r="AA366" s="578"/>
      <c r="AB366" s="578"/>
      <c r="AC366" s="578"/>
    </row>
    <row r="367" spans="1:68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20</v>
      </c>
      <c r="Y367" s="577">
        <f>IFERROR(SUM(Y364:Y365),"0")</f>
        <v>27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175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customHeight="1" x14ac:dyDescent="0.25">
      <c r="A369" s="54" t="s">
        <v>586</v>
      </c>
      <c r="B369" s="54" t="s">
        <v>587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5">
        <v>20</v>
      </c>
      <c r="Y369" s="576">
        <f>IFERROR(IF(X369="",0,CEILING((X369/$H369),1)*$H369),"")</f>
        <v>27</v>
      </c>
      <c r="Z369" s="36">
        <f>IFERROR(IF(Y369=0,"",ROUNDUP(Y369/H369,0)*0.01898),"")</f>
        <v>5.6940000000000004E-2</v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21.153333333333332</v>
      </c>
      <c r="BN369" s="64">
        <f>IFERROR(Y369*I369/H369,"0")</f>
        <v>28.556999999999999</v>
      </c>
      <c r="BO369" s="64">
        <f>IFERROR(1/J369*(X369/H369),"0")</f>
        <v>3.4722222222222224E-2</v>
      </c>
      <c r="BP369" s="64">
        <f>IFERROR(1/J369*(Y369/H369),"0")</f>
        <v>4.6875E-2</v>
      </c>
    </row>
    <row r="370" spans="1:68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2.2222222222222223</v>
      </c>
      <c r="Y370" s="577">
        <f>IFERROR(Y369/H369,"0")</f>
        <v>3</v>
      </c>
      <c r="Z370" s="577">
        <f>IFERROR(IF(Z369="",0,Z369),"0")</f>
        <v>5.6940000000000004E-2</v>
      </c>
      <c r="AA370" s="578"/>
      <c r="AB370" s="578"/>
      <c r="AC370" s="578"/>
    </row>
    <row r="371" spans="1:68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20</v>
      </c>
      <c r="Y371" s="577">
        <f>IFERROR(SUM(Y369:Y369),"0")</f>
        <v>27</v>
      </c>
      <c r="Z371" s="37"/>
      <c r="AA371" s="578"/>
      <c r="AB371" s="578"/>
      <c r="AC371" s="578"/>
    </row>
    <row r="372" spans="1:68" ht="16.5" hidden="1" customHeight="1" x14ac:dyDescent="0.25">
      <c r="A372" s="629" t="s">
        <v>589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103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590</v>
      </c>
      <c r="B374" s="54" t="s">
        <v>591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593</v>
      </c>
      <c r="B375" s="54" t="s">
        <v>594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596</v>
      </c>
      <c r="B376" s="54" t="s">
        <v>597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70</v>
      </c>
      <c r="X376" s="575">
        <v>70</v>
      </c>
      <c r="Y376" s="576">
        <f>IFERROR(IF(X376="",0,CEILING((X376/$H376),1)*$H376),"")</f>
        <v>72</v>
      </c>
      <c r="Z376" s="36">
        <f>IFERROR(IF(Y376=0,"",ROUNDUP(Y376/H376,0)*0.01898),"")</f>
        <v>0.11388000000000001</v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72.537500000000009</v>
      </c>
      <c r="BN376" s="64">
        <f>IFERROR(Y376*I376/H376,"0")</f>
        <v>74.61</v>
      </c>
      <c r="BO376" s="64">
        <f>IFERROR(1/J376*(X376/H376),"0")</f>
        <v>9.1145833333333329E-2</v>
      </c>
      <c r="BP376" s="64">
        <f>IFERROR(1/J376*(Y376/H376),"0")</f>
        <v>9.375E-2</v>
      </c>
    </row>
    <row r="377" spans="1:68" ht="37.5" hidden="1" customHeight="1" x14ac:dyDescent="0.25">
      <c r="A377" s="54" t="s">
        <v>598</v>
      </c>
      <c r="B377" s="54" t="s">
        <v>599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5.833333333333333</v>
      </c>
      <c r="Y378" s="577">
        <f>IFERROR(Y374/H374,"0")+IFERROR(Y375/H375,"0")+IFERROR(Y376/H376,"0")+IFERROR(Y377/H377,"0")</f>
        <v>6</v>
      </c>
      <c r="Z378" s="577">
        <f>IFERROR(IF(Z374="",0,Z374),"0")+IFERROR(IF(Z375="",0,Z375),"0")+IFERROR(IF(Z376="",0,Z376),"0")+IFERROR(IF(Z377="",0,Z377),"0")</f>
        <v>0.11388000000000001</v>
      </c>
      <c r="AA378" s="578"/>
      <c r="AB378" s="578"/>
      <c r="AC378" s="578"/>
    </row>
    <row r="379" spans="1:68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70</v>
      </c>
      <c r="Y379" s="577">
        <f>IFERROR(SUM(Y374:Y377),"0")</f>
        <v>72</v>
      </c>
      <c r="Z379" s="37"/>
      <c r="AA379" s="578"/>
      <c r="AB379" s="578"/>
      <c r="AC379" s="578"/>
    </row>
    <row r="380" spans="1:68" ht="14.25" hidden="1" customHeight="1" x14ac:dyDescent="0.25">
      <c r="A380" s="597" t="s">
        <v>64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600</v>
      </c>
      <c r="B381" s="54" t="s">
        <v>601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74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hidden="1" customHeight="1" x14ac:dyDescent="0.25">
      <c r="A385" s="54" t="s">
        <v>603</v>
      </c>
      <c r="B385" s="54" t="s">
        <v>604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606</v>
      </c>
      <c r="B386" s="54" t="s">
        <v>607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hidden="1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175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608</v>
      </c>
      <c r="B390" s="54" t="s">
        <v>609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611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612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64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613</v>
      </c>
      <c r="B396" s="54" t="s">
        <v>614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4301031406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616</v>
      </c>
      <c r="B398" s="54" t="s">
        <v>619</v>
      </c>
      <c r="C398" s="31">
        <v>4301031382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620</v>
      </c>
      <c r="B399" s="54" t="s">
        <v>621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70</v>
      </c>
      <c r="X399" s="575">
        <v>10</v>
      </c>
      <c r="Y399" s="576">
        <f t="shared" si="57"/>
        <v>10.8</v>
      </c>
      <c r="Z399" s="36">
        <f>IFERROR(IF(Y399=0,"",ROUNDUP(Y399/H399,0)*0.00902),"")</f>
        <v>1.804E-2</v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10.388888888888889</v>
      </c>
      <c r="BN399" s="64">
        <f t="shared" si="59"/>
        <v>11.22</v>
      </c>
      <c r="BO399" s="64">
        <f t="shared" si="60"/>
        <v>1.4029180695847361E-2</v>
      </c>
      <c r="BP399" s="64">
        <f t="shared" si="61"/>
        <v>1.5151515151515152E-2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625</v>
      </c>
      <c r="B401" s="54" t="s">
        <v>626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70</v>
      </c>
      <c r="X401" s="575">
        <v>17.5</v>
      </c>
      <c r="Y401" s="576">
        <f t="shared" si="57"/>
        <v>18.900000000000002</v>
      </c>
      <c r="Z401" s="36">
        <f t="shared" si="62"/>
        <v>4.5179999999999998E-2</v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18.583333333333332</v>
      </c>
      <c r="BN401" s="64">
        <f t="shared" si="59"/>
        <v>20.07</v>
      </c>
      <c r="BO401" s="64">
        <f t="shared" si="60"/>
        <v>3.5612535612535613E-2</v>
      </c>
      <c r="BP401" s="64">
        <f t="shared" si="61"/>
        <v>3.8461538461538464E-2</v>
      </c>
    </row>
    <row r="402" spans="1:68" ht="37.5" customHeight="1" x14ac:dyDescent="0.25">
      <c r="A402" s="54" t="s">
        <v>627</v>
      </c>
      <c r="B402" s="54" t="s">
        <v>628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70</v>
      </c>
      <c r="X402" s="575">
        <v>52.5</v>
      </c>
      <c r="Y402" s="576">
        <f t="shared" si="57"/>
        <v>52.5</v>
      </c>
      <c r="Z402" s="36">
        <f t="shared" si="62"/>
        <v>0.1255</v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55.75</v>
      </c>
      <c r="BN402" s="64">
        <f t="shared" si="59"/>
        <v>55.75</v>
      </c>
      <c r="BO402" s="64">
        <f t="shared" si="60"/>
        <v>0.10683760683760685</v>
      </c>
      <c r="BP402" s="64">
        <f t="shared" si="61"/>
        <v>0.10683760683760685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633</v>
      </c>
      <c r="B404" s="54" t="s">
        <v>634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70</v>
      </c>
      <c r="X404" s="575">
        <v>35</v>
      </c>
      <c r="Y404" s="576">
        <f t="shared" si="57"/>
        <v>35.700000000000003</v>
      </c>
      <c r="Z404" s="36">
        <f t="shared" si="62"/>
        <v>8.5339999999999999E-2</v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37.166666666666664</v>
      </c>
      <c r="BN404" s="64">
        <f t="shared" si="59"/>
        <v>37.910000000000004</v>
      </c>
      <c r="BO404" s="64">
        <f t="shared" si="60"/>
        <v>7.1225071225071226E-2</v>
      </c>
      <c r="BP404" s="64">
        <f t="shared" si="61"/>
        <v>7.2649572649572655E-2</v>
      </c>
    </row>
    <row r="405" spans="1:68" ht="37.5" hidden="1" customHeight="1" x14ac:dyDescent="0.25">
      <c r="A405" s="54" t="s">
        <v>636</v>
      </c>
      <c r="B405" s="54" t="s">
        <v>637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51.851851851851848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53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0.27405999999999997</v>
      </c>
      <c r="AA406" s="578"/>
      <c r="AB406" s="578"/>
      <c r="AC406" s="578"/>
    </row>
    <row r="407" spans="1:68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115</v>
      </c>
      <c r="Y407" s="577">
        <f>IFERROR(SUM(Y396:Y405),"0")</f>
        <v>117.9</v>
      </c>
      <c r="Z407" s="37"/>
      <c r="AA407" s="578"/>
      <c r="AB407" s="578"/>
      <c r="AC407" s="578"/>
    </row>
    <row r="408" spans="1:68" ht="14.25" hidden="1" customHeight="1" x14ac:dyDescent="0.25">
      <c r="A408" s="597" t="s">
        <v>74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638</v>
      </c>
      <c r="B409" s="54" t="s">
        <v>639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641</v>
      </c>
      <c r="B410" s="54" t="s">
        <v>642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644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140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645</v>
      </c>
      <c r="B415" s="54" t="s">
        <v>646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64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customHeight="1" x14ac:dyDescent="0.25">
      <c r="A420" s="54" t="s">
        <v>651</v>
      </c>
      <c r="B420" s="54" t="s">
        <v>652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5">
        <v>10</v>
      </c>
      <c r="Y420" s="576">
        <f>IFERROR(IF(X420="",0,CEILING((X420/$H420),1)*$H420),"")</f>
        <v>10.8</v>
      </c>
      <c r="Z420" s="36">
        <f>IFERROR(IF(Y420=0,"",ROUNDUP(Y420/H420,0)*0.00902),"")</f>
        <v>1.804E-2</v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10.388888888888889</v>
      </c>
      <c r="BN420" s="64">
        <f>IFERROR(Y420*I420/H420,"0")</f>
        <v>11.22</v>
      </c>
      <c r="BO420" s="64">
        <f>IFERROR(1/J420*(X420/H420),"0")</f>
        <v>1.4029180695847361E-2</v>
      </c>
      <c r="BP420" s="64">
        <f>IFERROR(1/J420*(Y420/H420),"0")</f>
        <v>1.5151515151515152E-2</v>
      </c>
    </row>
    <row r="421" spans="1:68" ht="27" hidden="1" customHeight="1" x14ac:dyDescent="0.25">
      <c r="A421" s="54" t="s">
        <v>654</v>
      </c>
      <c r="B421" s="54" t="s">
        <v>655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657</v>
      </c>
      <c r="B422" s="54" t="s">
        <v>658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70</v>
      </c>
      <c r="X423" s="575">
        <v>14</v>
      </c>
      <c r="Y423" s="576">
        <f>IFERROR(IF(X423="",0,CEILING((X423/$H423),1)*$H423),"")</f>
        <v>14.700000000000001</v>
      </c>
      <c r="Z423" s="36">
        <f>IFERROR(IF(Y423=0,"",ROUNDUP(Y423/H423,0)*0.00502),"")</f>
        <v>3.5140000000000005E-2</v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14.866666666666665</v>
      </c>
      <c r="BN423" s="64">
        <f>IFERROR(Y423*I423/H423,"0")</f>
        <v>15.61</v>
      </c>
      <c r="BO423" s="64">
        <f>IFERROR(1/J423*(X423/H423),"0")</f>
        <v>2.8490028490028491E-2</v>
      </c>
      <c r="BP423" s="64">
        <f>IFERROR(1/J423*(Y423/H423),"0")</f>
        <v>2.9914529914529919E-2</v>
      </c>
    </row>
    <row r="424" spans="1:68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8.5185185185185173</v>
      </c>
      <c r="Y424" s="577">
        <f>IFERROR(Y420/H420,"0")+IFERROR(Y421/H421,"0")+IFERROR(Y422/H422,"0")+IFERROR(Y423/H423,"0")</f>
        <v>9</v>
      </c>
      <c r="Z424" s="577">
        <f>IFERROR(IF(Z420="",0,Z420),"0")+IFERROR(IF(Z421="",0,Z421),"0")+IFERROR(IF(Z422="",0,Z422),"0")+IFERROR(IF(Z423="",0,Z423),"0")</f>
        <v>5.3180000000000005E-2</v>
      </c>
      <c r="AA424" s="578"/>
      <c r="AB424" s="578"/>
      <c r="AC424" s="578"/>
    </row>
    <row r="425" spans="1:68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24</v>
      </c>
      <c r="Y425" s="577">
        <f>IFERROR(SUM(Y420:Y423),"0")</f>
        <v>25.5</v>
      </c>
      <c r="Z425" s="37"/>
      <c r="AA425" s="578"/>
      <c r="AB425" s="578"/>
      <c r="AC425" s="578"/>
    </row>
    <row r="426" spans="1:68" ht="16.5" hidden="1" customHeight="1" x14ac:dyDescent="0.25">
      <c r="A426" s="629" t="s">
        <v>662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64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customHeight="1" x14ac:dyDescent="0.25">
      <c r="A428" s="54" t="s">
        <v>663</v>
      </c>
      <c r="B428" s="54" t="s">
        <v>664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70</v>
      </c>
      <c r="X428" s="575">
        <v>80</v>
      </c>
      <c r="Y428" s="576">
        <f>IFERROR(IF(X428="",0,CEILING((X428/$H428),1)*$H428),"")</f>
        <v>80.399999999999991</v>
      </c>
      <c r="Z428" s="36">
        <f>IFERROR(IF(Y428=0,"",ROUNDUP(Y428/H428,0)*0.00651),"")</f>
        <v>0.43617</v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140</v>
      </c>
      <c r="BN428" s="64">
        <f>IFERROR(Y428*I428/H428,"0")</f>
        <v>140.70000000000002</v>
      </c>
      <c r="BO428" s="64">
        <f>IFERROR(1/J428*(X428/H428),"0")</f>
        <v>0.36630036630036633</v>
      </c>
      <c r="BP428" s="64">
        <f>IFERROR(1/J428*(Y428/H428),"0")</f>
        <v>0.36813186813186816</v>
      </c>
    </row>
    <row r="429" spans="1:68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66.666666666666671</v>
      </c>
      <c r="Y429" s="577">
        <f>IFERROR(Y428/H428,"0")</f>
        <v>67</v>
      </c>
      <c r="Z429" s="577">
        <f>IFERROR(IF(Z428="",0,Z428),"0")</f>
        <v>0.43617</v>
      </c>
      <c r="AA429" s="578"/>
      <c r="AB429" s="578"/>
      <c r="AC429" s="578"/>
    </row>
    <row r="430" spans="1:68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80</v>
      </c>
      <c r="Y430" s="577">
        <f>IFERROR(SUM(Y428:Y428),"0")</f>
        <v>80.399999999999991</v>
      </c>
      <c r="Z430" s="37"/>
      <c r="AA430" s="578"/>
      <c r="AB430" s="578"/>
      <c r="AC430" s="578"/>
    </row>
    <row r="431" spans="1:68" ht="16.5" hidden="1" customHeight="1" x14ac:dyDescent="0.25">
      <c r="A431" s="629" t="s">
        <v>666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64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667</v>
      </c>
      <c r="B433" s="54" t="s">
        <v>668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670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670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103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671</v>
      </c>
      <c r="B439" s="54" t="s">
        <v>672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70</v>
      </c>
      <c r="X441" s="575">
        <v>150</v>
      </c>
      <c r="Y441" s="576">
        <f t="shared" si="63"/>
        <v>153.12</v>
      </c>
      <c r="Z441" s="36">
        <f t="shared" si="64"/>
        <v>0.34683999999999998</v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160.22727272727272</v>
      </c>
      <c r="BN441" s="64">
        <f t="shared" si="66"/>
        <v>163.56</v>
      </c>
      <c r="BO441" s="64">
        <f t="shared" si="67"/>
        <v>0.27316433566433568</v>
      </c>
      <c r="BP441" s="64">
        <f t="shared" si="68"/>
        <v>0.27884615384615385</v>
      </c>
    </row>
    <row r="442" spans="1:68" ht="16.5" hidden="1" customHeight="1" x14ac:dyDescent="0.25">
      <c r="A442" s="54" t="s">
        <v>680</v>
      </c>
      <c r="B442" s="54" t="s">
        <v>681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70</v>
      </c>
      <c r="X443" s="575">
        <v>120</v>
      </c>
      <c r="Y443" s="576">
        <f t="shared" si="63"/>
        <v>121.44000000000001</v>
      </c>
      <c r="Z443" s="36">
        <f t="shared" si="64"/>
        <v>0.27507999999999999</v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128.18181818181816</v>
      </c>
      <c r="BN443" s="64">
        <f t="shared" si="66"/>
        <v>129.72</v>
      </c>
      <c r="BO443" s="64">
        <f t="shared" si="67"/>
        <v>0.21853146853146854</v>
      </c>
      <c r="BP443" s="64">
        <f t="shared" si="68"/>
        <v>0.22115384615384617</v>
      </c>
    </row>
    <row r="444" spans="1:68" ht="16.5" hidden="1" customHeight="1" x14ac:dyDescent="0.25">
      <c r="A444" s="54" t="s">
        <v>686</v>
      </c>
      <c r="B444" s="54" t="s">
        <v>687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689</v>
      </c>
      <c r="B445" s="54" t="s">
        <v>690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5">
        <v>132</v>
      </c>
      <c r="Y446" s="576">
        <f t="shared" si="63"/>
        <v>133.20000000000002</v>
      </c>
      <c r="Z446" s="36">
        <f>IFERROR(IF(Y446=0,"",ROUNDUP(Y446/H446,0)*0.00902),"")</f>
        <v>0.33374000000000004</v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139.69999999999999</v>
      </c>
      <c r="BN446" s="64">
        <f t="shared" si="66"/>
        <v>140.97000000000003</v>
      </c>
      <c r="BO446" s="64">
        <f t="shared" si="67"/>
        <v>0.27777777777777779</v>
      </c>
      <c r="BP446" s="64">
        <f t="shared" si="68"/>
        <v>0.28030303030303039</v>
      </c>
    </row>
    <row r="447" spans="1:68" ht="27" hidden="1" customHeight="1" x14ac:dyDescent="0.25">
      <c r="A447" s="54" t="s">
        <v>691</v>
      </c>
      <c r="B447" s="54" t="s">
        <v>693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694</v>
      </c>
      <c r="B448" s="54" t="s">
        <v>695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696</v>
      </c>
      <c r="B449" s="54" t="s">
        <v>697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70</v>
      </c>
      <c r="X450" s="575">
        <v>138</v>
      </c>
      <c r="Y450" s="576">
        <f t="shared" si="63"/>
        <v>140.4</v>
      </c>
      <c r="Z450" s="36">
        <f>IFERROR(IF(Y450=0,"",ROUNDUP(Y450/H450,0)*0.00902),"")</f>
        <v>0.35177999999999998</v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146.04999999999998</v>
      </c>
      <c r="BN450" s="64">
        <f t="shared" si="66"/>
        <v>148.59</v>
      </c>
      <c r="BO450" s="64">
        <f t="shared" si="67"/>
        <v>0.29040404040404044</v>
      </c>
      <c r="BP450" s="64">
        <f t="shared" si="68"/>
        <v>0.29545454545454547</v>
      </c>
    </row>
    <row r="451" spans="1:68" ht="27" hidden="1" customHeight="1" x14ac:dyDescent="0.25">
      <c r="A451" s="54" t="s">
        <v>698</v>
      </c>
      <c r="B451" s="54" t="s">
        <v>700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126.13636363636363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128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1.3074400000000002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540</v>
      </c>
      <c r="Y453" s="577">
        <f>IFERROR(SUM(Y439:Y451),"0")</f>
        <v>548.16</v>
      </c>
      <c r="Z453" s="37"/>
      <c r="AA453" s="578"/>
      <c r="AB453" s="578"/>
      <c r="AC453" s="578"/>
    </row>
    <row r="454" spans="1:68" ht="14.25" hidden="1" customHeight="1" x14ac:dyDescent="0.25">
      <c r="A454" s="597" t="s">
        <v>140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70</v>
      </c>
      <c r="X455" s="575">
        <v>80</v>
      </c>
      <c r="Y455" s="576">
        <f>IFERROR(IF(X455="",0,CEILING((X455/$H455),1)*$H455),"")</f>
        <v>84.48</v>
      </c>
      <c r="Z455" s="36">
        <f>IFERROR(IF(Y455=0,"",ROUNDUP(Y455/H455,0)*0.01196),"")</f>
        <v>0.19136</v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85.454545454545453</v>
      </c>
      <c r="BN455" s="64">
        <f>IFERROR(Y455*I455/H455,"0")</f>
        <v>90.24</v>
      </c>
      <c r="BO455" s="64">
        <f>IFERROR(1/J455*(X455/H455),"0")</f>
        <v>0.14568764568764569</v>
      </c>
      <c r="BP455" s="64">
        <f>IFERROR(1/J455*(Y455/H455),"0")</f>
        <v>0.15384615384615385</v>
      </c>
    </row>
    <row r="456" spans="1:68" ht="16.5" hidden="1" customHeight="1" x14ac:dyDescent="0.25">
      <c r="A456" s="54" t="s">
        <v>704</v>
      </c>
      <c r="B456" s="54" t="s">
        <v>705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706</v>
      </c>
      <c r="B457" s="54" t="s">
        <v>707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15.15151515151515</v>
      </c>
      <c r="Y458" s="577">
        <f>IFERROR(Y455/H455,"0")+IFERROR(Y456/H456,"0")+IFERROR(Y457/H457,"0")</f>
        <v>16</v>
      </c>
      <c r="Z458" s="577">
        <f>IFERROR(IF(Z455="",0,Z455),"0")+IFERROR(IF(Z456="",0,Z456),"0")+IFERROR(IF(Z457="",0,Z457),"0")</f>
        <v>0.19136</v>
      </c>
      <c r="AA458" s="578"/>
      <c r="AB458" s="578"/>
      <c r="AC458" s="578"/>
    </row>
    <row r="459" spans="1:68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80</v>
      </c>
      <c r="Y459" s="577">
        <f>IFERROR(SUM(Y455:Y457),"0")</f>
        <v>84.48</v>
      </c>
      <c r="Z459" s="37"/>
      <c r="AA459" s="578"/>
      <c r="AB459" s="578"/>
      <c r="AC459" s="578"/>
    </row>
    <row r="460" spans="1:68" ht="14.25" hidden="1" customHeight="1" x14ac:dyDescent="0.25">
      <c r="A460" s="597" t="s">
        <v>64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70</v>
      </c>
      <c r="X461" s="575">
        <v>30</v>
      </c>
      <c r="Y461" s="576">
        <f t="shared" ref="Y461:Y467" si="69">IFERROR(IF(X461="",0,CEILING((X461/$H461),1)*$H461),"")</f>
        <v>31.68</v>
      </c>
      <c r="Z461" s="36">
        <f>IFERROR(IF(Y461=0,"",ROUNDUP(Y461/H461,0)*0.01196),"")</f>
        <v>7.1760000000000004E-2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32.04545454545454</v>
      </c>
      <c r="BN461" s="64">
        <f t="shared" ref="BN461:BN467" si="71">IFERROR(Y461*I461/H461,"0")</f>
        <v>33.839999999999996</v>
      </c>
      <c r="BO461" s="64">
        <f t="shared" ref="BO461:BO467" si="72">IFERROR(1/J461*(X461/H461),"0")</f>
        <v>5.4632867132867136E-2</v>
      </c>
      <c r="BP461" s="64">
        <f t="shared" ref="BP461:BP467" si="73">IFERROR(1/J461*(Y461/H461),"0")</f>
        <v>5.7692307692307696E-2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5">
        <v>20</v>
      </c>
      <c r="Y462" s="576">
        <f t="shared" si="69"/>
        <v>21.12</v>
      </c>
      <c r="Z462" s="36">
        <f>IFERROR(IF(Y462=0,"",ROUNDUP(Y462/H462,0)*0.01196),"")</f>
        <v>4.7840000000000001E-2</v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21.363636363636363</v>
      </c>
      <c r="BN462" s="64">
        <f t="shared" si="71"/>
        <v>22.56</v>
      </c>
      <c r="BO462" s="64">
        <f t="shared" si="72"/>
        <v>3.6421911421911424E-2</v>
      </c>
      <c r="BP462" s="64">
        <f t="shared" si="73"/>
        <v>3.8461538461538464E-2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70</v>
      </c>
      <c r="X463" s="575">
        <v>200</v>
      </c>
      <c r="Y463" s="576">
        <f t="shared" si="69"/>
        <v>200.64000000000001</v>
      </c>
      <c r="Z463" s="36">
        <f>IFERROR(IF(Y463=0,"",ROUNDUP(Y463/H463,0)*0.01196),"")</f>
        <v>0.45448</v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213.63636363636363</v>
      </c>
      <c r="BN463" s="64">
        <f t="shared" si="71"/>
        <v>214.32</v>
      </c>
      <c r="BO463" s="64">
        <f t="shared" si="72"/>
        <v>0.36421911421911418</v>
      </c>
      <c r="BP463" s="64">
        <f t="shared" si="73"/>
        <v>0.36538461538461542</v>
      </c>
    </row>
    <row r="464" spans="1:68" ht="27" hidden="1" customHeight="1" x14ac:dyDescent="0.25">
      <c r="A464" s="54" t="s">
        <v>717</v>
      </c>
      <c r="B464" s="54" t="s">
        <v>718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717</v>
      </c>
      <c r="B465" s="54" t="s">
        <v>719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70</v>
      </c>
      <c r="X465" s="575">
        <v>90</v>
      </c>
      <c r="Y465" s="576">
        <f t="shared" si="69"/>
        <v>91.2</v>
      </c>
      <c r="Z465" s="36">
        <f>IFERROR(IF(Y465=0,"",ROUNDUP(Y465/H465,0)*0.00902),"")</f>
        <v>0.17138</v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129.9375</v>
      </c>
      <c r="BN465" s="64">
        <f t="shared" si="71"/>
        <v>131.66999999999999</v>
      </c>
      <c r="BO465" s="64">
        <f t="shared" si="72"/>
        <v>0.14204545454545456</v>
      </c>
      <c r="BP465" s="64">
        <f t="shared" si="73"/>
        <v>0.14393939393939395</v>
      </c>
    </row>
    <row r="466" spans="1:68" ht="27" customHeight="1" x14ac:dyDescent="0.25">
      <c r="A466" s="54" t="s">
        <v>720</v>
      </c>
      <c r="B466" s="54" t="s">
        <v>721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70</v>
      </c>
      <c r="X466" s="575">
        <v>12</v>
      </c>
      <c r="Y466" s="576">
        <f t="shared" si="69"/>
        <v>14.399999999999999</v>
      </c>
      <c r="Z466" s="36">
        <f>IFERROR(IF(Y466=0,"",ROUNDUP(Y466/H466,0)*0.00902),"")</f>
        <v>2.7060000000000001E-2</v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16.725000000000001</v>
      </c>
      <c r="BN466" s="64">
        <f t="shared" si="71"/>
        <v>20.07</v>
      </c>
      <c r="BO466" s="64">
        <f t="shared" si="72"/>
        <v>1.893939393939394E-2</v>
      </c>
      <c r="BP466" s="64">
        <f t="shared" si="73"/>
        <v>2.2727272727272728E-2</v>
      </c>
    </row>
    <row r="467" spans="1:68" ht="27" customHeight="1" x14ac:dyDescent="0.25">
      <c r="A467" s="54" t="s">
        <v>722</v>
      </c>
      <c r="B467" s="54" t="s">
        <v>723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70</v>
      </c>
      <c r="X467" s="575">
        <v>120</v>
      </c>
      <c r="Y467" s="576">
        <f t="shared" si="69"/>
        <v>120</v>
      </c>
      <c r="Z467" s="36">
        <f>IFERROR(IF(Y467=0,"",ROUNDUP(Y467/H467,0)*0.00902),"")</f>
        <v>0.22550000000000001</v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167.25000000000003</v>
      </c>
      <c r="BN467" s="64">
        <f t="shared" si="71"/>
        <v>167.25000000000003</v>
      </c>
      <c r="BO467" s="64">
        <f t="shared" si="72"/>
        <v>0.18939393939393939</v>
      </c>
      <c r="BP467" s="64">
        <f t="shared" si="73"/>
        <v>0.18939393939393939</v>
      </c>
    </row>
    <row r="468" spans="1:68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93.598484848484844</v>
      </c>
      <c r="Y468" s="577">
        <f>IFERROR(Y461/H461,"0")+IFERROR(Y462/H462,"0")+IFERROR(Y463/H463,"0")+IFERROR(Y464/H464,"0")+IFERROR(Y465/H465,"0")+IFERROR(Y466/H466,"0")+IFERROR(Y467/H467,"0")</f>
        <v>95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0.99802000000000002</v>
      </c>
      <c r="AA468" s="578"/>
      <c r="AB468" s="578"/>
      <c r="AC468" s="578"/>
    </row>
    <row r="469" spans="1:68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472</v>
      </c>
      <c r="Y469" s="577">
        <f>IFERROR(SUM(Y461:Y467),"0")</f>
        <v>479.03999999999996</v>
      </c>
      <c r="Z469" s="37"/>
      <c r="AA469" s="578"/>
      <c r="AB469" s="578"/>
      <c r="AC469" s="578"/>
    </row>
    <row r="470" spans="1:68" ht="14.25" hidden="1" customHeight="1" x14ac:dyDescent="0.25">
      <c r="A470" s="597" t="s">
        <v>74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724</v>
      </c>
      <c r="B471" s="54" t="s">
        <v>725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727</v>
      </c>
      <c r="B472" s="54" t="s">
        <v>728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730</v>
      </c>
      <c r="B473" s="54" t="s">
        <v>731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175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733</v>
      </c>
      <c r="B477" s="54" t="s">
        <v>734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736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736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103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737</v>
      </c>
      <c r="B483" s="54" t="s">
        <v>738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28" t="s">
        <v>739</v>
      </c>
      <c r="Q483" s="582"/>
      <c r="R483" s="582"/>
      <c r="S483" s="582"/>
      <c r="T483" s="583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741</v>
      </c>
      <c r="B484" s="54" t="s">
        <v>742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4" t="s">
        <v>743</v>
      </c>
      <c r="Q484" s="582"/>
      <c r="R484" s="582"/>
      <c r="S484" s="582"/>
      <c r="T484" s="583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745</v>
      </c>
      <c r="B485" s="54" t="s">
        <v>746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6" t="s">
        <v>747</v>
      </c>
      <c r="Q485" s="582"/>
      <c r="R485" s="582"/>
      <c r="S485" s="582"/>
      <c r="T485" s="583"/>
      <c r="U485" s="34"/>
      <c r="V485" s="34"/>
      <c r="W485" s="35" t="s">
        <v>70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140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749</v>
      </c>
      <c r="B489" s="54" t="s">
        <v>750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4" t="s">
        <v>751</v>
      </c>
      <c r="Q489" s="582"/>
      <c r="R489" s="582"/>
      <c r="S489" s="582"/>
      <c r="T489" s="583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749</v>
      </c>
      <c r="B490" s="54" t="s">
        <v>753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919" t="s">
        <v>754</v>
      </c>
      <c r="Q490" s="582"/>
      <c r="R490" s="582"/>
      <c r="S490" s="582"/>
      <c r="T490" s="583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66" t="s">
        <v>758</v>
      </c>
      <c r="Q491" s="582"/>
      <c r="R491" s="582"/>
      <c r="S491" s="582"/>
      <c r="T491" s="583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76" t="s">
        <v>761</v>
      </c>
      <c r="Q492" s="582"/>
      <c r="R492" s="582"/>
      <c r="S492" s="582"/>
      <c r="T492" s="583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763</v>
      </c>
      <c r="B496" s="54" t="s">
        <v>764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9" t="s">
        <v>765</v>
      </c>
      <c r="Q496" s="582"/>
      <c r="R496" s="582"/>
      <c r="S496" s="582"/>
      <c r="T496" s="583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2" t="s">
        <v>769</v>
      </c>
      <c r="Q497" s="582"/>
      <c r="R497" s="582"/>
      <c r="S497" s="582"/>
      <c r="T497" s="583"/>
      <c r="U497" s="34"/>
      <c r="V497" s="34"/>
      <c r="W497" s="35" t="s">
        <v>70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74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1" t="s">
        <v>773</v>
      </c>
      <c r="Q501" s="582"/>
      <c r="R501" s="582"/>
      <c r="S501" s="582"/>
      <c r="T501" s="583"/>
      <c r="U501" s="34"/>
      <c r="V501" s="34"/>
      <c r="W501" s="35" t="s">
        <v>70</v>
      </c>
      <c r="X501" s="575">
        <v>1100</v>
      </c>
      <c r="Y501" s="576">
        <f>IFERROR(IF(X501="",0,CEILING((X501/$H501),1)*$H501),"")</f>
        <v>1107</v>
      </c>
      <c r="Z501" s="36">
        <f>IFERROR(IF(Y501=0,"",ROUNDUP(Y501/H501,0)*0.01898),"")</f>
        <v>2.3345400000000001</v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1163.4333333333334</v>
      </c>
      <c r="BN501" s="64">
        <f>IFERROR(Y501*I501/H501,"0")</f>
        <v>1170.837</v>
      </c>
      <c r="BO501" s="64">
        <f>IFERROR(1/J501*(X501/H501),"0")</f>
        <v>1.9097222222222223</v>
      </c>
      <c r="BP501" s="64">
        <f>IFERROR(1/J501*(Y501/H501),"0")</f>
        <v>1.921875</v>
      </c>
    </row>
    <row r="502" spans="1:68" ht="27" hidden="1" customHeight="1" x14ac:dyDescent="0.25">
      <c r="A502" s="54" t="s">
        <v>771</v>
      </c>
      <c r="B502" s="54" t="s">
        <v>775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2"/>
      <c r="R502" s="582"/>
      <c r="S502" s="582"/>
      <c r="T502" s="583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122.22222222222223</v>
      </c>
      <c r="Y503" s="577">
        <f>IFERROR(Y501/H501,"0")+IFERROR(Y502/H502,"0")</f>
        <v>123</v>
      </c>
      <c r="Z503" s="577">
        <f>IFERROR(IF(Z501="",0,Z501),"0")+IFERROR(IF(Z502="",0,Z502),"0")</f>
        <v>2.3345400000000001</v>
      </c>
      <c r="AA503" s="578"/>
      <c r="AB503" s="578"/>
      <c r="AC503" s="578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1100</v>
      </c>
      <c r="Y504" s="577">
        <f>IFERROR(SUM(Y501:Y502),"0")</f>
        <v>1107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175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776</v>
      </c>
      <c r="B506" s="54" t="s">
        <v>777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7" t="s">
        <v>778</v>
      </c>
      <c r="Q506" s="582"/>
      <c r="R506" s="582"/>
      <c r="S506" s="582"/>
      <c r="T506" s="583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776</v>
      </c>
      <c r="B507" s="54" t="s">
        <v>780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08" t="s">
        <v>781</v>
      </c>
      <c r="Q507" s="582"/>
      <c r="R507" s="582"/>
      <c r="S507" s="582"/>
      <c r="T507" s="583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783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9" t="s">
        <v>784</v>
      </c>
      <c r="Q508" s="582"/>
      <c r="R508" s="582"/>
      <c r="S508" s="582"/>
      <c r="T508" s="583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782</v>
      </c>
      <c r="B509" s="54" t="s">
        <v>786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31" t="s">
        <v>787</v>
      </c>
      <c r="Q509" s="582"/>
      <c r="R509" s="582"/>
      <c r="S509" s="582"/>
      <c r="T509" s="583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788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140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789</v>
      </c>
      <c r="B514" s="54" t="s">
        <v>790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63" t="s">
        <v>791</v>
      </c>
      <c r="Q514" s="582"/>
      <c r="R514" s="582"/>
      <c r="S514" s="582"/>
      <c r="T514" s="583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793</v>
      </c>
      <c r="Q517" s="631"/>
      <c r="R517" s="631"/>
      <c r="S517" s="631"/>
      <c r="T517" s="631"/>
      <c r="U517" s="631"/>
      <c r="V517" s="632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17559.5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17772.96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794</v>
      </c>
      <c r="Q518" s="631"/>
      <c r="R518" s="631"/>
      <c r="S518" s="631"/>
      <c r="T518" s="631"/>
      <c r="U518" s="631"/>
      <c r="V518" s="632"/>
      <c r="W518" s="37" t="s">
        <v>70</v>
      </c>
      <c r="X518" s="577">
        <f>IFERROR(SUM(BM22:BM514),"0")</f>
        <v>18668.775031606328</v>
      </c>
      <c r="Y518" s="577">
        <f>IFERROR(SUM(BN22:BN514),"0")</f>
        <v>18895.241999999998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795</v>
      </c>
      <c r="Q519" s="631"/>
      <c r="R519" s="631"/>
      <c r="S519" s="631"/>
      <c r="T519" s="631"/>
      <c r="U519" s="631"/>
      <c r="V519" s="632"/>
      <c r="W519" s="37" t="s">
        <v>796</v>
      </c>
      <c r="X519" s="38">
        <f>ROUNDUP(SUM(BO22:BO514),0)</f>
        <v>31</v>
      </c>
      <c r="Y519" s="38">
        <f>ROUNDUP(SUM(BP22:BP514),0)</f>
        <v>32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797</v>
      </c>
      <c r="Q520" s="631"/>
      <c r="R520" s="631"/>
      <c r="S520" s="631"/>
      <c r="T520" s="631"/>
      <c r="U520" s="631"/>
      <c r="V520" s="632"/>
      <c r="W520" s="37" t="s">
        <v>70</v>
      </c>
      <c r="X520" s="577">
        <f>GrossWeightTotal+PalletQtyTotal*25</f>
        <v>19443.775031606328</v>
      </c>
      <c r="Y520" s="577">
        <f>GrossWeightTotalR+PalletQtyTotalR*25</f>
        <v>19695.241999999998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798</v>
      </c>
      <c r="Q521" s="631"/>
      <c r="R521" s="631"/>
      <c r="S521" s="631"/>
      <c r="T521" s="631"/>
      <c r="U521" s="631"/>
      <c r="V521" s="632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3551.8664919584457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3587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799</v>
      </c>
      <c r="Q522" s="631"/>
      <c r="R522" s="631"/>
      <c r="S522" s="631"/>
      <c r="T522" s="631"/>
      <c r="U522" s="631"/>
      <c r="V522" s="632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36.063839999999999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606" t="s">
        <v>101</v>
      </c>
      <c r="D524" s="638"/>
      <c r="E524" s="638"/>
      <c r="F524" s="638"/>
      <c r="G524" s="638"/>
      <c r="H524" s="639"/>
      <c r="I524" s="606" t="s">
        <v>264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554</v>
      </c>
      <c r="U524" s="639"/>
      <c r="V524" s="606" t="s">
        <v>611</v>
      </c>
      <c r="W524" s="638"/>
      <c r="X524" s="638"/>
      <c r="Y524" s="639"/>
      <c r="Z524" s="572" t="s">
        <v>670</v>
      </c>
      <c r="AA524" s="606" t="s">
        <v>736</v>
      </c>
      <c r="AB524" s="639"/>
      <c r="AC524" s="52"/>
      <c r="AF524" s="573"/>
    </row>
    <row r="525" spans="1:68" ht="14.25" customHeight="1" thickTop="1" x14ac:dyDescent="0.2">
      <c r="A525" s="792" t="s">
        <v>802</v>
      </c>
      <c r="B525" s="606" t="s">
        <v>63</v>
      </c>
      <c r="C525" s="606" t="s">
        <v>102</v>
      </c>
      <c r="D525" s="606" t="s">
        <v>122</v>
      </c>
      <c r="E525" s="606" t="s">
        <v>182</v>
      </c>
      <c r="F525" s="606" t="s">
        <v>205</v>
      </c>
      <c r="G525" s="606" t="s">
        <v>240</v>
      </c>
      <c r="H525" s="606" t="s">
        <v>101</v>
      </c>
      <c r="I525" s="606" t="s">
        <v>265</v>
      </c>
      <c r="J525" s="606" t="s">
        <v>305</v>
      </c>
      <c r="K525" s="606" t="s">
        <v>366</v>
      </c>
      <c r="L525" s="606" t="s">
        <v>405</v>
      </c>
      <c r="M525" s="606" t="s">
        <v>421</v>
      </c>
      <c r="N525" s="573"/>
      <c r="O525" s="606" t="s">
        <v>434</v>
      </c>
      <c r="P525" s="606" t="s">
        <v>444</v>
      </c>
      <c r="Q525" s="606" t="s">
        <v>451</v>
      </c>
      <c r="R525" s="606" t="s">
        <v>456</v>
      </c>
      <c r="S525" s="606" t="s">
        <v>544</v>
      </c>
      <c r="T525" s="606" t="s">
        <v>555</v>
      </c>
      <c r="U525" s="606" t="s">
        <v>589</v>
      </c>
      <c r="V525" s="606" t="s">
        <v>612</v>
      </c>
      <c r="W525" s="606" t="s">
        <v>644</v>
      </c>
      <c r="X525" s="606" t="s">
        <v>662</v>
      </c>
      <c r="Y525" s="606" t="s">
        <v>666</v>
      </c>
      <c r="Z525" s="606" t="s">
        <v>670</v>
      </c>
      <c r="AA525" s="606" t="s">
        <v>736</v>
      </c>
      <c r="AB525" s="606" t="s">
        <v>788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348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1173.9000000000001</v>
      </c>
      <c r="E527" s="46">
        <f>IFERROR(Y90*1,"0")+IFERROR(Y91*1,"0")+IFERROR(Y92*1,"0")+IFERROR(Y96*1,"0")+IFERROR(Y97*1,"0")+IFERROR(Y98*1,"0")+IFERROR(Y99*1,"0")+IFERROR(Y100*1,"0")+IFERROR(Y101*1,"0")</f>
        <v>1390.5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1972.62</v>
      </c>
      <c r="G527" s="46">
        <f>IFERROR(Y133*1,"0")+IFERROR(Y134*1,"0")+IFERROR(Y138*1,"0")+IFERROR(Y139*1,"0")+IFERROR(Y143*1,"0")+IFERROR(Y144*1,"0")</f>
        <v>251.52000000000004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732.9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2335.1999999999998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388.34000000000003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321.60000000000002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463.8</v>
      </c>
      <c r="S527" s="46">
        <f>IFERROR(Y341*1,"0")+IFERROR(Y342*1,"0")+IFERROR(Y343*1,"0")</f>
        <v>527.1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5353</v>
      </c>
      <c r="U527" s="46">
        <f>IFERROR(Y374*1,"0")+IFERROR(Y375*1,"0")+IFERROR(Y376*1,"0")+IFERROR(Y377*1,"0")+IFERROR(Y381*1,"0")+IFERROR(Y385*1,"0")+IFERROR(Y386*1,"0")+IFERROR(Y390*1,"0")</f>
        <v>72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117.9</v>
      </c>
      <c r="W527" s="46">
        <f>IFERROR(Y415*1,"0")+IFERROR(Y416*1,"0")+IFERROR(Y420*1,"0")+IFERROR(Y421*1,"0")+IFERROR(Y422*1,"0")+IFERROR(Y423*1,"0")</f>
        <v>25.5</v>
      </c>
      <c r="X527" s="46">
        <f>IFERROR(Y428*1,"0")</f>
        <v>80.399999999999991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1111.6799999999998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1107</v>
      </c>
      <c r="AB527" s="46">
        <f>IFERROR(Y514*1,"0")</f>
        <v>0</v>
      </c>
      <c r="AC527" s="52"/>
      <c r="AF527" s="573"/>
    </row>
  </sheetData>
  <sheetProtection algorithmName="SHA-512" hashValue="aJIFW83oKRMZWkz110qqaTwRDcDuytmCt8YgkBi1PP9MongoEULnw/kZrUjA506BXuTDHh8BToBOjU8ajCdj7g==" saltValue="Y0DP9wi+smK5xrmA/TGA0A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04,00"/>
        <filter val="1 029,00"/>
        <filter val="1 100,00"/>
        <filter val="1 170,00"/>
        <filter val="1 200,00"/>
        <filter val="1,28"/>
        <filter val="1,65"/>
        <filter val="10,00"/>
        <filter val="100,00"/>
        <filter val="105,00"/>
        <filter val="108,00"/>
        <filter val="109,44"/>
        <filter val="112,00"/>
        <filter val="115,00"/>
        <filter val="12,00"/>
        <filter val="120,00"/>
        <filter val="122,22"/>
        <filter val="126,14"/>
        <filter val="132,00"/>
        <filter val="133,33"/>
        <filter val="138,00"/>
        <filter val="14,00"/>
        <filter val="15,00"/>
        <filter val="15,15"/>
        <filter val="150,00"/>
        <filter val="168,52"/>
        <filter val="169,26"/>
        <filter val="17 559,50"/>
        <filter val="17,50"/>
        <filter val="172,22"/>
        <filter val="175,00"/>
        <filter val="18 668,78"/>
        <filter val="18,33"/>
        <filter val="180,00"/>
        <filter val="19 443,78"/>
        <filter val="2 200,00"/>
        <filter val="2,10"/>
        <filter val="2,22"/>
        <filter val="2,78"/>
        <filter val="20,00"/>
        <filter val="200,00"/>
        <filter val="210,00"/>
        <filter val="24,00"/>
        <filter val="240,00"/>
        <filter val="245,00"/>
        <filter val="246,91"/>
        <filter val="250,00"/>
        <filter val="260,00"/>
        <filter val="27,50"/>
        <filter val="270,00"/>
        <filter val="271,67"/>
        <filter val="279,52"/>
        <filter val="286,33"/>
        <filter val="3 551,87"/>
        <filter val="3,50"/>
        <filter val="30,00"/>
        <filter val="300,00"/>
        <filter val="31"/>
        <filter val="315,00"/>
        <filter val="32,00"/>
        <filter val="320,00"/>
        <filter val="340,00"/>
        <filter val="35,00"/>
        <filter val="350,00"/>
        <filter val="36,30"/>
        <filter val="364,00"/>
        <filter val="37,50"/>
        <filter val="38,00"/>
        <filter val="4 265,00"/>
        <filter val="4,00"/>
        <filter val="4,47"/>
        <filter val="405,00"/>
        <filter val="442,24"/>
        <filter val="45,00"/>
        <filter val="450,00"/>
        <filter val="46,67"/>
        <filter val="472,00"/>
        <filter val="48,00"/>
        <filter val="48,41"/>
        <filter val="5,40"/>
        <filter val="5,83"/>
        <filter val="500,00"/>
        <filter val="51,00"/>
        <filter val="51,85"/>
        <filter val="52,50"/>
        <filter val="525,00"/>
        <filter val="54,00"/>
        <filter val="540,00"/>
        <filter val="56,00"/>
        <filter val="6,11"/>
        <filter val="60,00"/>
        <filter val="615,00"/>
        <filter val="650,00"/>
        <filter val="66,67"/>
        <filter val="67,67"/>
        <filter val="675,00"/>
        <filter val="69,26"/>
        <filter val="7,70"/>
        <filter val="70,00"/>
        <filter val="712,00"/>
        <filter val="72,00"/>
        <filter val="72,60"/>
        <filter val="720,00"/>
        <filter val="75,00"/>
        <filter val="765,00"/>
        <filter val="8,52"/>
        <filter val="80,00"/>
        <filter val="820,00"/>
        <filter val="875,00"/>
        <filter val="90,00"/>
        <filter val="93,60"/>
        <filter val="94,00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74 X349:X350 X352 X359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5" xr:uid="{00000000-0002-0000-0000-000012000000}">
      <formula1>IF(AK295&gt;0,OR(X295=0,AND(IF(X295-AK295&gt;=0,TRUE,FALSE),X295&gt;0,IF(X295/(H295*K295)=ROUND(X295/(H295*K295),0),TRUE,FALSE))),FALSE)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2VDNU0TO4M9oxcYYfV89CV5Zq9Y3bZZhGjFIGg/ItcdkkYNaWKrpWyIlsaPII2M0q0QuLP+Z4Spjz4J3K4Dv3w==" saltValue="v5PlSKHVE6RaeIW+swiZ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2025-06-06T11:37:25Z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