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821CF6-E117-4E4D-93F4-20B28B540A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Y379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P326" i="1"/>
  <c r="BO326" i="1"/>
  <c r="BN326" i="1"/>
  <c r="BM326" i="1"/>
  <c r="Z326" i="1"/>
  <c r="Y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Z138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7" i="1"/>
  <c r="X116" i="1"/>
  <c r="BO115" i="1"/>
  <c r="BM115" i="1"/>
  <c r="Y115" i="1"/>
  <c r="BP115" i="1" s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Y72" i="1" s="1"/>
  <c r="P70" i="1"/>
  <c r="BP69" i="1"/>
  <c r="BO69" i="1"/>
  <c r="BN69" i="1"/>
  <c r="BM69" i="1"/>
  <c r="Z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134" i="1" l="1"/>
  <c r="BN134" i="1"/>
  <c r="BP155" i="1"/>
  <c r="BN155" i="1"/>
  <c r="Z155" i="1"/>
  <c r="Y162" i="1"/>
  <c r="BP161" i="1"/>
  <c r="BN161" i="1"/>
  <c r="Z161" i="1"/>
  <c r="Z162" i="1" s="1"/>
  <c r="BP165" i="1"/>
  <c r="BN165" i="1"/>
  <c r="Z165" i="1"/>
  <c r="BP194" i="1"/>
  <c r="BN194" i="1"/>
  <c r="Z194" i="1"/>
  <c r="BP198" i="1"/>
  <c r="BN198" i="1"/>
  <c r="Z198" i="1"/>
  <c r="BP221" i="1"/>
  <c r="BN221" i="1"/>
  <c r="Z221" i="1"/>
  <c r="BP255" i="1"/>
  <c r="BN255" i="1"/>
  <c r="Z255" i="1"/>
  <c r="BP267" i="1"/>
  <c r="BN267" i="1"/>
  <c r="Z267" i="1"/>
  <c r="BP272" i="1"/>
  <c r="BN272" i="1"/>
  <c r="Z272" i="1"/>
  <c r="BP313" i="1"/>
  <c r="BN313" i="1"/>
  <c r="Z313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2" i="1"/>
  <c r="Z23" i="1" s="1"/>
  <c r="BN22" i="1"/>
  <c r="BP22" i="1"/>
  <c r="Z26" i="1"/>
  <c r="BN26" i="1"/>
  <c r="Y33" i="1"/>
  <c r="Z44" i="1"/>
  <c r="BN44" i="1"/>
  <c r="Z63" i="1"/>
  <c r="BN63" i="1"/>
  <c r="Z75" i="1"/>
  <c r="BN75" i="1"/>
  <c r="Y82" i="1"/>
  <c r="Z107" i="1"/>
  <c r="BN107" i="1"/>
  <c r="Z119" i="1"/>
  <c r="BN119" i="1"/>
  <c r="Z134" i="1"/>
  <c r="BP173" i="1"/>
  <c r="BN173" i="1"/>
  <c r="Z173" i="1"/>
  <c r="BP210" i="1"/>
  <c r="BN210" i="1"/>
  <c r="Z210" i="1"/>
  <c r="BP238" i="1"/>
  <c r="BN238" i="1"/>
  <c r="Z238" i="1"/>
  <c r="Y268" i="1"/>
  <c r="BP266" i="1"/>
  <c r="BN266" i="1"/>
  <c r="Z266" i="1"/>
  <c r="BP297" i="1"/>
  <c r="BN297" i="1"/>
  <c r="Z297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O527" i="1"/>
  <c r="X517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Y60" i="1"/>
  <c r="Z57" i="1"/>
  <c r="BN57" i="1"/>
  <c r="Y66" i="1"/>
  <c r="Z65" i="1"/>
  <c r="BN65" i="1"/>
  <c r="Y73" i="1"/>
  <c r="Z71" i="1"/>
  <c r="BN71" i="1"/>
  <c r="Y81" i="1"/>
  <c r="Z77" i="1"/>
  <c r="BN77" i="1"/>
  <c r="Z91" i="1"/>
  <c r="BN91" i="1"/>
  <c r="Z96" i="1"/>
  <c r="BN96" i="1"/>
  <c r="Z100" i="1"/>
  <c r="BN100" i="1"/>
  <c r="Z109" i="1"/>
  <c r="BN109" i="1"/>
  <c r="Z115" i="1"/>
  <c r="BN115" i="1"/>
  <c r="Y125" i="1"/>
  <c r="Z121" i="1"/>
  <c r="BN121" i="1"/>
  <c r="Z127" i="1"/>
  <c r="BN127" i="1"/>
  <c r="BP127" i="1"/>
  <c r="BP138" i="1"/>
  <c r="BN138" i="1"/>
  <c r="Y150" i="1"/>
  <c r="BP149" i="1"/>
  <c r="BN149" i="1"/>
  <c r="Z149" i="1"/>
  <c r="Z150" i="1" s="1"/>
  <c r="Y157" i="1"/>
  <c r="BP153" i="1"/>
  <c r="BN153" i="1"/>
  <c r="Z153" i="1"/>
  <c r="BP171" i="1"/>
  <c r="BN171" i="1"/>
  <c r="Z171" i="1"/>
  <c r="Y185" i="1"/>
  <c r="Y184" i="1"/>
  <c r="BP183" i="1"/>
  <c r="BN183" i="1"/>
  <c r="Z183" i="1"/>
  <c r="Z184" i="1" s="1"/>
  <c r="BP188" i="1"/>
  <c r="BN188" i="1"/>
  <c r="Z188" i="1"/>
  <c r="BP204" i="1"/>
  <c r="BN204" i="1"/>
  <c r="Z204" i="1"/>
  <c r="BP216" i="1"/>
  <c r="BN216" i="1"/>
  <c r="Z216" i="1"/>
  <c r="BP232" i="1"/>
  <c r="BN232" i="1"/>
  <c r="Z232" i="1"/>
  <c r="BP250" i="1"/>
  <c r="BN250" i="1"/>
  <c r="Z250" i="1"/>
  <c r="BP264" i="1"/>
  <c r="BN264" i="1"/>
  <c r="Z264" i="1"/>
  <c r="Z268" i="1" s="1"/>
  <c r="BP295" i="1"/>
  <c r="BN295" i="1"/>
  <c r="Z295" i="1"/>
  <c r="BP307" i="1"/>
  <c r="BN307" i="1"/>
  <c r="Z307" i="1"/>
  <c r="BP328" i="1"/>
  <c r="BN328" i="1"/>
  <c r="Z328" i="1"/>
  <c r="BP167" i="1"/>
  <c r="BN167" i="1"/>
  <c r="Z167" i="1"/>
  <c r="BP177" i="1"/>
  <c r="BN177" i="1"/>
  <c r="Z177" i="1"/>
  <c r="BP200" i="1"/>
  <c r="BN200" i="1"/>
  <c r="Z200" i="1"/>
  <c r="BP212" i="1"/>
  <c r="BN212" i="1"/>
  <c r="Z212" i="1"/>
  <c r="BP228" i="1"/>
  <c r="BN228" i="1"/>
  <c r="Z228" i="1"/>
  <c r="Y244" i="1"/>
  <c r="Y243" i="1"/>
  <c r="BP242" i="1"/>
  <c r="BN242" i="1"/>
  <c r="Z242" i="1"/>
  <c r="Z243" i="1" s="1"/>
  <c r="Y252" i="1"/>
  <c r="BP246" i="1"/>
  <c r="BN246" i="1"/>
  <c r="Z246" i="1"/>
  <c r="BP257" i="1"/>
  <c r="BN257" i="1"/>
  <c r="Z257" i="1"/>
  <c r="BP274" i="1"/>
  <c r="BN274" i="1"/>
  <c r="Z274" i="1"/>
  <c r="BP303" i="1"/>
  <c r="BN303" i="1"/>
  <c r="Z303" i="1"/>
  <c r="BP315" i="1"/>
  <c r="BN315" i="1"/>
  <c r="Z315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Y180" i="1"/>
  <c r="Y206" i="1"/>
  <c r="Y219" i="1"/>
  <c r="Y223" i="1"/>
  <c r="Y324" i="1"/>
  <c r="Y332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S527" i="1"/>
  <c r="Y344" i="1"/>
  <c r="Y356" i="1"/>
  <c r="Y411" i="1"/>
  <c r="F9" i="1"/>
  <c r="J9" i="1"/>
  <c r="F10" i="1"/>
  <c r="B527" i="1"/>
  <c r="X518" i="1"/>
  <c r="X519" i="1"/>
  <c r="X521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BN54" i="1"/>
  <c r="BP54" i="1"/>
  <c r="Z56" i="1"/>
  <c r="BN56" i="1"/>
  <c r="Z58" i="1"/>
  <c r="BN58" i="1"/>
  <c r="Y59" i="1"/>
  <c r="Z62" i="1"/>
  <c r="BN62" i="1"/>
  <c r="BP62" i="1"/>
  <c r="Z64" i="1"/>
  <c r="BN64" i="1"/>
  <c r="Y67" i="1"/>
  <c r="Z70" i="1"/>
  <c r="BN70" i="1"/>
  <c r="BP70" i="1"/>
  <c r="Z76" i="1"/>
  <c r="BN76" i="1"/>
  <c r="BP76" i="1"/>
  <c r="Z78" i="1"/>
  <c r="BN78" i="1"/>
  <c r="Z80" i="1"/>
  <c r="BN80" i="1"/>
  <c r="Z84" i="1"/>
  <c r="BN84" i="1"/>
  <c r="BP84" i="1"/>
  <c r="BP85" i="1"/>
  <c r="BN85" i="1"/>
  <c r="Z85" i="1"/>
  <c r="Y87" i="1"/>
  <c r="E527" i="1"/>
  <c r="Y93" i="1"/>
  <c r="BP90" i="1"/>
  <c r="BN90" i="1"/>
  <c r="Z90" i="1"/>
  <c r="Y102" i="1"/>
  <c r="BP99" i="1"/>
  <c r="BN99" i="1"/>
  <c r="Z99" i="1"/>
  <c r="BP108" i="1"/>
  <c r="BN108" i="1"/>
  <c r="Z108" i="1"/>
  <c r="Y117" i="1"/>
  <c r="BP120" i="1"/>
  <c r="BN120" i="1"/>
  <c r="Z120" i="1"/>
  <c r="Y124" i="1"/>
  <c r="BP128" i="1"/>
  <c r="BN128" i="1"/>
  <c r="Z128" i="1"/>
  <c r="Y130" i="1"/>
  <c r="G527" i="1"/>
  <c r="Y136" i="1"/>
  <c r="BP133" i="1"/>
  <c r="BN133" i="1"/>
  <c r="Z133" i="1"/>
  <c r="Y140" i="1"/>
  <c r="BP154" i="1"/>
  <c r="BN154" i="1"/>
  <c r="Z154" i="1"/>
  <c r="Y175" i="1"/>
  <c r="BP168" i="1"/>
  <c r="BN168" i="1"/>
  <c r="Z168" i="1"/>
  <c r="BP172" i="1"/>
  <c r="BN172" i="1"/>
  <c r="Z172" i="1"/>
  <c r="Y181" i="1"/>
  <c r="BP189" i="1"/>
  <c r="BN189" i="1"/>
  <c r="Z189" i="1"/>
  <c r="Z190" i="1" s="1"/>
  <c r="Y191" i="1"/>
  <c r="Y196" i="1"/>
  <c r="BP193" i="1"/>
  <c r="BN193" i="1"/>
  <c r="Z193" i="1"/>
  <c r="Z195" i="1" s="1"/>
  <c r="H9" i="1"/>
  <c r="Y45" i="1"/>
  <c r="BP92" i="1"/>
  <c r="BN92" i="1"/>
  <c r="Z92" i="1"/>
  <c r="Y94" i="1"/>
  <c r="BP97" i="1"/>
  <c r="BN97" i="1"/>
  <c r="Z97" i="1"/>
  <c r="BP101" i="1"/>
  <c r="BN101" i="1"/>
  <c r="Z101" i="1"/>
  <c r="Y103" i="1"/>
  <c r="F527" i="1"/>
  <c r="Y111" i="1"/>
  <c r="BP106" i="1"/>
  <c r="BN106" i="1"/>
  <c r="Z106" i="1"/>
  <c r="Y110" i="1"/>
  <c r="BP114" i="1"/>
  <c r="BN114" i="1"/>
  <c r="Z114" i="1"/>
  <c r="Z116" i="1" s="1"/>
  <c r="BP122" i="1"/>
  <c r="BN122" i="1"/>
  <c r="Z122" i="1"/>
  <c r="Z124" i="1" s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BP170" i="1"/>
  <c r="BN170" i="1"/>
  <c r="Z170" i="1"/>
  <c r="Y174" i="1"/>
  <c r="BP178" i="1"/>
  <c r="BN178" i="1"/>
  <c r="Z178" i="1"/>
  <c r="Z180" i="1" s="1"/>
  <c r="Y207" i="1"/>
  <c r="BP199" i="1"/>
  <c r="BN199" i="1"/>
  <c r="Z199" i="1"/>
  <c r="H527" i="1"/>
  <c r="Y151" i="1"/>
  <c r="I527" i="1"/>
  <c r="Y163" i="1"/>
  <c r="J527" i="1"/>
  <c r="Y190" i="1"/>
  <c r="Z201" i="1"/>
  <c r="BN201" i="1"/>
  <c r="Z203" i="1"/>
  <c r="BN203" i="1"/>
  <c r="Z205" i="1"/>
  <c r="BN205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Y276" i="1"/>
  <c r="Y275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BP249" i="1"/>
  <c r="BN249" i="1"/>
  <c r="Z249" i="1"/>
  <c r="BP258" i="1"/>
  <c r="BN258" i="1"/>
  <c r="Z258" i="1"/>
  <c r="BP273" i="1"/>
  <c r="BN273" i="1"/>
  <c r="Z273" i="1"/>
  <c r="Z275" i="1" s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Z323" i="1" s="1"/>
  <c r="BP335" i="1"/>
  <c r="BN335" i="1"/>
  <c r="Z335" i="1"/>
  <c r="Z337" i="1" s="1"/>
  <c r="BP350" i="1"/>
  <c r="BN350" i="1"/>
  <c r="Z350" i="1"/>
  <c r="BP354" i="1"/>
  <c r="BN354" i="1"/>
  <c r="Z354" i="1"/>
  <c r="BP375" i="1"/>
  <c r="BN375" i="1"/>
  <c r="Z375" i="1"/>
  <c r="Z378" i="1" s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503" i="1" l="1"/>
  <c r="Z474" i="1"/>
  <c r="Z458" i="1"/>
  <c r="Z424" i="1"/>
  <c r="Z218" i="1"/>
  <c r="Z174" i="1"/>
  <c r="Z110" i="1"/>
  <c r="Z156" i="1"/>
  <c r="Z135" i="1"/>
  <c r="Z129" i="1"/>
  <c r="Z86" i="1"/>
  <c r="Z72" i="1"/>
  <c r="Z66" i="1"/>
  <c r="Z59" i="1"/>
  <c r="Z32" i="1"/>
  <c r="Z498" i="1"/>
  <c r="Z356" i="1"/>
  <c r="Z317" i="1"/>
  <c r="Z251" i="1"/>
  <c r="Z206" i="1"/>
  <c r="Y521" i="1"/>
  <c r="Y518" i="1"/>
  <c r="Z102" i="1"/>
  <c r="Y519" i="1"/>
  <c r="Z81" i="1"/>
  <c r="Z299" i="1"/>
  <c r="Z260" i="1"/>
  <c r="Z510" i="1"/>
  <c r="Z486" i="1"/>
  <c r="Z468" i="1"/>
  <c r="Z309" i="1"/>
  <c r="Z234" i="1"/>
  <c r="X520" i="1"/>
  <c r="Z452" i="1"/>
  <c r="Z493" i="1"/>
  <c r="Z406" i="1"/>
  <c r="Z93" i="1"/>
  <c r="Z45" i="1"/>
  <c r="Z522" i="1" s="1"/>
  <c r="Y517" i="1"/>
  <c r="Y520" i="1" l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<sst xmlns="http://schemas.openxmlformats.org/spreadsheetml/2006/main" count="2314" uniqueCount="836">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</sst>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45817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801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Понедельник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0.45833333333333331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19</v>
      </c>
      <c r="Y53" s="576">
        <f t="shared" ref="Y53:Y58" si="6">IFERROR(IF(X53="",0,CEILING((X53/$H53),1)*$H53),"")</f>
        <v>22.4</v>
      </c>
      <c r="Z53" s="36">
        <f>IFERROR(IF(Y53=0,"",ROUNDUP(Y53/H53,0)*0.01898),"")</f>
        <v>3.7960000000000001E-2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19.73794642857143</v>
      </c>
      <c r="BN53" s="64">
        <f t="shared" ref="BN53:BN58" si="8">IFERROR(Y53*I53/H53,"0")</f>
        <v>23.27</v>
      </c>
      <c r="BO53" s="64">
        <f t="shared" ref="BO53:BO58" si="9">IFERROR(1/J53*(X53/H53),"0")</f>
        <v>2.6506696428571432E-2</v>
      </c>
      <c r="BP53" s="64">
        <f t="shared" ref="BP53:BP58" si="10">IFERROR(1/J53*(Y53/H53),"0")</f>
        <v>3.125E-2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1.6964285714285716</v>
      </c>
      <c r="Y59" s="577">
        <f>IFERROR(Y53/H53,"0")+IFERROR(Y54/H54,"0")+IFERROR(Y55/H55,"0")+IFERROR(Y56/H56,"0")+IFERROR(Y57/H57,"0")+IFERROR(Y58/H58,"0")</f>
        <v>2</v>
      </c>
      <c r="Z59" s="577">
        <f>IFERROR(IF(Z53="",0,Z53),"0")+IFERROR(IF(Z54="",0,Z54),"0")+IFERROR(IF(Z55="",0,Z55),"0")+IFERROR(IF(Z56="",0,Z56),"0")+IFERROR(IF(Z57="",0,Z57),"0")+IFERROR(IF(Z58="",0,Z58),"0")</f>
        <v>3.7960000000000001E-2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19</v>
      </c>
      <c r="Y60" s="577">
        <f>IFERROR(SUM(Y53:Y58),"0")</f>
        <v>22.4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13</v>
      </c>
      <c r="Y76" s="576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13.673214285714288</v>
      </c>
      <c r="BN76" s="64">
        <f t="shared" si="13"/>
        <v>17.670000000000002</v>
      </c>
      <c r="BO76" s="64">
        <f t="shared" si="14"/>
        <v>2.4181547619047616E-2</v>
      </c>
      <c r="BP76" s="64">
        <f t="shared" si="15"/>
        <v>3.125E-2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1.5476190476190474</v>
      </c>
      <c r="Y81" s="577">
        <f>IFERROR(Y75/H75,"0")+IFERROR(Y76/H76,"0")+IFERROR(Y77/H77,"0")+IFERROR(Y78/H78,"0")+IFERROR(Y79/H79,"0")+IFERROR(Y80/H80,"0")</f>
        <v>2</v>
      </c>
      <c r="Z81" s="577">
        <f>IFERROR(IF(Z75="",0,Z75),"0")+IFERROR(IF(Z76="",0,Z76),"0")+IFERROR(IF(Z77="",0,Z77),"0")+IFERROR(IF(Z78="",0,Z78),"0")+IFERROR(IF(Z79="",0,Z79),"0")+IFERROR(IF(Z80="",0,Z80),"0")</f>
        <v>3.7960000000000001E-2</v>
      </c>
      <c r="AA81" s="578"/>
      <c r="AB81" s="578"/>
      <c r="AC81" s="578"/>
    </row>
    <row r="82" spans="1:68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13</v>
      </c>
      <c r="Y82" s="577">
        <f>IFERROR(SUM(Y75:Y80),"0")</f>
        <v>16.8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44</v>
      </c>
      <c r="Y90" s="576">
        <f>IFERROR(IF(X90="",0,CEILING((X90/$H90),1)*$H90),"")</f>
        <v>54</v>
      </c>
      <c r="Z90" s="36">
        <f>IFERROR(IF(Y90=0,"",ROUNDUP(Y90/H90,0)*0.01898),"")</f>
        <v>9.4899999999999998E-2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45.772222222222219</v>
      </c>
      <c r="BN90" s="64">
        <f>IFERROR(Y90*I90/H90,"0")</f>
        <v>56.17499999999999</v>
      </c>
      <c r="BO90" s="64">
        <f>IFERROR(1/J90*(X90/H90),"0")</f>
        <v>6.3657407407407399E-2</v>
      </c>
      <c r="BP90" s="64">
        <f>IFERROR(1/J90*(Y90/H90),"0")</f>
        <v>7.8125E-2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12</v>
      </c>
      <c r="Y92" s="576">
        <f>IFERROR(IF(X92="",0,CEILING((X92/$H92),1)*$H92),"")</f>
        <v>13.5</v>
      </c>
      <c r="Z92" s="36">
        <f>IFERROR(IF(Y92=0,"",ROUNDUP(Y92/H92,0)*0.00902),"")</f>
        <v>2.7060000000000001E-2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12.559999999999999</v>
      </c>
      <c r="BN92" s="64">
        <f>IFERROR(Y92*I92/H92,"0")</f>
        <v>14.13</v>
      </c>
      <c r="BO92" s="64">
        <f>IFERROR(1/J92*(X92/H92),"0")</f>
        <v>2.02020202020202E-2</v>
      </c>
      <c r="BP92" s="64">
        <f>IFERROR(1/J92*(Y92/H92),"0")</f>
        <v>2.2727272727272728E-2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6.7407407407407405</v>
      </c>
      <c r="Y93" s="577">
        <f>IFERROR(Y90/H90,"0")+IFERROR(Y91/H91,"0")+IFERROR(Y92/H92,"0")</f>
        <v>8</v>
      </c>
      <c r="Z93" s="577">
        <f>IFERROR(IF(Z90="",0,Z90),"0")+IFERROR(IF(Z91="",0,Z91),"0")+IFERROR(IF(Z92="",0,Z92),"0")</f>
        <v>0.12196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56</v>
      </c>
      <c r="Y94" s="577">
        <f>IFERROR(SUM(Y90:Y92),"0")</f>
        <v>67.5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5</v>
      </c>
      <c r="Y96" s="576">
        <f t="shared" ref="Y96:Y101" si="16">IFERROR(IF(X96="",0,CEILING((X96/$H96),1)*$H96),"")</f>
        <v>8.1</v>
      </c>
      <c r="Z96" s="36">
        <f>IFERROR(IF(Y96=0,"",ROUNDUP(Y96/H96,0)*0.01898),"")</f>
        <v>1.898E-2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5.3203703703703704</v>
      </c>
      <c r="BN96" s="64">
        <f t="shared" ref="BN96:BN101" si="18">IFERROR(Y96*I96/H96,"0")</f>
        <v>8.6189999999999998</v>
      </c>
      <c r="BO96" s="64">
        <f t="shared" ref="BO96:BO101" si="19">IFERROR(1/J96*(X96/H96),"0")</f>
        <v>9.6450617283950629E-3</v>
      </c>
      <c r="BP96" s="64">
        <f t="shared" ref="BP96:BP101" si="20">IFERROR(1/J96*(Y96/H96),"0")</f>
        <v>1.5625E-2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10</v>
      </c>
      <c r="Y100" s="576">
        <f t="shared" si="16"/>
        <v>10.8</v>
      </c>
      <c r="Z100" s="36">
        <f>IFERROR(IF(Y100=0,"",ROUNDUP(Y100/H100,0)*0.00651),"")</f>
        <v>2.6040000000000001E-2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10.933333333333332</v>
      </c>
      <c r="BN100" s="64">
        <f t="shared" si="18"/>
        <v>11.808</v>
      </c>
      <c r="BO100" s="64">
        <f t="shared" si="19"/>
        <v>2.0350020350020349E-2</v>
      </c>
      <c r="BP100" s="64">
        <f t="shared" si="20"/>
        <v>2.197802197802198E-2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4.3209876543209873</v>
      </c>
      <c r="Y102" s="577">
        <f>IFERROR(Y96/H96,"0")+IFERROR(Y97/H97,"0")+IFERROR(Y98/H98,"0")+IFERROR(Y99/H99,"0")+IFERROR(Y100/H100,"0")+IFERROR(Y101/H101,"0")</f>
        <v>5</v>
      </c>
      <c r="Z102" s="577">
        <f>IFERROR(IF(Z96="",0,Z96),"0")+IFERROR(IF(Z97="",0,Z97),"0")+IFERROR(IF(Z98="",0,Z98),"0")+IFERROR(IF(Z99="",0,Z99),"0")+IFERROR(IF(Z100="",0,Z100),"0")+IFERROR(IF(Z101="",0,Z101),"0")</f>
        <v>4.5020000000000004E-2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15</v>
      </c>
      <c r="Y103" s="577">
        <f>IFERROR(SUM(Y96:Y101),"0")</f>
        <v>18.899999999999999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30</v>
      </c>
      <c r="Y106" s="576">
        <f>IFERROR(IF(X106="",0,CEILING((X106/$H106),1)*$H106),"")</f>
        <v>32.400000000000006</v>
      </c>
      <c r="Z106" s="36">
        <f>IFERROR(IF(Y106=0,"",ROUNDUP(Y106/H106,0)*0.01898),"")</f>
        <v>5.6940000000000004E-2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31.208333333333329</v>
      </c>
      <c r="BN106" s="64">
        <f>IFERROR(Y106*I106/H106,"0")</f>
        <v>33.705000000000005</v>
      </c>
      <c r="BO106" s="64">
        <f>IFERROR(1/J106*(X106/H106),"0")</f>
        <v>4.3402777777777776E-2</v>
      </c>
      <c r="BP106" s="64">
        <f>IFERROR(1/J106*(Y106/H106),"0")</f>
        <v>4.6875000000000007E-2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36</v>
      </c>
      <c r="Y108" s="576">
        <f>IFERROR(IF(X108="",0,CEILING((X108/$H108),1)*$H108),"")</f>
        <v>36</v>
      </c>
      <c r="Z108" s="36">
        <f>IFERROR(IF(Y108=0,"",ROUNDUP(Y108/H108,0)*0.00902),"")</f>
        <v>7.2160000000000002E-2</v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37.68</v>
      </c>
      <c r="BN108" s="64">
        <f>IFERROR(Y108*I108/H108,"0")</f>
        <v>37.68</v>
      </c>
      <c r="BO108" s="64">
        <f>IFERROR(1/J108*(X108/H108),"0")</f>
        <v>6.0606060606060608E-2</v>
      </c>
      <c r="BP108" s="64">
        <f>IFERROR(1/J108*(Y108/H108),"0")</f>
        <v>6.0606060606060608E-2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10.777777777777779</v>
      </c>
      <c r="Y110" s="577">
        <f>IFERROR(Y106/H106,"0")+IFERROR(Y107/H107,"0")+IFERROR(Y108/H108,"0")+IFERROR(Y109/H109,"0")</f>
        <v>11</v>
      </c>
      <c r="Z110" s="577">
        <f>IFERROR(IF(Z106="",0,Z106),"0")+IFERROR(IF(Z107="",0,Z107),"0")+IFERROR(IF(Z108="",0,Z108),"0")+IFERROR(IF(Z109="",0,Z109),"0")</f>
        <v>0.12909999999999999</v>
      </c>
      <c r="AA110" s="578"/>
      <c r="AB110" s="578"/>
      <c r="AC110" s="578"/>
    </row>
    <row r="111" spans="1:68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66</v>
      </c>
      <c r="Y111" s="577">
        <f>IFERROR(SUM(Y106:Y109),"0")</f>
        <v>68.400000000000006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16</v>
      </c>
      <c r="Y113" s="576">
        <f>IFERROR(IF(X113="",0,CEILING((X113/$H113),1)*$H113),"")</f>
        <v>21.6</v>
      </c>
      <c r="Z113" s="36">
        <f>IFERROR(IF(Y113=0,"",ROUNDUP(Y113/H113,0)*0.01898),"")</f>
        <v>3.7960000000000001E-2</v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16.644444444444442</v>
      </c>
      <c r="BN113" s="64">
        <f>IFERROR(Y113*I113/H113,"0")</f>
        <v>22.47</v>
      </c>
      <c r="BO113" s="64">
        <f>IFERROR(1/J113*(X113/H113),"0")</f>
        <v>2.3148148148148147E-2</v>
      </c>
      <c r="BP113" s="64">
        <f>IFERROR(1/J113*(Y113/H113),"0")</f>
        <v>3.125E-2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4</v>
      </c>
      <c r="Y115" s="576">
        <f>IFERROR(IF(X115="",0,CEILING((X115/$H115),1)*$H115),"")</f>
        <v>4.8</v>
      </c>
      <c r="Z115" s="36">
        <f>IFERROR(IF(Y115=0,"",ROUNDUP(Y115/H115,0)*0.00651),"")</f>
        <v>1.302E-2</v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4.3000000000000007</v>
      </c>
      <c r="BN115" s="64">
        <f>IFERROR(Y115*I115/H115,"0")</f>
        <v>5.16</v>
      </c>
      <c r="BO115" s="64">
        <f>IFERROR(1/J115*(X115/H115),"0")</f>
        <v>9.1575091575091579E-3</v>
      </c>
      <c r="BP115" s="64">
        <f>IFERROR(1/J115*(Y115/H115),"0")</f>
        <v>1.098901098901099E-2</v>
      </c>
    </row>
    <row r="116" spans="1:68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3.1481481481481479</v>
      </c>
      <c r="Y116" s="577">
        <f>IFERROR(Y113/H113,"0")+IFERROR(Y114/H114,"0")+IFERROR(Y115/H115,"0")</f>
        <v>4</v>
      </c>
      <c r="Z116" s="577">
        <f>IFERROR(IF(Z113="",0,Z113),"0")+IFERROR(IF(Z114="",0,Z114),"0")+IFERROR(IF(Z115="",0,Z115),"0")</f>
        <v>5.0979999999999998E-2</v>
      </c>
      <c r="AA116" s="578"/>
      <c r="AB116" s="578"/>
      <c r="AC116" s="578"/>
    </row>
    <row r="117" spans="1:68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20</v>
      </c>
      <c r="Y117" s="577">
        <f>IFERROR(SUM(Y113:Y115),"0")</f>
        <v>26.400000000000002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10</v>
      </c>
      <c r="Y120" s="576">
        <f>IFERROR(IF(X120="",0,CEILING((X120/$H120),1)*$H120),"")</f>
        <v>16.2</v>
      </c>
      <c r="Z120" s="36">
        <f>IFERROR(IF(Y120=0,"",ROUNDUP(Y120/H120,0)*0.01898),"")</f>
        <v>3.7960000000000001E-2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10.633333333333333</v>
      </c>
      <c r="BN120" s="64">
        <f>IFERROR(Y120*I120/H120,"0")</f>
        <v>17.225999999999999</v>
      </c>
      <c r="BO120" s="64">
        <f>IFERROR(1/J120*(X120/H120),"0")</f>
        <v>1.9290123456790126E-2</v>
      </c>
      <c r="BP120" s="64">
        <f>IFERROR(1/J120*(Y120/H120),"0")</f>
        <v>3.125E-2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1.2345679012345681</v>
      </c>
      <c r="Y124" s="577">
        <f>IFERROR(Y119/H119,"0")+IFERROR(Y120/H120,"0")+IFERROR(Y121/H121,"0")+IFERROR(Y122/H122,"0")+IFERROR(Y123/H123,"0")</f>
        <v>2</v>
      </c>
      <c r="Z124" s="577">
        <f>IFERROR(IF(Z119="",0,Z119),"0")+IFERROR(IF(Z120="",0,Z120),"0")+IFERROR(IF(Z121="",0,Z121),"0")+IFERROR(IF(Z122="",0,Z122),"0")+IFERROR(IF(Z123="",0,Z123),"0")</f>
        <v>3.7960000000000001E-2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10</v>
      </c>
      <c r="Y125" s="577">
        <f>IFERROR(SUM(Y119:Y123),"0")</f>
        <v>16.2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2</v>
      </c>
      <c r="Y161" s="576">
        <f>IFERROR(IF(X161="",0,CEILING((X161/$H161),1)*$H161),"")</f>
        <v>3.96</v>
      </c>
      <c r="Z161" s="36">
        <f>IFERROR(IF(Y161=0,"",ROUNDUP(Y161/H161,0)*0.00502),"")</f>
        <v>1.004E-2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2.1010101010101012</v>
      </c>
      <c r="BN161" s="64">
        <f>IFERROR(Y161*I161/H161,"0")</f>
        <v>4.16</v>
      </c>
      <c r="BO161" s="64">
        <f>IFERROR(1/J161*(X161/H161),"0")</f>
        <v>4.3166709833376508E-3</v>
      </c>
      <c r="BP161" s="64">
        <f>IFERROR(1/J161*(Y161/H161),"0")</f>
        <v>8.5470085470085479E-3</v>
      </c>
    </row>
    <row r="162" spans="1:68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1.0101010101010102</v>
      </c>
      <c r="Y162" s="577">
        <f>IFERROR(Y161/H161,"0")</f>
        <v>2</v>
      </c>
      <c r="Z162" s="577">
        <f>IFERROR(IF(Z161="",0,Z161),"0")</f>
        <v>1.004E-2</v>
      </c>
      <c r="AA162" s="578"/>
      <c r="AB162" s="578"/>
      <c r="AC162" s="578"/>
    </row>
    <row r="163" spans="1:68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2</v>
      </c>
      <c r="Y163" s="577">
        <f>IFERROR(SUM(Y161:Y161),"0")</f>
        <v>3.96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76</v>
      </c>
      <c r="Y165" s="576">
        <f t="shared" ref="Y165:Y173" si="21">IFERROR(IF(X165="",0,CEILING((X165/$H165),1)*$H165),"")</f>
        <v>79.8</v>
      </c>
      <c r="Z165" s="36">
        <f>IFERROR(IF(Y165=0,"",ROUNDUP(Y165/H165,0)*0.00902),"")</f>
        <v>0.17138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80.885714285714272</v>
      </c>
      <c r="BN165" s="64">
        <f t="shared" ref="BN165:BN173" si="23">IFERROR(Y165*I165/H165,"0")</f>
        <v>84.929999999999993</v>
      </c>
      <c r="BO165" s="64">
        <f t="shared" ref="BO165:BO173" si="24">IFERROR(1/J165*(X165/H165),"0")</f>
        <v>0.13708513708513709</v>
      </c>
      <c r="BP165" s="64">
        <f t="shared" ref="BP165:BP173" si="25">IFERROR(1/J165*(Y165/H165),"0")</f>
        <v>0.14393939393939395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78</v>
      </c>
      <c r="Y167" s="576">
        <f t="shared" si="21"/>
        <v>79.8</v>
      </c>
      <c r="Z167" s="36">
        <f>IFERROR(IF(Y167=0,"",ROUNDUP(Y167/H167,0)*0.00902),"")</f>
        <v>0.17138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81.900000000000006</v>
      </c>
      <c r="BN167" s="64">
        <f t="shared" si="23"/>
        <v>83.789999999999992</v>
      </c>
      <c r="BO167" s="64">
        <f t="shared" si="24"/>
        <v>0.14069264069264067</v>
      </c>
      <c r="BP167" s="64">
        <f t="shared" si="25"/>
        <v>0.14393939393939395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7</v>
      </c>
      <c r="Y168" s="576">
        <f t="shared" si="21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7.4333333333333327</v>
      </c>
      <c r="BN168" s="64">
        <f t="shared" si="23"/>
        <v>8.92</v>
      </c>
      <c r="BO168" s="64">
        <f t="shared" si="24"/>
        <v>1.4245014245014245E-2</v>
      </c>
      <c r="BP168" s="64">
        <f t="shared" si="25"/>
        <v>1.7094017094017096E-2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40</v>
      </c>
      <c r="Y174" s="577">
        <f>IFERROR(Y165/H165,"0")+IFERROR(Y166/H166,"0")+IFERROR(Y167/H167,"0")+IFERROR(Y168/H168,"0")+IFERROR(Y169/H169,"0")+IFERROR(Y170/H170,"0")+IFERROR(Y171/H171,"0")+IFERROR(Y172/H172,"0")+IFERROR(Y173/H173,"0")</f>
        <v>42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0.36284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161</v>
      </c>
      <c r="Y175" s="577">
        <f>IFERROR(SUM(Y165:Y173),"0")</f>
        <v>168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105</v>
      </c>
      <c r="Y198" s="576">
        <f t="shared" ref="Y198:Y205" si="26">IFERROR(IF(X198="",0,CEILING((X198/$H198),1)*$H198),"")</f>
        <v>108</v>
      </c>
      <c r="Z198" s="36">
        <f>IFERROR(IF(Y198=0,"",ROUNDUP(Y198/H198,0)*0.00902),"")</f>
        <v>0.1804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109.08333333333334</v>
      </c>
      <c r="BN198" s="64">
        <f t="shared" ref="BN198:BN205" si="28">IFERROR(Y198*I198/H198,"0")</f>
        <v>112.19999999999999</v>
      </c>
      <c r="BO198" s="64">
        <f t="shared" ref="BO198:BO205" si="29">IFERROR(1/J198*(X198/H198),"0")</f>
        <v>0.1473063973063973</v>
      </c>
      <c r="BP198" s="64">
        <f t="shared" ref="BP198:BP205" si="30">IFERROR(1/J198*(Y198/H198),"0")</f>
        <v>0.15151515151515152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149</v>
      </c>
      <c r="Y199" s="576">
        <f t="shared" si="26"/>
        <v>151.20000000000002</v>
      </c>
      <c r="Z199" s="36">
        <f>IFERROR(IF(Y199=0,"",ROUNDUP(Y199/H199,0)*0.00902),"")</f>
        <v>0.25256000000000001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154.79444444444445</v>
      </c>
      <c r="BN199" s="64">
        <f t="shared" si="28"/>
        <v>157.08000000000001</v>
      </c>
      <c r="BO199" s="64">
        <f t="shared" si="29"/>
        <v>0.20903479236812569</v>
      </c>
      <c r="BP199" s="64">
        <f t="shared" si="30"/>
        <v>0.21212121212121213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169</v>
      </c>
      <c r="Y201" s="576">
        <f t="shared" si="26"/>
        <v>172.8</v>
      </c>
      <c r="Z201" s="36">
        <f>IFERROR(IF(Y201=0,"",ROUNDUP(Y201/H201,0)*0.00902),"")</f>
        <v>0.28864000000000001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175.57222222222222</v>
      </c>
      <c r="BN201" s="64">
        <f t="shared" si="28"/>
        <v>179.52</v>
      </c>
      <c r="BO201" s="64">
        <f t="shared" si="29"/>
        <v>0.23709315375982043</v>
      </c>
      <c r="BP201" s="64">
        <f t="shared" si="30"/>
        <v>0.24242424242424243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12</v>
      </c>
      <c r="Y202" s="576">
        <f t="shared" si="26"/>
        <v>12.6</v>
      </c>
      <c r="Z202" s="36">
        <f>IFERROR(IF(Y202=0,"",ROUNDUP(Y202/H202,0)*0.00502),"")</f>
        <v>3.5140000000000005E-2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12.866666666666667</v>
      </c>
      <c r="BN202" s="64">
        <f t="shared" si="28"/>
        <v>13.509999999999998</v>
      </c>
      <c r="BO202" s="64">
        <f t="shared" si="29"/>
        <v>2.8490028490028491E-2</v>
      </c>
      <c r="BP202" s="64">
        <f t="shared" si="30"/>
        <v>2.9914529914529919E-2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85</v>
      </c>
      <c r="Y206" s="577">
        <f>IFERROR(Y198/H198,"0")+IFERROR(Y199/H199,"0")+IFERROR(Y200/H200,"0")+IFERROR(Y201/H201,"0")+IFERROR(Y202/H202,"0")+IFERROR(Y203/H203,"0")+IFERROR(Y204/H204,"0")+IFERROR(Y205/H205,"0")</f>
        <v>87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0.75673999999999997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435</v>
      </c>
      <c r="Y207" s="577">
        <f>IFERROR(SUM(Y198:Y205),"0")</f>
        <v>444.60000000000008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22</v>
      </c>
      <c r="Y211" s="576">
        <f t="shared" si="31"/>
        <v>26.099999999999998</v>
      </c>
      <c r="Z211" s="36">
        <f>IFERROR(IF(Y211=0,"",ROUNDUP(Y211/H211,0)*0.01898),"")</f>
        <v>5.6940000000000004E-2</v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23.312413793103449</v>
      </c>
      <c r="BN211" s="64">
        <f t="shared" si="33"/>
        <v>27.656999999999996</v>
      </c>
      <c r="BO211" s="64">
        <f t="shared" si="34"/>
        <v>3.9511494252873564E-2</v>
      </c>
      <c r="BP211" s="64">
        <f t="shared" si="35"/>
        <v>4.6875E-2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157</v>
      </c>
      <c r="Y212" s="576">
        <f t="shared" si="31"/>
        <v>158.4</v>
      </c>
      <c r="Z212" s="36">
        <f t="shared" ref="Z212:Z217" si="36">IFERROR(IF(Y212=0,"",ROUNDUP(Y212/H212,0)*0.00651),"")</f>
        <v>0.42965999999999999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174.66249999999999</v>
      </c>
      <c r="BN212" s="64">
        <f t="shared" si="33"/>
        <v>176.22</v>
      </c>
      <c r="BO212" s="64">
        <f t="shared" si="34"/>
        <v>0.35943223443223449</v>
      </c>
      <c r="BP212" s="64">
        <f t="shared" si="35"/>
        <v>0.36263736263736268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26</v>
      </c>
      <c r="Y214" s="576">
        <f t="shared" si="31"/>
        <v>26.4</v>
      </c>
      <c r="Z214" s="36">
        <f t="shared" si="36"/>
        <v>7.1610000000000007E-2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28.73</v>
      </c>
      <c r="BN214" s="64">
        <f t="shared" si="33"/>
        <v>29.172000000000001</v>
      </c>
      <c r="BO214" s="64">
        <f t="shared" si="34"/>
        <v>5.9523809523809534E-2</v>
      </c>
      <c r="BP214" s="64">
        <f t="shared" si="35"/>
        <v>6.0439560439560447E-2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3</v>
      </c>
      <c r="Y215" s="576">
        <f t="shared" si="31"/>
        <v>4.8</v>
      </c>
      <c r="Z215" s="36">
        <f t="shared" si="36"/>
        <v>1.302E-2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3.3150000000000004</v>
      </c>
      <c r="BN215" s="64">
        <f t="shared" si="33"/>
        <v>5.3040000000000003</v>
      </c>
      <c r="BO215" s="64">
        <f t="shared" si="34"/>
        <v>6.8681318681318689E-3</v>
      </c>
      <c r="BP215" s="64">
        <f t="shared" si="35"/>
        <v>1.098901098901099E-2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126</v>
      </c>
      <c r="Y217" s="576">
        <f t="shared" si="31"/>
        <v>127.19999999999999</v>
      </c>
      <c r="Z217" s="36">
        <f t="shared" si="36"/>
        <v>0.34503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139.54500000000002</v>
      </c>
      <c r="BN217" s="64">
        <f t="shared" si="33"/>
        <v>140.874</v>
      </c>
      <c r="BO217" s="64">
        <f t="shared" si="34"/>
        <v>0.28846153846153849</v>
      </c>
      <c r="BP217" s="64">
        <f t="shared" si="35"/>
        <v>0.29120879120879123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132.5287356321839</v>
      </c>
      <c r="Y218" s="577">
        <f>IFERROR(Y209/H209,"0")+IFERROR(Y210/H210,"0")+IFERROR(Y211/H211,"0")+IFERROR(Y212/H212,"0")+IFERROR(Y213/H213,"0")+IFERROR(Y214/H214,"0")+IFERROR(Y215/H215,"0")+IFERROR(Y216/H216,"0")+IFERROR(Y217/H217,"0")</f>
        <v>135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0.91626000000000007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334</v>
      </c>
      <c r="Y219" s="577">
        <f>IFERROR(SUM(Y209:Y217),"0")</f>
        <v>342.9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23</v>
      </c>
      <c r="Y221" s="576">
        <f>IFERROR(IF(X221="",0,CEILING((X221/$H221),1)*$H221),"")</f>
        <v>24</v>
      </c>
      <c r="Z221" s="36">
        <f>IFERROR(IF(Y221=0,"",ROUNDUP(Y221/H221,0)*0.00651),"")</f>
        <v>6.5100000000000005E-2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25.415000000000003</v>
      </c>
      <c r="BN221" s="64">
        <f>IFERROR(Y221*I221/H221,"0")</f>
        <v>26.520000000000003</v>
      </c>
      <c r="BO221" s="64">
        <f>IFERROR(1/J221*(X221/H221),"0")</f>
        <v>5.2655677655677663E-2</v>
      </c>
      <c r="BP221" s="64">
        <f>IFERROR(1/J221*(Y221/H221),"0")</f>
        <v>5.4945054945054951E-2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28</v>
      </c>
      <c r="Y222" s="576">
        <f>IFERROR(IF(X222="",0,CEILING((X222/$H222),1)*$H222),"")</f>
        <v>28.799999999999997</v>
      </c>
      <c r="Z222" s="36">
        <f>IFERROR(IF(Y222=0,"",ROUNDUP(Y222/H222,0)*0.00651),"")</f>
        <v>7.8119999999999995E-2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30.94</v>
      </c>
      <c r="BN222" s="64">
        <f>IFERROR(Y222*I222/H222,"0")</f>
        <v>31.824000000000002</v>
      </c>
      <c r="BO222" s="64">
        <f>IFERROR(1/J222*(X222/H222),"0")</f>
        <v>6.4102564102564111E-2</v>
      </c>
      <c r="BP222" s="64">
        <f>IFERROR(1/J222*(Y222/H222),"0")</f>
        <v>6.5934065934065936E-2</v>
      </c>
    </row>
    <row r="223" spans="1:68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21.25</v>
      </c>
      <c r="Y223" s="577">
        <f>IFERROR(Y221/H221,"0")+IFERROR(Y222/H222,"0")</f>
        <v>22</v>
      </c>
      <c r="Z223" s="577">
        <f>IFERROR(IF(Z221="",0,Z221),"0")+IFERROR(IF(Z222="",0,Z222),"0")</f>
        <v>0.14322000000000001</v>
      </c>
      <c r="AA223" s="578"/>
      <c r="AB223" s="578"/>
      <c r="AC223" s="578"/>
    </row>
    <row r="224" spans="1:68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51</v>
      </c>
      <c r="Y224" s="577">
        <f>IFERROR(SUM(Y221:Y222),"0")</f>
        <v>52.8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7</v>
      </c>
      <c r="Y242" s="576">
        <f>IFERROR(IF(X242="",0,CEILING((X242/$H242),1)*$H242),"")</f>
        <v>8.64</v>
      </c>
      <c r="Z242" s="36">
        <f>IFERROR(IF(Y242=0,"",ROUNDUP(Y242/H242,0)*0.0059),"")</f>
        <v>2.3599999999999999E-2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7.6157407407407396</v>
      </c>
      <c r="BN242" s="64">
        <f>IFERROR(Y242*I242/H242,"0")</f>
        <v>9.4</v>
      </c>
      <c r="BO242" s="64">
        <f>IFERROR(1/J242*(X242/H242),"0")</f>
        <v>1.5003429355281206E-2</v>
      </c>
      <c r="BP242" s="64">
        <f>IFERROR(1/J242*(Y242/H242),"0")</f>
        <v>1.8518518518518517E-2</v>
      </c>
    </row>
    <row r="243" spans="1:68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3.2407407407407405</v>
      </c>
      <c r="Y243" s="577">
        <f>IFERROR(Y242/H242,"0")</f>
        <v>4</v>
      </c>
      <c r="Z243" s="577">
        <f>IFERROR(IF(Z242="",0,Z242),"0")</f>
        <v>2.3599999999999999E-2</v>
      </c>
      <c r="AA243" s="578"/>
      <c r="AB243" s="578"/>
      <c r="AC243" s="578"/>
    </row>
    <row r="244" spans="1:68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7</v>
      </c>
      <c r="Y244" s="577">
        <f>IFERROR(SUM(Y242:Y242),"0")</f>
        <v>8.64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14</v>
      </c>
      <c r="Y273" s="576">
        <f>IFERROR(IF(X273="",0,CEILING((X273/$H273),1)*$H273),"")</f>
        <v>14.399999999999999</v>
      </c>
      <c r="Z273" s="36">
        <f>IFERROR(IF(Y273=0,"",ROUNDUP(Y273/H273,0)*0.00651),"")</f>
        <v>3.9059999999999997E-2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15.47</v>
      </c>
      <c r="BN273" s="64">
        <f>IFERROR(Y273*I273/H273,"0")</f>
        <v>15.912000000000001</v>
      </c>
      <c r="BO273" s="64">
        <f>IFERROR(1/J273*(X273/H273),"0")</f>
        <v>3.2051282051282055E-2</v>
      </c>
      <c r="BP273" s="64">
        <f>IFERROR(1/J273*(Y273/H273),"0")</f>
        <v>3.2967032967032968E-2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44</v>
      </c>
      <c r="Y274" s="576">
        <f>IFERROR(IF(X274="",0,CEILING((X274/$H274),1)*$H274),"")</f>
        <v>45.6</v>
      </c>
      <c r="Z274" s="36">
        <f>IFERROR(IF(Y274=0,"",ROUNDUP(Y274/H274,0)*0.00651),"")</f>
        <v>0.12369000000000001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47.300000000000004</v>
      </c>
      <c r="BN274" s="64">
        <f>IFERROR(Y274*I274/H274,"0")</f>
        <v>49.02</v>
      </c>
      <c r="BO274" s="64">
        <f>IFERROR(1/J274*(X274/H274),"0")</f>
        <v>0.10073260073260075</v>
      </c>
      <c r="BP274" s="64">
        <f>IFERROR(1/J274*(Y274/H274),"0")</f>
        <v>0.1043956043956044</v>
      </c>
    </row>
    <row r="275" spans="1:68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24.166666666666671</v>
      </c>
      <c r="Y275" s="577">
        <f>IFERROR(Y272/H272,"0")+IFERROR(Y273/H273,"0")+IFERROR(Y274/H274,"0")</f>
        <v>25</v>
      </c>
      <c r="Z275" s="577">
        <f>IFERROR(IF(Z272="",0,Z272),"0")+IFERROR(IF(Z273="",0,Z273),"0")+IFERROR(IF(Z274="",0,Z274),"0")</f>
        <v>0.16275000000000001</v>
      </c>
      <c r="AA275" s="578"/>
      <c r="AB275" s="578"/>
      <c r="AC275" s="578"/>
    </row>
    <row r="276" spans="1:68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58</v>
      </c>
      <c r="Y276" s="577">
        <f>IFERROR(SUM(Y272:Y274),"0")</f>
        <v>60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70</v>
      </c>
      <c r="Y321" s="576">
        <f>IFERROR(IF(X321="",0,CEILING((X321/$H321),1)*$H321),"")</f>
        <v>70.2</v>
      </c>
      <c r="Z321" s="36">
        <f>IFERROR(IF(Y321=0,"",ROUNDUP(Y321/H321,0)*0.01898),"")</f>
        <v>0.17082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74.657692307692315</v>
      </c>
      <c r="BN321" s="64">
        <f>IFERROR(Y321*I321/H321,"0")</f>
        <v>74.871000000000009</v>
      </c>
      <c r="BO321" s="64">
        <f>IFERROR(1/J321*(X321/H321),"0")</f>
        <v>0.14022435897435898</v>
      </c>
      <c r="BP321" s="64">
        <f>IFERROR(1/J321*(Y321/H321),"0")</f>
        <v>0.140625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11</v>
      </c>
      <c r="Y322" s="576">
        <f>IFERROR(IF(X322="",0,CEILING((X322/$H322),1)*$H322),"")</f>
        <v>16.8</v>
      </c>
      <c r="Z322" s="36">
        <f>IFERROR(IF(Y322=0,"",ROUNDUP(Y322/H322,0)*0.01898),"")</f>
        <v>3.7960000000000001E-2</v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11.679642857142857</v>
      </c>
      <c r="BN322" s="64">
        <f>IFERROR(Y322*I322/H322,"0")</f>
        <v>17.838000000000001</v>
      </c>
      <c r="BO322" s="64">
        <f>IFERROR(1/J322*(X322/H322),"0")</f>
        <v>2.0461309523809524E-2</v>
      </c>
      <c r="BP322" s="64">
        <f>IFERROR(1/J322*(Y322/H322),"0")</f>
        <v>3.125E-2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10.283882783882785</v>
      </c>
      <c r="Y323" s="577">
        <f>IFERROR(Y320/H320,"0")+IFERROR(Y321/H321,"0")+IFERROR(Y322/H322,"0")</f>
        <v>11</v>
      </c>
      <c r="Z323" s="577">
        <f>IFERROR(IF(Z320="",0,Z320),"0")+IFERROR(IF(Z321="",0,Z321),"0")+IFERROR(IF(Z322="",0,Z322),"0")</f>
        <v>0.20877999999999999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81</v>
      </c>
      <c r="Y324" s="577">
        <f>IFERROR(SUM(Y320:Y322),"0")</f>
        <v>87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4</v>
      </c>
      <c r="Y327" s="576">
        <f>IFERROR(IF(X327="",0,CEILING((X327/$H327),1)*$H327),"")</f>
        <v>6.08</v>
      </c>
      <c r="Z327" s="36">
        <f>IFERROR(IF(Y327=0,"",ROUNDUP(Y327/H327,0)*0.00753),"")</f>
        <v>1.506E-2</v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4.3684210526315788</v>
      </c>
      <c r="BN327" s="64">
        <f>IFERROR(Y327*I327/H327,"0")</f>
        <v>6.6400000000000006</v>
      </c>
      <c r="BO327" s="64">
        <f>IFERROR(1/J327*(X327/H327),"0")</f>
        <v>8.4345479082321186E-3</v>
      </c>
      <c r="BP327" s="64">
        <f>IFERROR(1/J327*(Y327/H327),"0")</f>
        <v>1.282051282051282E-2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1.3157894736842106</v>
      </c>
      <c r="Y331" s="577">
        <f>IFERROR(Y326/H326,"0")+IFERROR(Y327/H327,"0")+IFERROR(Y328/H328,"0")+IFERROR(Y329/H329,"0")+IFERROR(Y330/H330,"0")</f>
        <v>2</v>
      </c>
      <c r="Z331" s="577">
        <f>IFERROR(IF(Z326="",0,Z326),"0")+IFERROR(IF(Z327="",0,Z327),"0")+IFERROR(IF(Z328="",0,Z328),"0")+IFERROR(IF(Z329="",0,Z329),"0")+IFERROR(IF(Z330="",0,Z330),"0")</f>
        <v>1.506E-2</v>
      </c>
      <c r="AA331" s="578"/>
      <c r="AB331" s="578"/>
      <c r="AC331" s="578"/>
    </row>
    <row r="332" spans="1:68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4</v>
      </c>
      <c r="Y332" s="577">
        <f>IFERROR(SUM(Y326:Y330),"0")</f>
        <v>6.08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hidden="1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534</v>
      </c>
      <c r="Y350" s="576">
        <f t="shared" si="52"/>
        <v>540</v>
      </c>
      <c r="Z350" s="36">
        <f>IFERROR(IF(Y350=0,"",ROUNDUP(Y350/H350,0)*0.02175),"")</f>
        <v>0.78299999999999992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551.08799999999997</v>
      </c>
      <c r="BN350" s="64">
        <f t="shared" si="54"/>
        <v>557.28000000000009</v>
      </c>
      <c r="BO350" s="64">
        <f t="shared" si="55"/>
        <v>0.7416666666666667</v>
      </c>
      <c r="BP350" s="64">
        <f t="shared" si="56"/>
        <v>0.75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680</v>
      </c>
      <c r="Y351" s="576">
        <f t="shared" si="52"/>
        <v>690</v>
      </c>
      <c r="Z351" s="36">
        <f>IFERROR(IF(Y351=0,"",ROUNDUP(Y351/H351,0)*0.02175),"")</f>
        <v>1.0004999999999999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701.76</v>
      </c>
      <c r="BN351" s="64">
        <f t="shared" si="54"/>
        <v>712.08</v>
      </c>
      <c r="BO351" s="64">
        <f t="shared" si="55"/>
        <v>0.94444444444444442</v>
      </c>
      <c r="BP351" s="64">
        <f t="shared" si="56"/>
        <v>0.95833333333333326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455</v>
      </c>
      <c r="Y352" s="576">
        <f t="shared" si="52"/>
        <v>465</v>
      </c>
      <c r="Z352" s="36">
        <f>IFERROR(IF(Y352=0,"",ROUNDUP(Y352/H352,0)*0.02175),"")</f>
        <v>0.6742499999999999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469.56000000000006</v>
      </c>
      <c r="BN352" s="64">
        <f t="shared" si="54"/>
        <v>479.88</v>
      </c>
      <c r="BO352" s="64">
        <f t="shared" si="55"/>
        <v>0.63194444444444442</v>
      </c>
      <c r="BP352" s="64">
        <f t="shared" si="56"/>
        <v>0.64583333333333326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111.26666666666667</v>
      </c>
      <c r="Y356" s="577">
        <f>IFERROR(Y349/H349,"0")+IFERROR(Y350/H350,"0")+IFERROR(Y351/H351,"0")+IFERROR(Y352/H352,"0")+IFERROR(Y353/H353,"0")+IFERROR(Y354/H354,"0")+IFERROR(Y355/H355,"0")</f>
        <v>113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2.4577499999999999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1669</v>
      </c>
      <c r="Y357" s="577">
        <f>IFERROR(SUM(Y349:Y355),"0")</f>
        <v>1695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35</v>
      </c>
      <c r="Y359" s="576">
        <f>IFERROR(IF(X359="",0,CEILING((X359/$H359),1)*$H359),"")</f>
        <v>45</v>
      </c>
      <c r="Z359" s="36">
        <f>IFERROR(IF(Y359=0,"",ROUNDUP(Y359/H359,0)*0.02175),"")</f>
        <v>6.5250000000000002E-2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36.120000000000005</v>
      </c>
      <c r="BN359" s="64">
        <f>IFERROR(Y359*I359/H359,"0")</f>
        <v>46.440000000000005</v>
      </c>
      <c r="BO359" s="64">
        <f>IFERROR(1/J359*(X359/H359),"0")</f>
        <v>4.8611111111111112E-2</v>
      </c>
      <c r="BP359" s="64">
        <f>IFERROR(1/J359*(Y359/H359),"0")</f>
        <v>6.25E-2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2.3333333333333335</v>
      </c>
      <c r="Y361" s="577">
        <f>IFERROR(Y359/H359,"0")+IFERROR(Y360/H360,"0")</f>
        <v>3</v>
      </c>
      <c r="Z361" s="577">
        <f>IFERROR(IF(Z359="",0,Z359),"0")+IFERROR(IF(Z360="",0,Z360),"0")</f>
        <v>6.5250000000000002E-2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35</v>
      </c>
      <c r="Y362" s="577">
        <f>IFERROR(SUM(Y359:Y360),"0")</f>
        <v>45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83</v>
      </c>
      <c r="Y369" s="576">
        <f>IFERROR(IF(X369="",0,CEILING((X369/$H369),1)*$H369),"")</f>
        <v>90</v>
      </c>
      <c r="Z369" s="36">
        <f>IFERROR(IF(Y369=0,"",ROUNDUP(Y369/H369,0)*0.01898),"")</f>
        <v>0.1898</v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87.786333333333332</v>
      </c>
      <c r="BN369" s="64">
        <f>IFERROR(Y369*I369/H369,"0")</f>
        <v>95.19</v>
      </c>
      <c r="BO369" s="64">
        <f>IFERROR(1/J369*(X369/H369),"0")</f>
        <v>0.14409722222222221</v>
      </c>
      <c r="BP369" s="64">
        <f>IFERROR(1/J369*(Y369/H369),"0")</f>
        <v>0.15625</v>
      </c>
    </row>
    <row r="370" spans="1:68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9.2222222222222214</v>
      </c>
      <c r="Y370" s="577">
        <f>IFERROR(Y369/H369,"0")</f>
        <v>10</v>
      </c>
      <c r="Z370" s="577">
        <f>IFERROR(IF(Z369="",0,Z369),"0")</f>
        <v>0.1898</v>
      </c>
      <c r="AA370" s="578"/>
      <c r="AB370" s="578"/>
      <c r="AC370" s="578"/>
    </row>
    <row r="371" spans="1:68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83</v>
      </c>
      <c r="Y371" s="577">
        <f>IFERROR(SUM(Y369:Y369),"0")</f>
        <v>90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138</v>
      </c>
      <c r="Y385" s="576">
        <f>IFERROR(IF(X385="",0,CEILING((X385/$H385),1)*$H385),"")</f>
        <v>144</v>
      </c>
      <c r="Z385" s="36">
        <f>IFERROR(IF(Y385=0,"",ROUNDUP(Y385/H385,0)*0.01898),"")</f>
        <v>0.30368000000000001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145.958</v>
      </c>
      <c r="BN385" s="64">
        <f>IFERROR(Y385*I385/H385,"0")</f>
        <v>152.304</v>
      </c>
      <c r="BO385" s="64">
        <f>IFERROR(1/J385*(X385/H385),"0")</f>
        <v>0.23958333333333334</v>
      </c>
      <c r="BP385" s="64">
        <f>IFERROR(1/J385*(Y385/H385),"0")</f>
        <v>0.25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15.333333333333334</v>
      </c>
      <c r="Y387" s="577">
        <f>IFERROR(Y385/H385,"0")+IFERROR(Y386/H386,"0")</f>
        <v>16</v>
      </c>
      <c r="Z387" s="577">
        <f>IFERROR(IF(Z385="",0,Z385),"0")+IFERROR(IF(Z386="",0,Z386),"0")</f>
        <v>0.30368000000000001</v>
      </c>
      <c r="AA387" s="578"/>
      <c r="AB387" s="578"/>
      <c r="AC387" s="578"/>
    </row>
    <row r="388" spans="1:68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138</v>
      </c>
      <c r="Y388" s="577">
        <f>IFERROR(SUM(Y385:Y386),"0")</f>
        <v>144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79</v>
      </c>
      <c r="Y420" s="576">
        <f>IFERROR(IF(X420="",0,CEILING((X420/$H420),1)*$H420),"")</f>
        <v>81</v>
      </c>
      <c r="Z420" s="36">
        <f>IFERROR(IF(Y420=0,"",ROUNDUP(Y420/H420,0)*0.00902),"")</f>
        <v>0.1353</v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82.072222222222223</v>
      </c>
      <c r="BN420" s="64">
        <f>IFERROR(Y420*I420/H420,"0")</f>
        <v>84.15</v>
      </c>
      <c r="BO420" s="64">
        <f>IFERROR(1/J420*(X420/H420),"0")</f>
        <v>0.11083052749719416</v>
      </c>
      <c r="BP420" s="64">
        <f>IFERROR(1/J420*(Y420/H420),"0")</f>
        <v>0.11363636363636363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14.629629629629628</v>
      </c>
      <c r="Y424" s="577">
        <f>IFERROR(Y420/H420,"0")+IFERROR(Y421/H421,"0")+IFERROR(Y422/H422,"0")+IFERROR(Y423/H423,"0")</f>
        <v>14.999999999999998</v>
      </c>
      <c r="Z424" s="577">
        <f>IFERROR(IF(Z420="",0,Z420),"0")+IFERROR(IF(Z421="",0,Z421),"0")+IFERROR(IF(Z422="",0,Z422),"0")+IFERROR(IF(Z423="",0,Z423),"0")</f>
        <v>0.1353</v>
      </c>
      <c r="AA424" s="578"/>
      <c r="AB424" s="578"/>
      <c r="AC424" s="578"/>
    </row>
    <row r="425" spans="1:68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79</v>
      </c>
      <c r="Y425" s="577">
        <f>IFERROR(SUM(Y420:Y423),"0")</f>
        <v>81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4</v>
      </c>
      <c r="Y440" s="576">
        <f t="shared" si="63"/>
        <v>5.28</v>
      </c>
      <c r="Z440" s="36">
        <f t="shared" si="64"/>
        <v>1.196E-2</v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4.2727272727272725</v>
      </c>
      <c r="BN440" s="64">
        <f t="shared" si="66"/>
        <v>5.64</v>
      </c>
      <c r="BO440" s="64">
        <f t="shared" si="67"/>
        <v>7.2843822843822849E-3</v>
      </c>
      <c r="BP440" s="64">
        <f t="shared" si="68"/>
        <v>9.6153846153846159E-3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99</v>
      </c>
      <c r="Y441" s="576">
        <f t="shared" si="63"/>
        <v>100.32000000000001</v>
      </c>
      <c r="Z441" s="36">
        <f t="shared" si="64"/>
        <v>0.22724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105.75</v>
      </c>
      <c r="BN441" s="64">
        <f t="shared" si="66"/>
        <v>107.16</v>
      </c>
      <c r="BO441" s="64">
        <f t="shared" si="67"/>
        <v>0.18028846153846154</v>
      </c>
      <c r="BP441" s="64">
        <f t="shared" si="68"/>
        <v>0.18269230769230771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32</v>
      </c>
      <c r="Y443" s="576">
        <f t="shared" si="63"/>
        <v>36.96</v>
      </c>
      <c r="Z443" s="36">
        <f t="shared" si="64"/>
        <v>8.3720000000000003E-2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34.18181818181818</v>
      </c>
      <c r="BN443" s="64">
        <f t="shared" si="66"/>
        <v>39.479999999999997</v>
      </c>
      <c r="BO443" s="64">
        <f t="shared" si="67"/>
        <v>5.8275058275058279E-2</v>
      </c>
      <c r="BP443" s="64">
        <f t="shared" si="68"/>
        <v>6.7307692307692318E-2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25.56818181818182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27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0.32291999999999998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135</v>
      </c>
      <c r="Y453" s="577">
        <f>IFERROR(SUM(Y439:Y451),"0")</f>
        <v>142.56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hidden="1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idden="1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hidden="1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11</v>
      </c>
      <c r="Y501" s="576">
        <f>IFERROR(IF(X501="",0,CEILING((X501/$H501),1)*$H501),"")</f>
        <v>18</v>
      </c>
      <c r="Z501" s="36">
        <f>IFERROR(IF(Y501=0,"",ROUNDUP(Y501/H501,0)*0.01898),"")</f>
        <v>3.7960000000000001E-2</v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11.634333333333334</v>
      </c>
      <c r="BN501" s="64">
        <f>IFERROR(Y501*I501/H501,"0")</f>
        <v>19.038</v>
      </c>
      <c r="BO501" s="64">
        <f>IFERROR(1/J501*(X501/H501),"0")</f>
        <v>1.9097222222222224E-2</v>
      </c>
      <c r="BP501" s="64">
        <f>IFERROR(1/J501*(Y501/H501),"0")</f>
        <v>3.125E-2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1.2222222222222223</v>
      </c>
      <c r="Y503" s="577">
        <f>IFERROR(Y501/H501,"0")+IFERROR(Y502/H502,"0")</f>
        <v>2</v>
      </c>
      <c r="Z503" s="577">
        <f>IFERROR(IF(Z501="",0,Z501),"0")+IFERROR(IF(Z502="",0,Z502),"0")</f>
        <v>3.7960000000000001E-2</v>
      </c>
      <c r="AA503" s="578"/>
      <c r="AB503" s="578"/>
      <c r="AC503" s="578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11</v>
      </c>
      <c r="Y504" s="577">
        <f>IFERROR(SUM(Y501:Y502),"0")</f>
        <v>18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3482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3626.14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3650.2947672327923</v>
      </c>
      <c r="Y518" s="577">
        <f>IFERROR(SUM(BN22:BN514),"0")</f>
        <v>3801.9170000000008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6</v>
      </c>
      <c r="Y519" s="38">
        <f>ROUNDUP(SUM(BP22:BP514),0)</f>
        <v>6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3800.2947672327923</v>
      </c>
      <c r="Y520" s="577">
        <f>GrossWeightTotalR+PalletQtyTotalR*25</f>
        <v>3951.9170000000008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527.83777537411834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550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6.5728899999999992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39.200000000000003</v>
      </c>
      <c r="E527" s="46">
        <f>IFERROR(Y90*1,"0")+IFERROR(Y91*1,"0")+IFERROR(Y92*1,"0")+IFERROR(Y96*1,"0")+IFERROR(Y97*1,"0")+IFERROR(Y98*1,"0")+IFERROR(Y99*1,"0")+IFERROR(Y100*1,"0")+IFERROR(Y101*1,"0")</f>
        <v>86.399999999999991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111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171.96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840.3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8.64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60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93.08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1830</v>
      </c>
      <c r="U527" s="46">
        <f>IFERROR(Y374*1,"0")+IFERROR(Y375*1,"0")+IFERROR(Y376*1,"0")+IFERROR(Y377*1,"0")+IFERROR(Y381*1,"0")+IFERROR(Y385*1,"0")+IFERROR(Y386*1,"0")+IFERROR(Y390*1,"0")</f>
        <v>144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81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142.56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18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69,00"/>
        <filter val="1,01"/>
        <filter val="1,22"/>
        <filter val="1,23"/>
        <filter val="1,32"/>
        <filter val="1,55"/>
        <filter val="1,70"/>
        <filter val="10,00"/>
        <filter val="10,28"/>
        <filter val="10,78"/>
        <filter val="105,00"/>
        <filter val="11,00"/>
        <filter val="111,27"/>
        <filter val="12,00"/>
        <filter val="126,00"/>
        <filter val="13,00"/>
        <filter val="132,53"/>
        <filter val="135,00"/>
        <filter val="138,00"/>
        <filter val="14,00"/>
        <filter val="14,63"/>
        <filter val="149,00"/>
        <filter val="15,00"/>
        <filter val="15,33"/>
        <filter val="157,00"/>
        <filter val="16,00"/>
        <filter val="161,00"/>
        <filter val="169,00"/>
        <filter val="19,00"/>
        <filter val="2,00"/>
        <filter val="2,33"/>
        <filter val="20,00"/>
        <filter val="21,25"/>
        <filter val="22,00"/>
        <filter val="23,00"/>
        <filter val="24,17"/>
        <filter val="25,57"/>
        <filter val="26,00"/>
        <filter val="28,00"/>
        <filter val="3 482,00"/>
        <filter val="3 650,29"/>
        <filter val="3 800,29"/>
        <filter val="3,00"/>
        <filter val="3,15"/>
        <filter val="3,24"/>
        <filter val="30,00"/>
        <filter val="32,00"/>
        <filter val="334,00"/>
        <filter val="35,00"/>
        <filter val="36,00"/>
        <filter val="4,00"/>
        <filter val="4,32"/>
        <filter val="40,00"/>
        <filter val="435,00"/>
        <filter val="44,00"/>
        <filter val="455,00"/>
        <filter val="5,00"/>
        <filter val="51,00"/>
        <filter val="527,84"/>
        <filter val="534,00"/>
        <filter val="56,00"/>
        <filter val="58,00"/>
        <filter val="6"/>
        <filter val="6,74"/>
        <filter val="66,00"/>
        <filter val="680,00"/>
        <filter val="7,00"/>
        <filter val="70,00"/>
        <filter val="76,00"/>
        <filter val="78,00"/>
        <filter val="79,00"/>
        <filter val="81,00"/>
        <filter val="83,00"/>
        <filter val="85,00"/>
        <filter val="9,22"/>
        <filter val="99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