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52E74A7-B5C8-4C71-B34C-ECB470CB0FC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O415" i="1"/>
  <c r="BM415" i="1"/>
  <c r="Y415" i="1"/>
  <c r="Y417" i="1" s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O327" i="1"/>
  <c r="BM327" i="1"/>
  <c r="Y327" i="1"/>
  <c r="BO326" i="1"/>
  <c r="BM326" i="1"/>
  <c r="Y326" i="1"/>
  <c r="Y331" i="1" s="1"/>
  <c r="X324" i="1"/>
  <c r="X323" i="1"/>
  <c r="BO322" i="1"/>
  <c r="BM322" i="1"/>
  <c r="Y322" i="1"/>
  <c r="P322" i="1"/>
  <c r="BO321" i="1"/>
  <c r="BM321" i="1"/>
  <c r="Y321" i="1"/>
  <c r="BP321" i="1" s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6" i="1"/>
  <c r="X275" i="1"/>
  <c r="BO274" i="1"/>
  <c r="BM274" i="1"/>
  <c r="Y274" i="1"/>
  <c r="P274" i="1"/>
  <c r="BO273" i="1"/>
  <c r="BM273" i="1"/>
  <c r="Y273" i="1"/>
  <c r="P273" i="1"/>
  <c r="BO272" i="1"/>
  <c r="BM272" i="1"/>
  <c r="Y272" i="1"/>
  <c r="P272" i="1"/>
  <c r="X269" i="1"/>
  <c r="X268" i="1"/>
  <c r="BO267" i="1"/>
  <c r="BM267" i="1"/>
  <c r="Y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P188" i="1"/>
  <c r="X185" i="1"/>
  <c r="X184" i="1"/>
  <c r="BO183" i="1"/>
  <c r="BM183" i="1"/>
  <c r="Y183" i="1"/>
  <c r="P183" i="1"/>
  <c r="X181" i="1"/>
  <c r="X180" i="1"/>
  <c r="BO179" i="1"/>
  <c r="BM179" i="1"/>
  <c r="Z179" i="1"/>
  <c r="Y179" i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BP173" i="1" s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X163" i="1"/>
  <c r="X162" i="1"/>
  <c r="BO161" i="1"/>
  <c r="BM161" i="1"/>
  <c r="Y161" i="1"/>
  <c r="P161" i="1"/>
  <c r="X157" i="1"/>
  <c r="X156" i="1"/>
  <c r="BO155" i="1"/>
  <c r="BM155" i="1"/>
  <c r="Y155" i="1"/>
  <c r="BP155" i="1" s="1"/>
  <c r="P155" i="1"/>
  <c r="BO154" i="1"/>
  <c r="BM154" i="1"/>
  <c r="Y154" i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Y145" i="1"/>
  <c r="X145" i="1"/>
  <c r="BP144" i="1"/>
  <c r="BO144" i="1"/>
  <c r="BN144" i="1"/>
  <c r="BM144" i="1"/>
  <c r="Z144" i="1"/>
  <c r="Y144" i="1"/>
  <c r="P144" i="1"/>
  <c r="BO143" i="1"/>
  <c r="BM143" i="1"/>
  <c r="Y143" i="1"/>
  <c r="P143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O127" i="1"/>
  <c r="BM127" i="1"/>
  <c r="Y127" i="1"/>
  <c r="BP127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P119" i="1"/>
  <c r="X117" i="1"/>
  <c r="X116" i="1"/>
  <c r="BP115" i="1"/>
  <c r="BO115" i="1"/>
  <c r="BN115" i="1"/>
  <c r="BM115" i="1"/>
  <c r="Z115" i="1"/>
  <c r="Y115" i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O109" i="1"/>
  <c r="BM109" i="1"/>
  <c r="Y109" i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P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X94" i="1"/>
  <c r="X93" i="1"/>
  <c r="BO92" i="1"/>
  <c r="BM92" i="1"/>
  <c r="Y92" i="1"/>
  <c r="P92" i="1"/>
  <c r="BO91" i="1"/>
  <c r="BM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BP84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X521" i="1" s="1"/>
  <c r="BO22" i="1"/>
  <c r="BM22" i="1"/>
  <c r="X518" i="1" s="1"/>
  <c r="Y22" i="1"/>
  <c r="H10" i="1"/>
  <c r="A9" i="1"/>
  <c r="A10" i="1" s="1"/>
  <c r="D7" i="1"/>
  <c r="Q6" i="1"/>
  <c r="P2" i="1"/>
  <c r="BP91" i="1" l="1"/>
  <c r="BN91" i="1"/>
  <c r="Z91" i="1"/>
  <c r="BP109" i="1"/>
  <c r="BN109" i="1"/>
  <c r="Z109" i="1"/>
  <c r="BP134" i="1"/>
  <c r="BN134" i="1"/>
  <c r="Z134" i="1"/>
  <c r="BP194" i="1"/>
  <c r="BN194" i="1"/>
  <c r="Z194" i="1"/>
  <c r="BP216" i="1"/>
  <c r="BN216" i="1"/>
  <c r="Z216" i="1"/>
  <c r="BP250" i="1"/>
  <c r="BN250" i="1"/>
  <c r="Z250" i="1"/>
  <c r="BP274" i="1"/>
  <c r="BN274" i="1"/>
  <c r="Z274" i="1"/>
  <c r="BP315" i="1"/>
  <c r="BN315" i="1"/>
  <c r="Z315" i="1"/>
  <c r="BP341" i="1"/>
  <c r="BN341" i="1"/>
  <c r="Z341" i="1"/>
  <c r="BP385" i="1"/>
  <c r="BN385" i="1"/>
  <c r="Z385" i="1"/>
  <c r="BP422" i="1"/>
  <c r="BN422" i="1"/>
  <c r="Z422" i="1"/>
  <c r="BP462" i="1"/>
  <c r="BN462" i="1"/>
  <c r="Z462" i="1"/>
  <c r="BP497" i="1"/>
  <c r="BN497" i="1"/>
  <c r="Z497" i="1"/>
  <c r="B527" i="1"/>
  <c r="X519" i="1"/>
  <c r="X520" i="1" s="1"/>
  <c r="Y33" i="1"/>
  <c r="Z35" i="1"/>
  <c r="Z36" i="1" s="1"/>
  <c r="BN35" i="1"/>
  <c r="BP35" i="1"/>
  <c r="Y36" i="1"/>
  <c r="Z41" i="1"/>
  <c r="BN41" i="1"/>
  <c r="Z58" i="1"/>
  <c r="BN58" i="1"/>
  <c r="BP76" i="1"/>
  <c r="BN76" i="1"/>
  <c r="Z76" i="1"/>
  <c r="BP96" i="1"/>
  <c r="BN96" i="1"/>
  <c r="Z96" i="1"/>
  <c r="BP119" i="1"/>
  <c r="BN119" i="1"/>
  <c r="Z119" i="1"/>
  <c r="Y162" i="1"/>
  <c r="BP161" i="1"/>
  <c r="BN161" i="1"/>
  <c r="Z161" i="1"/>
  <c r="Z162" i="1" s="1"/>
  <c r="BP165" i="1"/>
  <c r="BN165" i="1"/>
  <c r="Z165" i="1"/>
  <c r="BP204" i="1"/>
  <c r="BN204" i="1"/>
  <c r="Z204" i="1"/>
  <c r="BP232" i="1"/>
  <c r="BN232" i="1"/>
  <c r="Z232" i="1"/>
  <c r="Y268" i="1"/>
  <c r="BP264" i="1"/>
  <c r="BN264" i="1"/>
  <c r="Z264" i="1"/>
  <c r="BP303" i="1"/>
  <c r="BN303" i="1"/>
  <c r="Z303" i="1"/>
  <c r="BP330" i="1"/>
  <c r="BN330" i="1"/>
  <c r="Z330" i="1"/>
  <c r="BP355" i="1"/>
  <c r="BN355" i="1"/>
  <c r="Z355" i="1"/>
  <c r="BP403" i="1"/>
  <c r="BN403" i="1"/>
  <c r="Z403" i="1"/>
  <c r="BP446" i="1"/>
  <c r="BN446" i="1"/>
  <c r="Z446" i="1"/>
  <c r="Y499" i="1"/>
  <c r="Y498" i="1"/>
  <c r="BP496" i="1"/>
  <c r="BN496" i="1"/>
  <c r="Z496" i="1"/>
  <c r="Y66" i="1"/>
  <c r="Y116" i="1"/>
  <c r="Z169" i="1"/>
  <c r="BN169" i="1"/>
  <c r="Z173" i="1"/>
  <c r="BN173" i="1"/>
  <c r="Y181" i="1"/>
  <c r="Y180" i="1"/>
  <c r="Y185" i="1"/>
  <c r="Y184" i="1"/>
  <c r="BP183" i="1"/>
  <c r="BN183" i="1"/>
  <c r="Z183" i="1"/>
  <c r="Z184" i="1" s="1"/>
  <c r="BP188" i="1"/>
  <c r="BN188" i="1"/>
  <c r="Z188" i="1"/>
  <c r="BP202" i="1"/>
  <c r="BN202" i="1"/>
  <c r="Z202" i="1"/>
  <c r="BP214" i="1"/>
  <c r="BN214" i="1"/>
  <c r="Z214" i="1"/>
  <c r="BP230" i="1"/>
  <c r="BN230" i="1"/>
  <c r="Z230" i="1"/>
  <c r="BP248" i="1"/>
  <c r="BN248" i="1"/>
  <c r="Z248" i="1"/>
  <c r="BP259" i="1"/>
  <c r="BN259" i="1"/>
  <c r="Z259" i="1"/>
  <c r="BP267" i="1"/>
  <c r="BN267" i="1"/>
  <c r="Z267" i="1"/>
  <c r="BP272" i="1"/>
  <c r="BN272" i="1"/>
  <c r="Z272" i="1"/>
  <c r="BP297" i="1"/>
  <c r="BN297" i="1"/>
  <c r="Z297" i="1"/>
  <c r="BP313" i="1"/>
  <c r="BN313" i="1"/>
  <c r="Z313" i="1"/>
  <c r="Z27" i="1"/>
  <c r="BN27" i="1"/>
  <c r="Z31" i="1"/>
  <c r="BN31" i="1"/>
  <c r="Z43" i="1"/>
  <c r="BN43" i="1"/>
  <c r="D527" i="1"/>
  <c r="Z56" i="1"/>
  <c r="BN56" i="1"/>
  <c r="Z62" i="1"/>
  <c r="BN62" i="1"/>
  <c r="BP62" i="1"/>
  <c r="Z70" i="1"/>
  <c r="BN70" i="1"/>
  <c r="Y82" i="1"/>
  <c r="Z78" i="1"/>
  <c r="BN78" i="1"/>
  <c r="Z84" i="1"/>
  <c r="BN84" i="1"/>
  <c r="Y102" i="1"/>
  <c r="Z98" i="1"/>
  <c r="BN98" i="1"/>
  <c r="Z107" i="1"/>
  <c r="BN107" i="1"/>
  <c r="Z113" i="1"/>
  <c r="BN113" i="1"/>
  <c r="BP113" i="1"/>
  <c r="Z121" i="1"/>
  <c r="BN121" i="1"/>
  <c r="Z127" i="1"/>
  <c r="BN127" i="1"/>
  <c r="Z138" i="1"/>
  <c r="BN138" i="1"/>
  <c r="BP138" i="1"/>
  <c r="Z155" i="1"/>
  <c r="BN155" i="1"/>
  <c r="Y175" i="1"/>
  <c r="Z167" i="1"/>
  <c r="BN167" i="1"/>
  <c r="Z171" i="1"/>
  <c r="BN171" i="1"/>
  <c r="Z177" i="1"/>
  <c r="BN177" i="1"/>
  <c r="BP177" i="1"/>
  <c r="BP179" i="1"/>
  <c r="BN179" i="1"/>
  <c r="Y206" i="1"/>
  <c r="BP198" i="1"/>
  <c r="BN198" i="1"/>
  <c r="Z198" i="1"/>
  <c r="BP210" i="1"/>
  <c r="BN210" i="1"/>
  <c r="Z210" i="1"/>
  <c r="Y223" i="1"/>
  <c r="BP221" i="1"/>
  <c r="BN221" i="1"/>
  <c r="Z221" i="1"/>
  <c r="BP238" i="1"/>
  <c r="BN238" i="1"/>
  <c r="Z238" i="1"/>
  <c r="BP255" i="1"/>
  <c r="BN255" i="1"/>
  <c r="Z255" i="1"/>
  <c r="BP266" i="1"/>
  <c r="BN266" i="1"/>
  <c r="Z266" i="1"/>
  <c r="P527" i="1"/>
  <c r="Y280" i="1"/>
  <c r="BP279" i="1"/>
  <c r="BN279" i="1"/>
  <c r="Z279" i="1"/>
  <c r="Z280" i="1" s="1"/>
  <c r="Y285" i="1"/>
  <c r="Y284" i="1"/>
  <c r="BP283" i="1"/>
  <c r="BN283" i="1"/>
  <c r="Z283" i="1"/>
  <c r="Z284" i="1" s="1"/>
  <c r="Q527" i="1"/>
  <c r="Y289" i="1"/>
  <c r="BP288" i="1"/>
  <c r="BN288" i="1"/>
  <c r="Z288" i="1"/>
  <c r="Z289" i="1" s="1"/>
  <c r="BP293" i="1"/>
  <c r="BN293" i="1"/>
  <c r="Z293" i="1"/>
  <c r="BP305" i="1"/>
  <c r="BN305" i="1"/>
  <c r="Z305" i="1"/>
  <c r="Y252" i="1"/>
  <c r="Z321" i="1"/>
  <c r="BN321" i="1"/>
  <c r="Z326" i="1"/>
  <c r="BN326" i="1"/>
  <c r="BP327" i="1"/>
  <c r="BN327" i="1"/>
  <c r="Z327" i="1"/>
  <c r="BP336" i="1"/>
  <c r="BN336" i="1"/>
  <c r="Z336" i="1"/>
  <c r="BP353" i="1"/>
  <c r="BN353" i="1"/>
  <c r="Z353" i="1"/>
  <c r="BP376" i="1"/>
  <c r="BN376" i="1"/>
  <c r="Z376" i="1"/>
  <c r="BP401" i="1"/>
  <c r="BN401" i="1"/>
  <c r="Z401" i="1"/>
  <c r="BP416" i="1"/>
  <c r="BN416" i="1"/>
  <c r="Z416" i="1"/>
  <c r="BP420" i="1"/>
  <c r="BN420" i="1"/>
  <c r="Z420" i="1"/>
  <c r="BP444" i="1"/>
  <c r="BN444" i="1"/>
  <c r="Z444" i="1"/>
  <c r="BP456" i="1"/>
  <c r="BN456" i="1"/>
  <c r="Z456" i="1"/>
  <c r="BP472" i="1"/>
  <c r="BN472" i="1"/>
  <c r="Z472" i="1"/>
  <c r="BP484" i="1"/>
  <c r="BN484" i="1"/>
  <c r="Z484" i="1"/>
  <c r="BP507" i="1"/>
  <c r="BN507" i="1"/>
  <c r="Z507" i="1"/>
  <c r="BP509" i="1"/>
  <c r="BN509" i="1"/>
  <c r="Z509" i="1"/>
  <c r="Y332" i="1"/>
  <c r="BP326" i="1"/>
  <c r="BP328" i="1"/>
  <c r="BN328" i="1"/>
  <c r="Z328" i="1"/>
  <c r="BP343" i="1"/>
  <c r="BN343" i="1"/>
  <c r="Z343" i="1"/>
  <c r="BP349" i="1"/>
  <c r="BN349" i="1"/>
  <c r="Z349" i="1"/>
  <c r="Y361" i="1"/>
  <c r="BP359" i="1"/>
  <c r="BN359" i="1"/>
  <c r="Z359" i="1"/>
  <c r="BP397" i="1"/>
  <c r="BN397" i="1"/>
  <c r="Z397" i="1"/>
  <c r="BP405" i="1"/>
  <c r="BN405" i="1"/>
  <c r="Z405" i="1"/>
  <c r="BP440" i="1"/>
  <c r="BN440" i="1"/>
  <c r="Z440" i="1"/>
  <c r="BP448" i="1"/>
  <c r="BN448" i="1"/>
  <c r="Z448" i="1"/>
  <c r="BP464" i="1"/>
  <c r="BN464" i="1"/>
  <c r="Z464" i="1"/>
  <c r="Y487" i="1"/>
  <c r="Y486" i="1"/>
  <c r="BP483" i="1"/>
  <c r="BN483" i="1"/>
  <c r="Z483" i="1"/>
  <c r="BP485" i="1"/>
  <c r="BN485" i="1"/>
  <c r="Z485" i="1"/>
  <c r="Y511" i="1"/>
  <c r="Y510" i="1"/>
  <c r="BP506" i="1"/>
  <c r="BN506" i="1"/>
  <c r="Z506" i="1"/>
  <c r="BP508" i="1"/>
  <c r="BN508" i="1"/>
  <c r="Z508" i="1"/>
  <c r="S527" i="1"/>
  <c r="Y344" i="1"/>
  <c r="Y411" i="1"/>
  <c r="J9" i="1"/>
  <c r="F10" i="1"/>
  <c r="F9" i="1"/>
  <c r="Y24" i="1"/>
  <c r="Y32" i="1"/>
  <c r="Y46" i="1"/>
  <c r="Y50" i="1"/>
  <c r="Y59" i="1"/>
  <c r="Y67" i="1"/>
  <c r="Y73" i="1"/>
  <c r="Y81" i="1"/>
  <c r="BP85" i="1"/>
  <c r="BN85" i="1"/>
  <c r="Z85" i="1"/>
  <c r="Z86" i="1" s="1"/>
  <c r="Y87" i="1"/>
  <c r="E527" i="1"/>
  <c r="Y93" i="1"/>
  <c r="BP90" i="1"/>
  <c r="BN90" i="1"/>
  <c r="Z90" i="1"/>
  <c r="BP99" i="1"/>
  <c r="BN99" i="1"/>
  <c r="Z99" i="1"/>
  <c r="BP108" i="1"/>
  <c r="BN108" i="1"/>
  <c r="Z108" i="1"/>
  <c r="BP120" i="1"/>
  <c r="BN120" i="1"/>
  <c r="Z120" i="1"/>
  <c r="Y124" i="1"/>
  <c r="BP128" i="1"/>
  <c r="BN128" i="1"/>
  <c r="Z128" i="1"/>
  <c r="Y130" i="1"/>
  <c r="G527" i="1"/>
  <c r="Y136" i="1"/>
  <c r="BP133" i="1"/>
  <c r="BN133" i="1"/>
  <c r="Z133" i="1"/>
  <c r="Z156" i="1"/>
  <c r="BP154" i="1"/>
  <c r="BN154" i="1"/>
  <c r="Z154" i="1"/>
  <c r="BP168" i="1"/>
  <c r="BN168" i="1"/>
  <c r="Z168" i="1"/>
  <c r="BP172" i="1"/>
  <c r="BN172" i="1"/>
  <c r="Z172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9" i="1"/>
  <c r="Y218" i="1"/>
  <c r="BP209" i="1"/>
  <c r="BN209" i="1"/>
  <c r="Z209" i="1"/>
  <c r="BP213" i="1"/>
  <c r="BN213" i="1"/>
  <c r="Z213" i="1"/>
  <c r="BP217" i="1"/>
  <c r="BN217" i="1"/>
  <c r="Z217" i="1"/>
  <c r="BP229" i="1"/>
  <c r="BN229" i="1"/>
  <c r="Z229" i="1"/>
  <c r="BP233" i="1"/>
  <c r="BN233" i="1"/>
  <c r="Z233" i="1"/>
  <c r="Y235" i="1"/>
  <c r="Y240" i="1"/>
  <c r="BP237" i="1"/>
  <c r="BN237" i="1"/>
  <c r="Z237" i="1"/>
  <c r="Z239" i="1" s="1"/>
  <c r="Y239" i="1"/>
  <c r="BP258" i="1"/>
  <c r="BN258" i="1"/>
  <c r="Z258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Y324" i="1"/>
  <c r="Z337" i="1"/>
  <c r="BP335" i="1"/>
  <c r="BN335" i="1"/>
  <c r="Z335" i="1"/>
  <c r="Y337" i="1"/>
  <c r="BP375" i="1"/>
  <c r="BN375" i="1"/>
  <c r="Z375" i="1"/>
  <c r="Y379" i="1"/>
  <c r="F527" i="1"/>
  <c r="H9" i="1"/>
  <c r="Z22" i="1"/>
  <c r="Z23" i="1" s="1"/>
  <c r="BN22" i="1"/>
  <c r="BP22" i="1"/>
  <c r="Y23" i="1"/>
  <c r="X517" i="1"/>
  <c r="Z26" i="1"/>
  <c r="BN26" i="1"/>
  <c r="BP26" i="1"/>
  <c r="Z28" i="1"/>
  <c r="BN28" i="1"/>
  <c r="Z30" i="1"/>
  <c r="BN30" i="1"/>
  <c r="C527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Y86" i="1"/>
  <c r="BP92" i="1"/>
  <c r="BN92" i="1"/>
  <c r="Z92" i="1"/>
  <c r="Y94" i="1"/>
  <c r="BP97" i="1"/>
  <c r="BN97" i="1"/>
  <c r="Z97" i="1"/>
  <c r="BP101" i="1"/>
  <c r="BN101" i="1"/>
  <c r="Z101" i="1"/>
  <c r="Y103" i="1"/>
  <c r="Y111" i="1"/>
  <c r="BP106" i="1"/>
  <c r="BN106" i="1"/>
  <c r="Z106" i="1"/>
  <c r="Y110" i="1"/>
  <c r="BP114" i="1"/>
  <c r="BN114" i="1"/>
  <c r="Z114" i="1"/>
  <c r="Z116" i="1" s="1"/>
  <c r="Y125" i="1"/>
  <c r="BP122" i="1"/>
  <c r="BN122" i="1"/>
  <c r="Z122" i="1"/>
  <c r="Y129" i="1"/>
  <c r="Y135" i="1"/>
  <c r="BP139" i="1"/>
  <c r="BN139" i="1"/>
  <c r="Z139" i="1"/>
  <c r="Z140" i="1" s="1"/>
  <c r="Y141" i="1"/>
  <c r="Y146" i="1"/>
  <c r="BP143" i="1"/>
  <c r="BN143" i="1"/>
  <c r="Z143" i="1"/>
  <c r="Z145" i="1" s="1"/>
  <c r="Y157" i="1"/>
  <c r="Y156" i="1"/>
  <c r="BP166" i="1"/>
  <c r="BN166" i="1"/>
  <c r="Z166" i="1"/>
  <c r="BP170" i="1"/>
  <c r="BN170" i="1"/>
  <c r="Z170" i="1"/>
  <c r="Y174" i="1"/>
  <c r="BP178" i="1"/>
  <c r="BN178" i="1"/>
  <c r="Z178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BP249" i="1"/>
  <c r="BN249" i="1"/>
  <c r="Z249" i="1"/>
  <c r="Z275" i="1"/>
  <c r="BP273" i="1"/>
  <c r="BN273" i="1"/>
  <c r="Z273" i="1"/>
  <c r="O527" i="1"/>
  <c r="Y275" i="1"/>
  <c r="BP350" i="1"/>
  <c r="BN350" i="1"/>
  <c r="Z350" i="1"/>
  <c r="Y356" i="1"/>
  <c r="BP354" i="1"/>
  <c r="BN354" i="1"/>
  <c r="Z354" i="1"/>
  <c r="BP421" i="1"/>
  <c r="BN421" i="1"/>
  <c r="Z421" i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H527" i="1"/>
  <c r="Y151" i="1"/>
  <c r="I527" i="1"/>
  <c r="Y163" i="1"/>
  <c r="J527" i="1"/>
  <c r="Y190" i="1"/>
  <c r="BP222" i="1"/>
  <c r="BN222" i="1"/>
  <c r="Z222" i="1"/>
  <c r="Z223" i="1" s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Z251" i="1" s="1"/>
  <c r="Y251" i="1"/>
  <c r="BP256" i="1"/>
  <c r="BN256" i="1"/>
  <c r="Z256" i="1"/>
  <c r="Z260" i="1" s="1"/>
  <c r="Y260" i="1"/>
  <c r="BP265" i="1"/>
  <c r="BN265" i="1"/>
  <c r="Z265" i="1"/>
  <c r="Z268" i="1" s="1"/>
  <c r="Y276" i="1"/>
  <c r="BP294" i="1"/>
  <c r="BN294" i="1"/>
  <c r="Z294" i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Z331" i="1" s="1"/>
  <c r="Y338" i="1"/>
  <c r="BP342" i="1"/>
  <c r="BN342" i="1"/>
  <c r="Z342" i="1"/>
  <c r="Z344" i="1" s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Z417" i="1" s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BP463" i="1"/>
  <c r="BN463" i="1"/>
  <c r="Z463" i="1"/>
  <c r="BP467" i="1"/>
  <c r="BN467" i="1"/>
  <c r="Z467" i="1"/>
  <c r="Y474" i="1"/>
  <c r="BP471" i="1"/>
  <c r="BN471" i="1"/>
  <c r="Z471" i="1"/>
  <c r="BP490" i="1"/>
  <c r="BN490" i="1"/>
  <c r="Z490" i="1"/>
  <c r="BP492" i="1"/>
  <c r="BN492" i="1"/>
  <c r="Z492" i="1"/>
  <c r="Y503" i="1"/>
  <c r="BP501" i="1"/>
  <c r="BN501" i="1"/>
  <c r="Z501" i="1"/>
  <c r="Z503" i="1" l="1"/>
  <c r="Z474" i="1"/>
  <c r="Z458" i="1"/>
  <c r="Z424" i="1"/>
  <c r="Z206" i="1"/>
  <c r="Z180" i="1"/>
  <c r="Z124" i="1"/>
  <c r="Z110" i="1"/>
  <c r="Z102" i="1"/>
  <c r="Z135" i="1"/>
  <c r="Z129" i="1"/>
  <c r="Z498" i="1"/>
  <c r="Z356" i="1"/>
  <c r="Z378" i="1"/>
  <c r="Z510" i="1"/>
  <c r="Z486" i="1"/>
  <c r="Z309" i="1"/>
  <c r="Z299" i="1"/>
  <c r="Z174" i="1"/>
  <c r="Z72" i="1"/>
  <c r="Z66" i="1"/>
  <c r="Z59" i="1"/>
  <c r="Z45" i="1"/>
  <c r="Z32" i="1"/>
  <c r="Z323" i="1"/>
  <c r="Y521" i="1"/>
  <c r="Y518" i="1"/>
  <c r="Z317" i="1"/>
  <c r="Z452" i="1"/>
  <c r="Z406" i="1"/>
  <c r="Z234" i="1"/>
  <c r="Z468" i="1"/>
  <c r="Z81" i="1"/>
  <c r="Y519" i="1"/>
  <c r="Z218" i="1"/>
  <c r="Z93" i="1"/>
  <c r="Y517" i="1"/>
  <c r="Z493" i="1"/>
  <c r="Z522" i="1" l="1"/>
  <c r="Y520" i="1"/>
</calcChain>
</file>

<file path=xl/sharedStrings.xml><?xml version="1.0" encoding="utf-8"?>
<sst xmlns="http://schemas.openxmlformats.org/spreadsheetml/2006/main" count="2314" uniqueCount="836">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</sst>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4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0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5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9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5" t="s">
        <v>0</v>
      </c>
      <c r="E1" s="616"/>
      <c r="F1" s="616"/>
      <c r="G1" s="12" t="s">
        <v>1</v>
      </c>
      <c r="H1" s="655" t="s">
        <v>2</v>
      </c>
      <c r="I1" s="616"/>
      <c r="J1" s="616"/>
      <c r="K1" s="616"/>
      <c r="L1" s="616"/>
      <c r="M1" s="616"/>
      <c r="N1" s="616"/>
      <c r="O1" s="616"/>
      <c r="P1" s="616"/>
      <c r="Q1" s="616"/>
      <c r="R1" s="615" t="s">
        <v>3</v>
      </c>
      <c r="S1" s="616"/>
      <c r="T1" s="61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6" t="s">
        <v>8</v>
      </c>
      <c r="B5" s="631"/>
      <c r="C5" s="632"/>
      <c r="D5" s="656"/>
      <c r="E5" s="657"/>
      <c r="F5" s="873" t="s">
        <v>9</v>
      </c>
      <c r="G5" s="632"/>
      <c r="H5" s="656" t="s">
        <v>835</v>
      </c>
      <c r="I5" s="820"/>
      <c r="J5" s="820"/>
      <c r="K5" s="820"/>
      <c r="L5" s="820"/>
      <c r="M5" s="657"/>
      <c r="N5" s="58"/>
      <c r="P5" s="24" t="s">
        <v>10</v>
      </c>
      <c r="Q5" s="880">
        <v>45817</v>
      </c>
      <c r="R5" s="708"/>
      <c r="T5" s="745" t="s">
        <v>11</v>
      </c>
      <c r="U5" s="746"/>
      <c r="V5" s="748" t="s">
        <v>12</v>
      </c>
      <c r="W5" s="708"/>
      <c r="AB5" s="51"/>
      <c r="AC5" s="51"/>
      <c r="AD5" s="51"/>
      <c r="AE5" s="51"/>
    </row>
    <row r="6" spans="1:32" s="569" customFormat="1" ht="24" customHeight="1" x14ac:dyDescent="0.2">
      <c r="A6" s="706" t="s">
        <v>13</v>
      </c>
      <c r="B6" s="631"/>
      <c r="C6" s="632"/>
      <c r="D6" s="823" t="s">
        <v>815</v>
      </c>
      <c r="E6" s="824"/>
      <c r="F6" s="824"/>
      <c r="G6" s="824"/>
      <c r="H6" s="824"/>
      <c r="I6" s="824"/>
      <c r="J6" s="824"/>
      <c r="K6" s="824"/>
      <c r="L6" s="824"/>
      <c r="M6" s="708"/>
      <c r="N6" s="59"/>
      <c r="P6" s="24" t="s">
        <v>15</v>
      </c>
      <c r="Q6" s="891" t="str">
        <f>IF(Q5=0," ",CHOOSE(WEEKDAY(Q5,2),"Понедельник","Вторник","Среда","Четверг","Пятница","Суббота","Воскресенье"))</f>
        <v>Понедельник</v>
      </c>
      <c r="R6" s="580"/>
      <c r="T6" s="754" t="s">
        <v>16</v>
      </c>
      <c r="U6" s="746"/>
      <c r="V6" s="806" t="s">
        <v>17</v>
      </c>
      <c r="W6" s="599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40" t="str">
        <f>IFERROR(VLOOKUP(DeliveryAddress,Table,3,0),1)</f>
        <v>6</v>
      </c>
      <c r="E7" s="641"/>
      <c r="F7" s="641"/>
      <c r="G7" s="641"/>
      <c r="H7" s="641"/>
      <c r="I7" s="641"/>
      <c r="J7" s="641"/>
      <c r="K7" s="641"/>
      <c r="L7" s="641"/>
      <c r="M7" s="642"/>
      <c r="N7" s="60"/>
      <c r="P7" s="24"/>
      <c r="Q7" s="42"/>
      <c r="R7" s="42"/>
      <c r="T7" s="586"/>
      <c r="U7" s="746"/>
      <c r="V7" s="807"/>
      <c r="W7" s="808"/>
      <c r="AB7" s="51"/>
      <c r="AC7" s="51"/>
      <c r="AD7" s="51"/>
      <c r="AE7" s="51"/>
    </row>
    <row r="8" spans="1:32" s="569" customFormat="1" ht="25.5" customHeight="1" x14ac:dyDescent="0.2">
      <c r="A8" s="905" t="s">
        <v>18</v>
      </c>
      <c r="B8" s="592"/>
      <c r="C8" s="593"/>
      <c r="D8" s="649"/>
      <c r="E8" s="650"/>
      <c r="F8" s="650"/>
      <c r="G8" s="650"/>
      <c r="H8" s="650"/>
      <c r="I8" s="650"/>
      <c r="J8" s="650"/>
      <c r="K8" s="650"/>
      <c r="L8" s="650"/>
      <c r="M8" s="651"/>
      <c r="N8" s="61"/>
      <c r="P8" s="24" t="s">
        <v>19</v>
      </c>
      <c r="Q8" s="713">
        <v>0.41666666666666669</v>
      </c>
      <c r="R8" s="642"/>
      <c r="T8" s="586"/>
      <c r="U8" s="746"/>
      <c r="V8" s="807"/>
      <c r="W8" s="808"/>
      <c r="AB8" s="51"/>
      <c r="AC8" s="51"/>
      <c r="AD8" s="51"/>
      <c r="AE8" s="51"/>
    </row>
    <row r="9" spans="1:32" s="569" customFormat="1" ht="39.950000000000003" customHeight="1" x14ac:dyDescent="0.2">
      <c r="A9" s="7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19"/>
      <c r="E9" s="595"/>
      <c r="F9" s="7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4" t="str">
        <f>IF(AND($A$9="Тип доверенности/получателя при получении в адресе перегруза:",$D$9="Разовая доверенность"),"Введите ФИО","")</f>
        <v/>
      </c>
      <c r="I9" s="595"/>
      <c r="J9" s="5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5"/>
      <c r="L9" s="595"/>
      <c r="M9" s="595"/>
      <c r="N9" s="567"/>
      <c r="P9" s="26" t="s">
        <v>20</v>
      </c>
      <c r="Q9" s="697"/>
      <c r="R9" s="698"/>
      <c r="T9" s="586"/>
      <c r="U9" s="746"/>
      <c r="V9" s="809"/>
      <c r="W9" s="81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7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19"/>
      <c r="E10" s="595"/>
      <c r="F10" s="7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7" t="str">
        <f>IFERROR(VLOOKUP($D$10,Proxy,2,FALSE),"")</f>
        <v/>
      </c>
      <c r="I10" s="586"/>
      <c r="J10" s="586"/>
      <c r="K10" s="586"/>
      <c r="L10" s="586"/>
      <c r="M10" s="586"/>
      <c r="N10" s="568"/>
      <c r="P10" s="26" t="s">
        <v>21</v>
      </c>
      <c r="Q10" s="755"/>
      <c r="R10" s="756"/>
      <c r="U10" s="24" t="s">
        <v>22</v>
      </c>
      <c r="V10" s="598" t="s">
        <v>23</v>
      </c>
      <c r="W10" s="599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7"/>
      <c r="R11" s="708"/>
      <c r="U11" s="24" t="s">
        <v>26</v>
      </c>
      <c r="V11" s="844" t="s">
        <v>27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35" t="s">
        <v>28</v>
      </c>
      <c r="B12" s="631"/>
      <c r="C12" s="631"/>
      <c r="D12" s="631"/>
      <c r="E12" s="631"/>
      <c r="F12" s="631"/>
      <c r="G12" s="631"/>
      <c r="H12" s="631"/>
      <c r="I12" s="631"/>
      <c r="J12" s="631"/>
      <c r="K12" s="631"/>
      <c r="L12" s="631"/>
      <c r="M12" s="632"/>
      <c r="N12" s="62"/>
      <c r="P12" s="24" t="s">
        <v>29</v>
      </c>
      <c r="Q12" s="713"/>
      <c r="R12" s="642"/>
      <c r="S12" s="23"/>
      <c r="U12" s="24"/>
      <c r="V12" s="616"/>
      <c r="W12" s="586"/>
      <c r="AB12" s="51"/>
      <c r="AC12" s="51"/>
      <c r="AD12" s="51"/>
      <c r="AE12" s="51"/>
    </row>
    <row r="13" spans="1:32" s="569" customFormat="1" ht="23.25" customHeight="1" x14ac:dyDescent="0.2">
      <c r="A13" s="735" t="s">
        <v>30</v>
      </c>
      <c r="B13" s="631"/>
      <c r="C13" s="631"/>
      <c r="D13" s="631"/>
      <c r="E13" s="631"/>
      <c r="F13" s="631"/>
      <c r="G13" s="631"/>
      <c r="H13" s="631"/>
      <c r="I13" s="631"/>
      <c r="J13" s="631"/>
      <c r="K13" s="631"/>
      <c r="L13" s="631"/>
      <c r="M13" s="632"/>
      <c r="N13" s="62"/>
      <c r="O13" s="26"/>
      <c r="P13" s="26" t="s">
        <v>31</v>
      </c>
      <c r="Q13" s="844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35" t="s">
        <v>32</v>
      </c>
      <c r="B14" s="631"/>
      <c r="C14" s="631"/>
      <c r="D14" s="631"/>
      <c r="E14" s="631"/>
      <c r="F14" s="631"/>
      <c r="G14" s="631"/>
      <c r="H14" s="631"/>
      <c r="I14" s="631"/>
      <c r="J14" s="631"/>
      <c r="K14" s="631"/>
      <c r="L14" s="631"/>
      <c r="M14" s="63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60" t="s">
        <v>33</v>
      </c>
      <c r="B15" s="631"/>
      <c r="C15" s="631"/>
      <c r="D15" s="631"/>
      <c r="E15" s="631"/>
      <c r="F15" s="631"/>
      <c r="G15" s="631"/>
      <c r="H15" s="631"/>
      <c r="I15" s="631"/>
      <c r="J15" s="631"/>
      <c r="K15" s="631"/>
      <c r="L15" s="631"/>
      <c r="M15" s="632"/>
      <c r="N15" s="63"/>
      <c r="P15" s="724" t="s">
        <v>34</v>
      </c>
      <c r="Q15" s="616"/>
      <c r="R15" s="616"/>
      <c r="S15" s="616"/>
      <c r="T15" s="61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5"/>
      <c r="Q16" s="725"/>
      <c r="R16" s="725"/>
      <c r="S16" s="725"/>
      <c r="T16" s="72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7" t="s">
        <v>35</v>
      </c>
      <c r="B17" s="627" t="s">
        <v>36</v>
      </c>
      <c r="C17" s="718" t="s">
        <v>37</v>
      </c>
      <c r="D17" s="627" t="s">
        <v>38</v>
      </c>
      <c r="E17" s="684"/>
      <c r="F17" s="627" t="s">
        <v>39</v>
      </c>
      <c r="G17" s="627" t="s">
        <v>40</v>
      </c>
      <c r="H17" s="627" t="s">
        <v>41</v>
      </c>
      <c r="I17" s="627" t="s">
        <v>42</v>
      </c>
      <c r="J17" s="627" t="s">
        <v>43</v>
      </c>
      <c r="K17" s="627" t="s">
        <v>44</v>
      </c>
      <c r="L17" s="627" t="s">
        <v>45</v>
      </c>
      <c r="M17" s="627" t="s">
        <v>46</v>
      </c>
      <c r="N17" s="627" t="s">
        <v>47</v>
      </c>
      <c r="O17" s="627" t="s">
        <v>48</v>
      </c>
      <c r="P17" s="627" t="s">
        <v>49</v>
      </c>
      <c r="Q17" s="683"/>
      <c r="R17" s="683"/>
      <c r="S17" s="683"/>
      <c r="T17" s="684"/>
      <c r="U17" s="898" t="s">
        <v>50</v>
      </c>
      <c r="V17" s="632"/>
      <c r="W17" s="627" t="s">
        <v>51</v>
      </c>
      <c r="X17" s="627" t="s">
        <v>52</v>
      </c>
      <c r="Y17" s="901" t="s">
        <v>53</v>
      </c>
      <c r="Z17" s="804" t="s">
        <v>54</v>
      </c>
      <c r="AA17" s="794" t="s">
        <v>55</v>
      </c>
      <c r="AB17" s="794" t="s">
        <v>56</v>
      </c>
      <c r="AC17" s="794" t="s">
        <v>57</v>
      </c>
      <c r="AD17" s="794" t="s">
        <v>58</v>
      </c>
      <c r="AE17" s="868"/>
      <c r="AF17" s="869"/>
      <c r="AG17" s="66"/>
      <c r="BD17" s="65" t="s">
        <v>59</v>
      </c>
    </row>
    <row r="18" spans="1:68" ht="14.25" customHeight="1" x14ac:dyDescent="0.2">
      <c r="A18" s="628"/>
      <c r="B18" s="628"/>
      <c r="C18" s="628"/>
      <c r="D18" s="685"/>
      <c r="E18" s="687"/>
      <c r="F18" s="628"/>
      <c r="G18" s="628"/>
      <c r="H18" s="628"/>
      <c r="I18" s="628"/>
      <c r="J18" s="628"/>
      <c r="K18" s="628"/>
      <c r="L18" s="628"/>
      <c r="M18" s="628"/>
      <c r="N18" s="628"/>
      <c r="O18" s="628"/>
      <c r="P18" s="685"/>
      <c r="Q18" s="686"/>
      <c r="R18" s="686"/>
      <c r="S18" s="686"/>
      <c r="T18" s="687"/>
      <c r="U18" s="67" t="s">
        <v>60</v>
      </c>
      <c r="V18" s="67" t="s">
        <v>61</v>
      </c>
      <c r="W18" s="628"/>
      <c r="X18" s="628"/>
      <c r="Y18" s="902"/>
      <c r="Z18" s="805"/>
      <c r="AA18" s="795"/>
      <c r="AB18" s="795"/>
      <c r="AC18" s="795"/>
      <c r="AD18" s="870"/>
      <c r="AE18" s="871"/>
      <c r="AF18" s="872"/>
      <c r="AG18" s="66"/>
      <c r="BD18" s="65"/>
    </row>
    <row r="19" spans="1:68" ht="27.75" hidden="1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hidden="1" customHeight="1" x14ac:dyDescent="0.25">
      <c r="A20" s="629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70"/>
      <c r="AB20" s="570"/>
      <c r="AC20" s="570"/>
    </row>
    <row r="21" spans="1:68" ht="14.25" hidden="1" customHeight="1" x14ac:dyDescent="0.25">
      <c r="A21" s="597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71"/>
      <c r="AB21" s="571"/>
      <c r="AC21" s="57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79">
        <v>4680115886643</v>
      </c>
      <c r="E22" s="580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7" t="s">
        <v>68</v>
      </c>
      <c r="Q22" s="582"/>
      <c r="R22" s="582"/>
      <c r="S22" s="582"/>
      <c r="T22" s="583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91" t="s">
        <v>71</v>
      </c>
      <c r="Q23" s="592"/>
      <c r="R23" s="592"/>
      <c r="S23" s="592"/>
      <c r="T23" s="592"/>
      <c r="U23" s="592"/>
      <c r="V23" s="593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91" t="s">
        <v>71</v>
      </c>
      <c r="Q24" s="592"/>
      <c r="R24" s="592"/>
      <c r="S24" s="592"/>
      <c r="T24" s="592"/>
      <c r="U24" s="592"/>
      <c r="V24" s="593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97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71"/>
      <c r="AB25" s="571"/>
      <c r="AC25" s="571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79">
        <v>4680115885912</v>
      </c>
      <c r="E26" s="580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2"/>
      <c r="R26" s="582"/>
      <c r="S26" s="582"/>
      <c r="T26" s="583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79">
        <v>4607091388237</v>
      </c>
      <c r="E27" s="580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8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2"/>
      <c r="R27" s="582"/>
      <c r="S27" s="582"/>
      <c r="T27" s="583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79">
        <v>4680115886230</v>
      </c>
      <c r="E28" s="580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2"/>
      <c r="R28" s="582"/>
      <c r="S28" s="582"/>
      <c r="T28" s="583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79">
        <v>4680115886247</v>
      </c>
      <c r="E29" s="580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2"/>
      <c r="R29" s="582"/>
      <c r="S29" s="582"/>
      <c r="T29" s="583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79">
        <v>4680115885905</v>
      </c>
      <c r="E30" s="580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2"/>
      <c r="R30" s="582"/>
      <c r="S30" s="582"/>
      <c r="T30" s="583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79">
        <v>4607091388244</v>
      </c>
      <c r="E31" s="580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2"/>
      <c r="R31" s="582"/>
      <c r="S31" s="582"/>
      <c r="T31" s="583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91" t="s">
        <v>71</v>
      </c>
      <c r="Q32" s="592"/>
      <c r="R32" s="592"/>
      <c r="S32" s="592"/>
      <c r="T32" s="592"/>
      <c r="U32" s="592"/>
      <c r="V32" s="593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91" t="s">
        <v>71</v>
      </c>
      <c r="Q33" s="592"/>
      <c r="R33" s="592"/>
      <c r="S33" s="592"/>
      <c r="T33" s="592"/>
      <c r="U33" s="592"/>
      <c r="V33" s="593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97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71"/>
      <c r="AB34" s="571"/>
      <c r="AC34" s="571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79">
        <v>4607091388503</v>
      </c>
      <c r="E35" s="580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2"/>
      <c r="R35" s="582"/>
      <c r="S35" s="582"/>
      <c r="T35" s="583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91" t="s">
        <v>71</v>
      </c>
      <c r="Q36" s="592"/>
      <c r="R36" s="592"/>
      <c r="S36" s="592"/>
      <c r="T36" s="592"/>
      <c r="U36" s="592"/>
      <c r="V36" s="593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91" t="s">
        <v>71</v>
      </c>
      <c r="Q37" s="592"/>
      <c r="R37" s="592"/>
      <c r="S37" s="592"/>
      <c r="T37" s="592"/>
      <c r="U37" s="592"/>
      <c r="V37" s="593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hidden="1" customHeight="1" x14ac:dyDescent="0.25">
      <c r="A39" s="629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70"/>
      <c r="AB39" s="570"/>
      <c r="AC39" s="570"/>
    </row>
    <row r="40" spans="1:68" ht="14.25" hidden="1" customHeight="1" x14ac:dyDescent="0.25">
      <c r="A40" s="597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71"/>
      <c r="AB40" s="571"/>
      <c r="AC40" s="57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79">
        <v>4607091385670</v>
      </c>
      <c r="E41" s="580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2"/>
      <c r="R41" s="582"/>
      <c r="S41" s="582"/>
      <c r="T41" s="583"/>
      <c r="U41" s="34"/>
      <c r="V41" s="34"/>
      <c r="W41" s="35" t="s">
        <v>69</v>
      </c>
      <c r="X41" s="575">
        <v>393</v>
      </c>
      <c r="Y41" s="576">
        <f>IFERROR(IF(X41="",0,CEILING((X41/$H41),1)*$H41),"")</f>
        <v>399.6</v>
      </c>
      <c r="Z41" s="36">
        <f>IFERROR(IF(Y41=0,"",ROUNDUP(Y41/H41,0)*0.01898),"")</f>
        <v>0.70226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408.82916666666659</v>
      </c>
      <c r="BN41" s="64">
        <f>IFERROR(Y41*I41/H41,"0")</f>
        <v>415.69499999999999</v>
      </c>
      <c r="BO41" s="64">
        <f>IFERROR(1/J41*(X41/H41),"0")</f>
        <v>0.56857638888888884</v>
      </c>
      <c r="BP41" s="64">
        <f>IFERROR(1/J41*(Y41/H41),"0")</f>
        <v>0.578125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79">
        <v>4607091385687</v>
      </c>
      <c r="E42" s="580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2"/>
      <c r="R42" s="582"/>
      <c r="S42" s="582"/>
      <c r="T42" s="583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79">
        <v>4680115882539</v>
      </c>
      <c r="E43" s="580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2"/>
      <c r="R43" s="582"/>
      <c r="S43" s="582"/>
      <c r="T43" s="583"/>
      <c r="U43" s="34"/>
      <c r="V43" s="34"/>
      <c r="W43" s="35" t="s">
        <v>69</v>
      </c>
      <c r="X43" s="575">
        <v>88</v>
      </c>
      <c r="Y43" s="576">
        <f>IFERROR(IF(X43="",0,CEILING((X43/$H43),1)*$H43),"")</f>
        <v>88.800000000000011</v>
      </c>
      <c r="Z43" s="36">
        <f>IFERROR(IF(Y43=0,"",ROUNDUP(Y43/H43,0)*0.00902),"")</f>
        <v>0.21648000000000001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92.994594594594602</v>
      </c>
      <c r="BN43" s="64">
        <f>IFERROR(Y43*I43/H43,"0")</f>
        <v>93.840000000000018</v>
      </c>
      <c r="BO43" s="64">
        <f>IFERROR(1/J43*(X43/H43),"0")</f>
        <v>0.18018018018018017</v>
      </c>
      <c r="BP43" s="64">
        <f>IFERROR(1/J43*(Y43/H43),"0")</f>
        <v>0.18181818181818185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579">
        <v>4680115883949</v>
      </c>
      <c r="E44" s="580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82"/>
      <c r="R44" s="582"/>
      <c r="S44" s="582"/>
      <c r="T44" s="583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5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91" t="s">
        <v>71</v>
      </c>
      <c r="Q45" s="592"/>
      <c r="R45" s="592"/>
      <c r="S45" s="592"/>
      <c r="T45" s="592"/>
      <c r="U45" s="592"/>
      <c r="V45" s="593"/>
      <c r="W45" s="37" t="s">
        <v>72</v>
      </c>
      <c r="X45" s="577">
        <f>IFERROR(X41/H41,"0")+IFERROR(X42/H42,"0")+IFERROR(X43/H43,"0")+IFERROR(X44/H44,"0")</f>
        <v>60.172672672672668</v>
      </c>
      <c r="Y45" s="577">
        <f>IFERROR(Y41/H41,"0")+IFERROR(Y42/H42,"0")+IFERROR(Y43/H43,"0")+IFERROR(Y44/H44,"0")</f>
        <v>61</v>
      </c>
      <c r="Z45" s="577">
        <f>IFERROR(IF(Z41="",0,Z41),"0")+IFERROR(IF(Z42="",0,Z42),"0")+IFERROR(IF(Z43="",0,Z43),"0")+IFERROR(IF(Z44="",0,Z44),"0")</f>
        <v>0.91874</v>
      </c>
      <c r="AA45" s="578"/>
      <c r="AB45" s="578"/>
      <c r="AC45" s="578"/>
    </row>
    <row r="46" spans="1:68" x14ac:dyDescent="0.2">
      <c r="A46" s="586"/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7"/>
      <c r="P46" s="591" t="s">
        <v>71</v>
      </c>
      <c r="Q46" s="592"/>
      <c r="R46" s="592"/>
      <c r="S46" s="592"/>
      <c r="T46" s="592"/>
      <c r="U46" s="592"/>
      <c r="V46" s="593"/>
      <c r="W46" s="37" t="s">
        <v>69</v>
      </c>
      <c r="X46" s="577">
        <f>IFERROR(SUM(X41:X44),"0")</f>
        <v>481</v>
      </c>
      <c r="Y46" s="577">
        <f>IFERROR(SUM(Y41:Y44),"0")</f>
        <v>488.40000000000003</v>
      </c>
      <c r="Z46" s="37"/>
      <c r="AA46" s="578"/>
      <c r="AB46" s="578"/>
      <c r="AC46" s="578"/>
    </row>
    <row r="47" spans="1:68" ht="14.25" hidden="1" customHeight="1" x14ac:dyDescent="0.25">
      <c r="A47" s="597" t="s">
        <v>73</v>
      </c>
      <c r="B47" s="586"/>
      <c r="C47" s="586"/>
      <c r="D47" s="586"/>
      <c r="E47" s="586"/>
      <c r="F47" s="586"/>
      <c r="G47" s="586"/>
      <c r="H47" s="586"/>
      <c r="I47" s="586"/>
      <c r="J47" s="586"/>
      <c r="K47" s="586"/>
      <c r="L47" s="586"/>
      <c r="M47" s="586"/>
      <c r="N47" s="586"/>
      <c r="O47" s="586"/>
      <c r="P47" s="586"/>
      <c r="Q47" s="586"/>
      <c r="R47" s="586"/>
      <c r="S47" s="586"/>
      <c r="T47" s="586"/>
      <c r="U47" s="586"/>
      <c r="V47" s="586"/>
      <c r="W47" s="586"/>
      <c r="X47" s="586"/>
      <c r="Y47" s="586"/>
      <c r="Z47" s="586"/>
      <c r="AA47" s="571"/>
      <c r="AB47" s="571"/>
      <c r="AC47" s="571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579">
        <v>4680115884915</v>
      </c>
      <c r="E48" s="580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82"/>
      <c r="R48" s="582"/>
      <c r="S48" s="582"/>
      <c r="T48" s="583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5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91" t="s">
        <v>71</v>
      </c>
      <c r="Q49" s="592"/>
      <c r="R49" s="592"/>
      <c r="S49" s="592"/>
      <c r="T49" s="592"/>
      <c r="U49" s="592"/>
      <c r="V49" s="593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6"/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7"/>
      <c r="P50" s="591" t="s">
        <v>71</v>
      </c>
      <c r="Q50" s="592"/>
      <c r="R50" s="592"/>
      <c r="S50" s="592"/>
      <c r="T50" s="592"/>
      <c r="U50" s="592"/>
      <c r="V50" s="593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629" t="s">
        <v>119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70"/>
      <c r="AB51" s="570"/>
      <c r="AC51" s="570"/>
    </row>
    <row r="52" spans="1:68" ht="14.25" hidden="1" customHeight="1" x14ac:dyDescent="0.25">
      <c r="A52" s="597" t="s">
        <v>102</v>
      </c>
      <c r="B52" s="586"/>
      <c r="C52" s="586"/>
      <c r="D52" s="586"/>
      <c r="E52" s="586"/>
      <c r="F52" s="586"/>
      <c r="G52" s="586"/>
      <c r="H52" s="586"/>
      <c r="I52" s="586"/>
      <c r="J52" s="586"/>
      <c r="K52" s="586"/>
      <c r="L52" s="586"/>
      <c r="M52" s="586"/>
      <c r="N52" s="586"/>
      <c r="O52" s="586"/>
      <c r="P52" s="586"/>
      <c r="Q52" s="586"/>
      <c r="R52" s="586"/>
      <c r="S52" s="586"/>
      <c r="T52" s="586"/>
      <c r="U52" s="586"/>
      <c r="V52" s="586"/>
      <c r="W52" s="586"/>
      <c r="X52" s="586"/>
      <c r="Y52" s="586"/>
      <c r="Z52" s="586"/>
      <c r="AA52" s="571"/>
      <c r="AB52" s="571"/>
      <c r="AC52" s="571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79">
        <v>4680115885882</v>
      </c>
      <c r="E53" s="580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2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82"/>
      <c r="R53" s="582"/>
      <c r="S53" s="582"/>
      <c r="T53" s="583"/>
      <c r="U53" s="34"/>
      <c r="V53" s="34"/>
      <c r="W53" s="35" t="s">
        <v>69</v>
      </c>
      <c r="X53" s="575">
        <v>169</v>
      </c>
      <c r="Y53" s="576">
        <f t="shared" ref="Y53:Y58" si="6">IFERROR(IF(X53="",0,CEILING((X53/$H53),1)*$H53),"")</f>
        <v>179.2</v>
      </c>
      <c r="Z53" s="36">
        <f>IFERROR(IF(Y53=0,"",ROUNDUP(Y53/H53,0)*0.01898),"")</f>
        <v>0.30368000000000001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175.56383928571429</v>
      </c>
      <c r="BN53" s="64">
        <f t="shared" ref="BN53:BN58" si="8">IFERROR(Y53*I53/H53,"0")</f>
        <v>186.16</v>
      </c>
      <c r="BO53" s="64">
        <f t="shared" ref="BO53:BO58" si="9">IFERROR(1/J53*(X53/H53),"0")</f>
        <v>0.2357700892857143</v>
      </c>
      <c r="BP53" s="64">
        <f t="shared" ref="BP53:BP58" si="10">IFERROR(1/J53*(Y53/H53),"0")</f>
        <v>0.25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79">
        <v>4680115881426</v>
      </c>
      <c r="E54" s="580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82"/>
      <c r="R54" s="582"/>
      <c r="S54" s="582"/>
      <c r="T54" s="583"/>
      <c r="U54" s="34"/>
      <c r="V54" s="34"/>
      <c r="W54" s="35" t="s">
        <v>69</v>
      </c>
      <c r="X54" s="575">
        <v>192</v>
      </c>
      <c r="Y54" s="576">
        <f t="shared" si="6"/>
        <v>194.4</v>
      </c>
      <c r="Z54" s="36">
        <f>IFERROR(IF(Y54=0,"",ROUNDUP(Y54/H54,0)*0.01898),"")</f>
        <v>0.34164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199.73333333333332</v>
      </c>
      <c r="BN54" s="64">
        <f t="shared" si="8"/>
        <v>202.22999999999996</v>
      </c>
      <c r="BO54" s="64">
        <f t="shared" si="9"/>
        <v>0.27777777777777773</v>
      </c>
      <c r="BP54" s="64">
        <f t="shared" si="10"/>
        <v>0.28125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579">
        <v>4680115880283</v>
      </c>
      <c r="E55" s="580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82"/>
      <c r="R55" s="582"/>
      <c r="S55" s="582"/>
      <c r="T55" s="583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79">
        <v>4680115881525</v>
      </c>
      <c r="E56" s="580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9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82"/>
      <c r="R56" s="582"/>
      <c r="S56" s="582"/>
      <c r="T56" s="583"/>
      <c r="U56" s="34"/>
      <c r="V56" s="34"/>
      <c r="W56" s="35" t="s">
        <v>69</v>
      </c>
      <c r="X56" s="575">
        <v>100</v>
      </c>
      <c r="Y56" s="576">
        <f t="shared" si="6"/>
        <v>100</v>
      </c>
      <c r="Z56" s="36">
        <f>IFERROR(IF(Y56=0,"",ROUNDUP(Y56/H56,0)*0.00902),"")</f>
        <v>0.22550000000000001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105.25</v>
      </c>
      <c r="BN56" s="64">
        <f t="shared" si="8"/>
        <v>105.25</v>
      </c>
      <c r="BO56" s="64">
        <f t="shared" si="9"/>
        <v>0.18939393939393939</v>
      </c>
      <c r="BP56" s="64">
        <f t="shared" si="10"/>
        <v>0.18939393939393939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579">
        <v>4680115885899</v>
      </c>
      <c r="E57" s="580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82"/>
      <c r="R57" s="582"/>
      <c r="S57" s="582"/>
      <c r="T57" s="583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134</v>
      </c>
      <c r="B58" s="54" t="s">
        <v>135</v>
      </c>
      <c r="C58" s="31">
        <v>4301011801</v>
      </c>
      <c r="D58" s="579">
        <v>4680115881419</v>
      </c>
      <c r="E58" s="580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82"/>
      <c r="R58" s="582"/>
      <c r="S58" s="582"/>
      <c r="T58" s="583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5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91" t="s">
        <v>71</v>
      </c>
      <c r="Q59" s="592"/>
      <c r="R59" s="592"/>
      <c r="S59" s="592"/>
      <c r="T59" s="592"/>
      <c r="U59" s="592"/>
      <c r="V59" s="593"/>
      <c r="W59" s="37" t="s">
        <v>72</v>
      </c>
      <c r="X59" s="577">
        <f>IFERROR(X53/H53,"0")+IFERROR(X54/H54,"0")+IFERROR(X55/H55,"0")+IFERROR(X56/H56,"0")+IFERROR(X57/H57,"0")+IFERROR(X58/H58,"0")</f>
        <v>57.867063492063494</v>
      </c>
      <c r="Y59" s="577">
        <f>IFERROR(Y53/H53,"0")+IFERROR(Y54/H54,"0")+IFERROR(Y55/H55,"0")+IFERROR(Y56/H56,"0")+IFERROR(Y57/H57,"0")+IFERROR(Y58/H58,"0")</f>
        <v>59</v>
      </c>
      <c r="Z59" s="577">
        <f>IFERROR(IF(Z53="",0,Z53),"0")+IFERROR(IF(Z54="",0,Z54),"0")+IFERROR(IF(Z55="",0,Z55),"0")+IFERROR(IF(Z56="",0,Z56),"0")+IFERROR(IF(Z57="",0,Z57),"0")+IFERROR(IF(Z58="",0,Z58),"0")</f>
        <v>0.87082000000000004</v>
      </c>
      <c r="AA59" s="578"/>
      <c r="AB59" s="578"/>
      <c r="AC59" s="578"/>
    </row>
    <row r="60" spans="1:68" x14ac:dyDescent="0.2">
      <c r="A60" s="586"/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7"/>
      <c r="P60" s="591" t="s">
        <v>71</v>
      </c>
      <c r="Q60" s="592"/>
      <c r="R60" s="592"/>
      <c r="S60" s="592"/>
      <c r="T60" s="592"/>
      <c r="U60" s="592"/>
      <c r="V60" s="593"/>
      <c r="W60" s="37" t="s">
        <v>69</v>
      </c>
      <c r="X60" s="577">
        <f>IFERROR(SUM(X53:X58),"0")</f>
        <v>461</v>
      </c>
      <c r="Y60" s="577">
        <f>IFERROR(SUM(Y53:Y58),"0")</f>
        <v>473.6</v>
      </c>
      <c r="Z60" s="37"/>
      <c r="AA60" s="578"/>
      <c r="AB60" s="578"/>
      <c r="AC60" s="578"/>
    </row>
    <row r="61" spans="1:68" ht="14.25" hidden="1" customHeight="1" x14ac:dyDescent="0.25">
      <c r="A61" s="597" t="s">
        <v>137</v>
      </c>
      <c r="B61" s="586"/>
      <c r="C61" s="586"/>
      <c r="D61" s="586"/>
      <c r="E61" s="586"/>
      <c r="F61" s="586"/>
      <c r="G61" s="586"/>
      <c r="H61" s="586"/>
      <c r="I61" s="586"/>
      <c r="J61" s="586"/>
      <c r="K61" s="586"/>
      <c r="L61" s="586"/>
      <c r="M61" s="586"/>
      <c r="N61" s="586"/>
      <c r="O61" s="586"/>
      <c r="P61" s="586"/>
      <c r="Q61" s="586"/>
      <c r="R61" s="586"/>
      <c r="S61" s="586"/>
      <c r="T61" s="586"/>
      <c r="U61" s="586"/>
      <c r="V61" s="586"/>
      <c r="W61" s="586"/>
      <c r="X61" s="586"/>
      <c r="Y61" s="586"/>
      <c r="Z61" s="586"/>
      <c r="AA61" s="571"/>
      <c r="AB61" s="571"/>
      <c r="AC61" s="571"/>
    </row>
    <row r="62" spans="1:68" ht="16.5" customHeight="1" x14ac:dyDescent="0.25">
      <c r="A62" s="54" t="s">
        <v>138</v>
      </c>
      <c r="B62" s="54" t="s">
        <v>139</v>
      </c>
      <c r="C62" s="31">
        <v>4301020298</v>
      </c>
      <c r="D62" s="579">
        <v>4680115881440</v>
      </c>
      <c r="E62" s="580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90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82"/>
      <c r="R62" s="582"/>
      <c r="S62" s="582"/>
      <c r="T62" s="583"/>
      <c r="U62" s="34"/>
      <c r="V62" s="34"/>
      <c r="W62" s="35" t="s">
        <v>69</v>
      </c>
      <c r="X62" s="575">
        <v>323</v>
      </c>
      <c r="Y62" s="576">
        <f>IFERROR(IF(X62="",0,CEILING((X62/$H62),1)*$H62),"")</f>
        <v>324</v>
      </c>
      <c r="Z62" s="36">
        <f>IFERROR(IF(Y62=0,"",ROUNDUP(Y62/H62,0)*0.01898),"")</f>
        <v>0.56940000000000002</v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336.00972222222219</v>
      </c>
      <c r="BN62" s="64">
        <f>IFERROR(Y62*I62/H62,"0")</f>
        <v>337.04999999999995</v>
      </c>
      <c r="BO62" s="64">
        <f>IFERROR(1/J62*(X62/H62),"0")</f>
        <v>0.4673032407407407</v>
      </c>
      <c r="BP62" s="64">
        <f>IFERROR(1/J62*(Y62/H62),"0")</f>
        <v>0.46874999999999994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4301020228</v>
      </c>
      <c r="D63" s="579">
        <v>4680115882751</v>
      </c>
      <c r="E63" s="580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82"/>
      <c r="R63" s="582"/>
      <c r="S63" s="582"/>
      <c r="T63" s="583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144</v>
      </c>
      <c r="B64" s="54" t="s">
        <v>145</v>
      </c>
      <c r="C64" s="31">
        <v>4301020358</v>
      </c>
      <c r="D64" s="579">
        <v>4680115885950</v>
      </c>
      <c r="E64" s="580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6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82"/>
      <c r="R64" s="582"/>
      <c r="S64" s="582"/>
      <c r="T64" s="583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4301020296</v>
      </c>
      <c r="D65" s="579">
        <v>4680115881433</v>
      </c>
      <c r="E65" s="580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82"/>
      <c r="R65" s="582"/>
      <c r="S65" s="582"/>
      <c r="T65" s="583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585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91" t="s">
        <v>71</v>
      </c>
      <c r="Q66" s="592"/>
      <c r="R66" s="592"/>
      <c r="S66" s="592"/>
      <c r="T66" s="592"/>
      <c r="U66" s="592"/>
      <c r="V66" s="593"/>
      <c r="W66" s="37" t="s">
        <v>72</v>
      </c>
      <c r="X66" s="577">
        <f>IFERROR(X62/H62,"0")+IFERROR(X63/H63,"0")+IFERROR(X64/H64,"0")+IFERROR(X65/H65,"0")</f>
        <v>29.907407407407405</v>
      </c>
      <c r="Y66" s="577">
        <f>IFERROR(Y62/H62,"0")+IFERROR(Y63/H63,"0")+IFERROR(Y64/H64,"0")+IFERROR(Y65/H65,"0")</f>
        <v>29.999999999999996</v>
      </c>
      <c r="Z66" s="577">
        <f>IFERROR(IF(Z62="",0,Z62),"0")+IFERROR(IF(Z63="",0,Z63),"0")+IFERROR(IF(Z64="",0,Z64),"0")+IFERROR(IF(Z65="",0,Z65),"0")</f>
        <v>0.56940000000000002</v>
      </c>
      <c r="AA66" s="578"/>
      <c r="AB66" s="578"/>
      <c r="AC66" s="578"/>
    </row>
    <row r="67" spans="1:68" x14ac:dyDescent="0.2">
      <c r="A67" s="586"/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7"/>
      <c r="P67" s="591" t="s">
        <v>71</v>
      </c>
      <c r="Q67" s="592"/>
      <c r="R67" s="592"/>
      <c r="S67" s="592"/>
      <c r="T67" s="592"/>
      <c r="U67" s="592"/>
      <c r="V67" s="593"/>
      <c r="W67" s="37" t="s">
        <v>69</v>
      </c>
      <c r="X67" s="577">
        <f>IFERROR(SUM(X62:X65),"0")</f>
        <v>323</v>
      </c>
      <c r="Y67" s="577">
        <f>IFERROR(SUM(Y62:Y65),"0")</f>
        <v>324</v>
      </c>
      <c r="Z67" s="37"/>
      <c r="AA67" s="578"/>
      <c r="AB67" s="578"/>
      <c r="AC67" s="578"/>
    </row>
    <row r="68" spans="1:68" ht="14.25" hidden="1" customHeight="1" x14ac:dyDescent="0.25">
      <c r="A68" s="597" t="s">
        <v>63</v>
      </c>
      <c r="B68" s="586"/>
      <c r="C68" s="586"/>
      <c r="D68" s="586"/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6"/>
      <c r="P68" s="586"/>
      <c r="Q68" s="586"/>
      <c r="R68" s="586"/>
      <c r="S68" s="586"/>
      <c r="T68" s="586"/>
      <c r="U68" s="586"/>
      <c r="V68" s="586"/>
      <c r="W68" s="586"/>
      <c r="X68" s="586"/>
      <c r="Y68" s="586"/>
      <c r="Z68" s="586"/>
      <c r="AA68" s="571"/>
      <c r="AB68" s="571"/>
      <c r="AC68" s="571"/>
    </row>
    <row r="69" spans="1:68" ht="27" hidden="1" customHeight="1" x14ac:dyDescent="0.25">
      <c r="A69" s="54" t="s">
        <v>148</v>
      </c>
      <c r="B69" s="54" t="s">
        <v>149</v>
      </c>
      <c r="C69" s="31">
        <v>4301031243</v>
      </c>
      <c r="D69" s="579">
        <v>4680115885073</v>
      </c>
      <c r="E69" s="580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5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82"/>
      <c r="R69" s="582"/>
      <c r="S69" s="582"/>
      <c r="T69" s="583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4301031241</v>
      </c>
      <c r="D70" s="579">
        <v>4680115885059</v>
      </c>
      <c r="E70" s="580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82"/>
      <c r="R70" s="582"/>
      <c r="S70" s="582"/>
      <c r="T70" s="583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154</v>
      </c>
      <c r="B71" s="54" t="s">
        <v>155</v>
      </c>
      <c r="C71" s="31">
        <v>4301031316</v>
      </c>
      <c r="D71" s="579">
        <v>4680115885097</v>
      </c>
      <c r="E71" s="580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82"/>
      <c r="R71" s="582"/>
      <c r="S71" s="582"/>
      <c r="T71" s="583"/>
      <c r="U71" s="34"/>
      <c r="V71" s="34"/>
      <c r="W71" s="35" t="s">
        <v>69</v>
      </c>
      <c r="X71" s="575">
        <v>0</v>
      </c>
      <c r="Y71" s="576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585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91" t="s">
        <v>71</v>
      </c>
      <c r="Q72" s="592"/>
      <c r="R72" s="592"/>
      <c r="S72" s="592"/>
      <c r="T72" s="592"/>
      <c r="U72" s="592"/>
      <c r="V72" s="593"/>
      <c r="W72" s="37" t="s">
        <v>72</v>
      </c>
      <c r="X72" s="577">
        <f>IFERROR(X69/H69,"0")+IFERROR(X70/H70,"0")+IFERROR(X71/H71,"0")</f>
        <v>0</v>
      </c>
      <c r="Y72" s="577">
        <f>IFERROR(Y69/H69,"0")+IFERROR(Y70/H70,"0")+IFERROR(Y71/H71,"0")</f>
        <v>0</v>
      </c>
      <c r="Z72" s="577">
        <f>IFERROR(IF(Z69="",0,Z69),"0")+IFERROR(IF(Z70="",0,Z70),"0")+IFERROR(IF(Z71="",0,Z71),"0")</f>
        <v>0</v>
      </c>
      <c r="AA72" s="578"/>
      <c r="AB72" s="578"/>
      <c r="AC72" s="578"/>
    </row>
    <row r="73" spans="1:68" hidden="1" x14ac:dyDescent="0.2">
      <c r="A73" s="586"/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7"/>
      <c r="P73" s="591" t="s">
        <v>71</v>
      </c>
      <c r="Q73" s="592"/>
      <c r="R73" s="592"/>
      <c r="S73" s="592"/>
      <c r="T73" s="592"/>
      <c r="U73" s="592"/>
      <c r="V73" s="593"/>
      <c r="W73" s="37" t="s">
        <v>69</v>
      </c>
      <c r="X73" s="577">
        <f>IFERROR(SUM(X69:X71),"0")</f>
        <v>0</v>
      </c>
      <c r="Y73" s="577">
        <f>IFERROR(SUM(Y69:Y71),"0")</f>
        <v>0</v>
      </c>
      <c r="Z73" s="37"/>
      <c r="AA73" s="578"/>
      <c r="AB73" s="578"/>
      <c r="AC73" s="578"/>
    </row>
    <row r="74" spans="1:68" ht="14.25" hidden="1" customHeight="1" x14ac:dyDescent="0.25">
      <c r="A74" s="597" t="s">
        <v>73</v>
      </c>
      <c r="B74" s="586"/>
      <c r="C74" s="586"/>
      <c r="D74" s="586"/>
      <c r="E74" s="586"/>
      <c r="F74" s="586"/>
      <c r="G74" s="586"/>
      <c r="H74" s="586"/>
      <c r="I74" s="586"/>
      <c r="J74" s="586"/>
      <c r="K74" s="586"/>
      <c r="L74" s="586"/>
      <c r="M74" s="586"/>
      <c r="N74" s="586"/>
      <c r="O74" s="586"/>
      <c r="P74" s="586"/>
      <c r="Q74" s="586"/>
      <c r="R74" s="586"/>
      <c r="S74" s="586"/>
      <c r="T74" s="586"/>
      <c r="U74" s="586"/>
      <c r="V74" s="586"/>
      <c r="W74" s="586"/>
      <c r="X74" s="586"/>
      <c r="Y74" s="586"/>
      <c r="Z74" s="586"/>
      <c r="AA74" s="571"/>
      <c r="AB74" s="571"/>
      <c r="AC74" s="571"/>
    </row>
    <row r="75" spans="1:68" ht="16.5" hidden="1" customHeight="1" x14ac:dyDescent="0.25">
      <c r="A75" s="54" t="s">
        <v>157</v>
      </c>
      <c r="B75" s="54" t="s">
        <v>158</v>
      </c>
      <c r="C75" s="31">
        <v>4301051838</v>
      </c>
      <c r="D75" s="579">
        <v>4680115881891</v>
      </c>
      <c r="E75" s="580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82"/>
      <c r="R75" s="582"/>
      <c r="S75" s="582"/>
      <c r="T75" s="583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79">
        <v>4680115885769</v>
      </c>
      <c r="E76" s="580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82"/>
      <c r="R76" s="582"/>
      <c r="S76" s="582"/>
      <c r="T76" s="583"/>
      <c r="U76" s="34"/>
      <c r="V76" s="34"/>
      <c r="W76" s="35" t="s">
        <v>69</v>
      </c>
      <c r="X76" s="575">
        <v>75</v>
      </c>
      <c r="Y76" s="576">
        <f t="shared" si="11"/>
        <v>75.600000000000009</v>
      </c>
      <c r="Z76" s="36">
        <f>IFERROR(IF(Y76=0,"",ROUNDUP(Y76/H76,0)*0.01898),"")</f>
        <v>0.17082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78.883928571428584</v>
      </c>
      <c r="BN76" s="64">
        <f t="shared" si="13"/>
        <v>79.515000000000015</v>
      </c>
      <c r="BO76" s="64">
        <f t="shared" si="14"/>
        <v>0.13950892857142858</v>
      </c>
      <c r="BP76" s="64">
        <f t="shared" si="15"/>
        <v>0.140625</v>
      </c>
    </row>
    <row r="77" spans="1:68" ht="27" hidden="1" customHeight="1" x14ac:dyDescent="0.25">
      <c r="A77" s="54" t="s">
        <v>163</v>
      </c>
      <c r="B77" s="54" t="s">
        <v>164</v>
      </c>
      <c r="C77" s="31">
        <v>4301051927</v>
      </c>
      <c r="D77" s="579">
        <v>4680115884410</v>
      </c>
      <c r="E77" s="580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3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82"/>
      <c r="R77" s="582"/>
      <c r="S77" s="582"/>
      <c r="T77" s="583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166</v>
      </c>
      <c r="B78" s="54" t="s">
        <v>167</v>
      </c>
      <c r="C78" s="31">
        <v>4301051837</v>
      </c>
      <c r="D78" s="579">
        <v>4680115884311</v>
      </c>
      <c r="E78" s="580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82"/>
      <c r="R78" s="582"/>
      <c r="S78" s="582"/>
      <c r="T78" s="583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4301051844</v>
      </c>
      <c r="D79" s="579">
        <v>4680115885929</v>
      </c>
      <c r="E79" s="580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60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82"/>
      <c r="R79" s="582"/>
      <c r="S79" s="582"/>
      <c r="T79" s="583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170</v>
      </c>
      <c r="B80" s="54" t="s">
        <v>171</v>
      </c>
      <c r="C80" s="31">
        <v>4301051929</v>
      </c>
      <c r="D80" s="579">
        <v>4680115884403</v>
      </c>
      <c r="E80" s="580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82"/>
      <c r="R80" s="582"/>
      <c r="S80" s="582"/>
      <c r="T80" s="583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5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91" t="s">
        <v>71</v>
      </c>
      <c r="Q81" s="592"/>
      <c r="R81" s="592"/>
      <c r="S81" s="592"/>
      <c r="T81" s="592"/>
      <c r="U81" s="592"/>
      <c r="V81" s="593"/>
      <c r="W81" s="37" t="s">
        <v>72</v>
      </c>
      <c r="X81" s="577">
        <f>IFERROR(X75/H75,"0")+IFERROR(X76/H76,"0")+IFERROR(X77/H77,"0")+IFERROR(X78/H78,"0")+IFERROR(X79/H79,"0")+IFERROR(X80/H80,"0")</f>
        <v>8.9285714285714288</v>
      </c>
      <c r="Y81" s="577">
        <f>IFERROR(Y75/H75,"0")+IFERROR(Y76/H76,"0")+IFERROR(Y77/H77,"0")+IFERROR(Y78/H78,"0")+IFERROR(Y79/H79,"0")+IFERROR(Y80/H80,"0")</f>
        <v>9</v>
      </c>
      <c r="Z81" s="577">
        <f>IFERROR(IF(Z75="",0,Z75),"0")+IFERROR(IF(Z76="",0,Z76),"0")+IFERROR(IF(Z77="",0,Z77),"0")+IFERROR(IF(Z78="",0,Z78),"0")+IFERROR(IF(Z79="",0,Z79),"0")+IFERROR(IF(Z80="",0,Z80),"0")</f>
        <v>0.17082</v>
      </c>
      <c r="AA81" s="578"/>
      <c r="AB81" s="578"/>
      <c r="AC81" s="578"/>
    </row>
    <row r="82" spans="1:68" x14ac:dyDescent="0.2">
      <c r="A82" s="586"/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7"/>
      <c r="P82" s="591" t="s">
        <v>71</v>
      </c>
      <c r="Q82" s="592"/>
      <c r="R82" s="592"/>
      <c r="S82" s="592"/>
      <c r="T82" s="592"/>
      <c r="U82" s="592"/>
      <c r="V82" s="593"/>
      <c r="W82" s="37" t="s">
        <v>69</v>
      </c>
      <c r="X82" s="577">
        <f>IFERROR(SUM(X75:X80),"0")</f>
        <v>75</v>
      </c>
      <c r="Y82" s="577">
        <f>IFERROR(SUM(Y75:Y80),"0")</f>
        <v>75.600000000000009</v>
      </c>
      <c r="Z82" s="37"/>
      <c r="AA82" s="578"/>
      <c r="AB82" s="578"/>
      <c r="AC82" s="578"/>
    </row>
    <row r="83" spans="1:68" ht="14.25" hidden="1" customHeight="1" x14ac:dyDescent="0.25">
      <c r="A83" s="597" t="s">
        <v>172</v>
      </c>
      <c r="B83" s="586"/>
      <c r="C83" s="586"/>
      <c r="D83" s="586"/>
      <c r="E83" s="586"/>
      <c r="F83" s="586"/>
      <c r="G83" s="586"/>
      <c r="H83" s="586"/>
      <c r="I83" s="586"/>
      <c r="J83" s="586"/>
      <c r="K83" s="586"/>
      <c r="L83" s="586"/>
      <c r="M83" s="586"/>
      <c r="N83" s="586"/>
      <c r="O83" s="586"/>
      <c r="P83" s="586"/>
      <c r="Q83" s="586"/>
      <c r="R83" s="586"/>
      <c r="S83" s="586"/>
      <c r="T83" s="586"/>
      <c r="U83" s="586"/>
      <c r="V83" s="586"/>
      <c r="W83" s="586"/>
      <c r="X83" s="586"/>
      <c r="Y83" s="586"/>
      <c r="Z83" s="586"/>
      <c r="AA83" s="571"/>
      <c r="AB83" s="571"/>
      <c r="AC83" s="571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79">
        <v>4680115881532</v>
      </c>
      <c r="E84" s="580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82"/>
      <c r="R84" s="582"/>
      <c r="S84" s="582"/>
      <c r="T84" s="583"/>
      <c r="U84" s="34"/>
      <c r="V84" s="34"/>
      <c r="W84" s="35" t="s">
        <v>69</v>
      </c>
      <c r="X84" s="575">
        <v>78</v>
      </c>
      <c r="Y84" s="576">
        <f>IFERROR(IF(X84="",0,CEILING((X84/$H84),1)*$H84),"")</f>
        <v>78</v>
      </c>
      <c r="Z84" s="36">
        <f>IFERROR(IF(Y84=0,"",ROUNDUP(Y84/H84,0)*0.01898),"")</f>
        <v>0.1898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82.35</v>
      </c>
      <c r="BN84" s="64">
        <f>IFERROR(Y84*I84/H84,"0")</f>
        <v>82.35</v>
      </c>
      <c r="BO84" s="64">
        <f>IFERROR(1/J84*(X84/H84),"0")</f>
        <v>0.15625</v>
      </c>
      <c r="BP84" s="64">
        <f>IFERROR(1/J84*(Y84/H84),"0")</f>
        <v>0.15625</v>
      </c>
    </row>
    <row r="85" spans="1:68" ht="27" customHeight="1" x14ac:dyDescent="0.25">
      <c r="A85" s="54" t="s">
        <v>176</v>
      </c>
      <c r="B85" s="54" t="s">
        <v>177</v>
      </c>
      <c r="C85" s="31">
        <v>4301060351</v>
      </c>
      <c r="D85" s="579">
        <v>4680115881464</v>
      </c>
      <c r="E85" s="580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89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82"/>
      <c r="R85" s="582"/>
      <c r="S85" s="582"/>
      <c r="T85" s="583"/>
      <c r="U85" s="34"/>
      <c r="V85" s="34"/>
      <c r="W85" s="35" t="s">
        <v>69</v>
      </c>
      <c r="X85" s="575">
        <v>15</v>
      </c>
      <c r="Y85" s="576">
        <f>IFERROR(IF(X85="",0,CEILING((X85/$H85),1)*$H85),"")</f>
        <v>16.8</v>
      </c>
      <c r="Z85" s="36">
        <f>IFERROR(IF(Y85=0,"",ROUNDUP(Y85/H85,0)*0.00902),"")</f>
        <v>6.3140000000000002E-2</v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16.3125</v>
      </c>
      <c r="BN85" s="64">
        <f>IFERROR(Y85*I85/H85,"0")</f>
        <v>18.27</v>
      </c>
      <c r="BO85" s="64">
        <f>IFERROR(1/J85*(X85/H85),"0")</f>
        <v>4.7348484848484848E-2</v>
      </c>
      <c r="BP85" s="64">
        <f>IFERROR(1/J85*(Y85/H85),"0")</f>
        <v>5.3030303030303039E-2</v>
      </c>
    </row>
    <row r="86" spans="1:68" x14ac:dyDescent="0.2">
      <c r="A86" s="585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91" t="s">
        <v>71</v>
      </c>
      <c r="Q86" s="592"/>
      <c r="R86" s="592"/>
      <c r="S86" s="592"/>
      <c r="T86" s="592"/>
      <c r="U86" s="592"/>
      <c r="V86" s="593"/>
      <c r="W86" s="37" t="s">
        <v>72</v>
      </c>
      <c r="X86" s="577">
        <f>IFERROR(X84/H84,"0")+IFERROR(X85/H85,"0")</f>
        <v>16.25</v>
      </c>
      <c r="Y86" s="577">
        <f>IFERROR(Y84/H84,"0")+IFERROR(Y85/H85,"0")</f>
        <v>17</v>
      </c>
      <c r="Z86" s="577">
        <f>IFERROR(IF(Z84="",0,Z84),"0")+IFERROR(IF(Z85="",0,Z85),"0")</f>
        <v>0.25294</v>
      </c>
      <c r="AA86" s="578"/>
      <c r="AB86" s="578"/>
      <c r="AC86" s="578"/>
    </row>
    <row r="87" spans="1:68" x14ac:dyDescent="0.2">
      <c r="A87" s="586"/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7"/>
      <c r="P87" s="591" t="s">
        <v>71</v>
      </c>
      <c r="Q87" s="592"/>
      <c r="R87" s="592"/>
      <c r="S87" s="592"/>
      <c r="T87" s="592"/>
      <c r="U87" s="592"/>
      <c r="V87" s="593"/>
      <c r="W87" s="37" t="s">
        <v>69</v>
      </c>
      <c r="X87" s="577">
        <f>IFERROR(SUM(X84:X85),"0")</f>
        <v>93</v>
      </c>
      <c r="Y87" s="577">
        <f>IFERROR(SUM(Y84:Y85),"0")</f>
        <v>94.8</v>
      </c>
      <c r="Z87" s="37"/>
      <c r="AA87" s="578"/>
      <c r="AB87" s="578"/>
      <c r="AC87" s="578"/>
    </row>
    <row r="88" spans="1:68" ht="16.5" hidden="1" customHeight="1" x14ac:dyDescent="0.25">
      <c r="A88" s="629" t="s">
        <v>179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70"/>
      <c r="AB88" s="570"/>
      <c r="AC88" s="570"/>
    </row>
    <row r="89" spans="1:68" ht="14.25" hidden="1" customHeight="1" x14ac:dyDescent="0.25">
      <c r="A89" s="597" t="s">
        <v>102</v>
      </c>
      <c r="B89" s="586"/>
      <c r="C89" s="586"/>
      <c r="D89" s="586"/>
      <c r="E89" s="586"/>
      <c r="F89" s="586"/>
      <c r="G89" s="586"/>
      <c r="H89" s="586"/>
      <c r="I89" s="586"/>
      <c r="J89" s="586"/>
      <c r="K89" s="586"/>
      <c r="L89" s="586"/>
      <c r="M89" s="586"/>
      <c r="N89" s="586"/>
      <c r="O89" s="586"/>
      <c r="P89" s="586"/>
      <c r="Q89" s="586"/>
      <c r="R89" s="586"/>
      <c r="S89" s="586"/>
      <c r="T89" s="586"/>
      <c r="U89" s="586"/>
      <c r="V89" s="586"/>
      <c r="W89" s="586"/>
      <c r="X89" s="586"/>
      <c r="Y89" s="586"/>
      <c r="Z89" s="586"/>
      <c r="AA89" s="571"/>
      <c r="AB89" s="571"/>
      <c r="AC89" s="571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79">
        <v>4680115881327</v>
      </c>
      <c r="E90" s="580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82"/>
      <c r="R90" s="582"/>
      <c r="S90" s="582"/>
      <c r="T90" s="583"/>
      <c r="U90" s="34"/>
      <c r="V90" s="34"/>
      <c r="W90" s="35" t="s">
        <v>69</v>
      </c>
      <c r="X90" s="575">
        <v>857</v>
      </c>
      <c r="Y90" s="576">
        <f>IFERROR(IF(X90="",0,CEILING((X90/$H90),1)*$H90),"")</f>
        <v>864</v>
      </c>
      <c r="Z90" s="36">
        <f>IFERROR(IF(Y90=0,"",ROUNDUP(Y90/H90,0)*0.01898),"")</f>
        <v>1.5184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891.51805555555541</v>
      </c>
      <c r="BN90" s="64">
        <f>IFERROR(Y90*I90/H90,"0")</f>
        <v>898.79999999999984</v>
      </c>
      <c r="BO90" s="64">
        <f>IFERROR(1/J90*(X90/H90),"0")</f>
        <v>1.2398726851851851</v>
      </c>
      <c r="BP90" s="64">
        <f>IFERROR(1/J90*(Y90/H90),"0")</f>
        <v>1.25</v>
      </c>
    </row>
    <row r="91" spans="1:68" ht="16.5" hidden="1" customHeight="1" x14ac:dyDescent="0.25">
      <c r="A91" s="54" t="s">
        <v>183</v>
      </c>
      <c r="B91" s="54" t="s">
        <v>184</v>
      </c>
      <c r="C91" s="31">
        <v>4301011476</v>
      </c>
      <c r="D91" s="579">
        <v>4680115881518</v>
      </c>
      <c r="E91" s="580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82"/>
      <c r="R91" s="582"/>
      <c r="S91" s="582"/>
      <c r="T91" s="583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79">
        <v>4680115881303</v>
      </c>
      <c r="E92" s="580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82"/>
      <c r="R92" s="582"/>
      <c r="S92" s="582"/>
      <c r="T92" s="583"/>
      <c r="U92" s="34"/>
      <c r="V92" s="34"/>
      <c r="W92" s="35" t="s">
        <v>69</v>
      </c>
      <c r="X92" s="575">
        <v>45</v>
      </c>
      <c r="Y92" s="576">
        <f>IFERROR(IF(X92="",0,CEILING((X92/$H92),1)*$H92),"")</f>
        <v>45</v>
      </c>
      <c r="Z92" s="36">
        <f>IFERROR(IF(Y92=0,"",ROUNDUP(Y92/H92,0)*0.00902),"")</f>
        <v>9.0200000000000002E-2</v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47.099999999999994</v>
      </c>
      <c r="BN92" s="64">
        <f>IFERROR(Y92*I92/H92,"0")</f>
        <v>47.099999999999994</v>
      </c>
      <c r="BO92" s="64">
        <f>IFERROR(1/J92*(X92/H92),"0")</f>
        <v>7.575757575757576E-2</v>
      </c>
      <c r="BP92" s="64">
        <f>IFERROR(1/J92*(Y92/H92),"0")</f>
        <v>7.575757575757576E-2</v>
      </c>
    </row>
    <row r="93" spans="1:68" x14ac:dyDescent="0.2">
      <c r="A93" s="585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91" t="s">
        <v>71</v>
      </c>
      <c r="Q93" s="592"/>
      <c r="R93" s="592"/>
      <c r="S93" s="592"/>
      <c r="T93" s="592"/>
      <c r="U93" s="592"/>
      <c r="V93" s="593"/>
      <c r="W93" s="37" t="s">
        <v>72</v>
      </c>
      <c r="X93" s="577">
        <f>IFERROR(X90/H90,"0")+IFERROR(X91/H91,"0")+IFERROR(X92/H92,"0")</f>
        <v>89.351851851851848</v>
      </c>
      <c r="Y93" s="577">
        <f>IFERROR(Y90/H90,"0")+IFERROR(Y91/H91,"0")+IFERROR(Y92/H92,"0")</f>
        <v>90</v>
      </c>
      <c r="Z93" s="577">
        <f>IFERROR(IF(Z90="",0,Z90),"0")+IFERROR(IF(Z91="",0,Z91),"0")+IFERROR(IF(Z92="",0,Z92),"0")</f>
        <v>1.6086</v>
      </c>
      <c r="AA93" s="578"/>
      <c r="AB93" s="578"/>
      <c r="AC93" s="578"/>
    </row>
    <row r="94" spans="1:68" x14ac:dyDescent="0.2">
      <c r="A94" s="586"/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7"/>
      <c r="P94" s="591" t="s">
        <v>71</v>
      </c>
      <c r="Q94" s="592"/>
      <c r="R94" s="592"/>
      <c r="S94" s="592"/>
      <c r="T94" s="592"/>
      <c r="U94" s="592"/>
      <c r="V94" s="593"/>
      <c r="W94" s="37" t="s">
        <v>69</v>
      </c>
      <c r="X94" s="577">
        <f>IFERROR(SUM(X90:X92),"0")</f>
        <v>902</v>
      </c>
      <c r="Y94" s="577">
        <f>IFERROR(SUM(Y90:Y92),"0")</f>
        <v>909</v>
      </c>
      <c r="Z94" s="37"/>
      <c r="AA94" s="578"/>
      <c r="AB94" s="578"/>
      <c r="AC94" s="578"/>
    </row>
    <row r="95" spans="1:68" ht="14.25" hidden="1" customHeight="1" x14ac:dyDescent="0.25">
      <c r="A95" s="597" t="s">
        <v>73</v>
      </c>
      <c r="B95" s="586"/>
      <c r="C95" s="586"/>
      <c r="D95" s="586"/>
      <c r="E95" s="586"/>
      <c r="F95" s="586"/>
      <c r="G95" s="586"/>
      <c r="H95" s="586"/>
      <c r="I95" s="586"/>
      <c r="J95" s="586"/>
      <c r="K95" s="586"/>
      <c r="L95" s="586"/>
      <c r="M95" s="586"/>
      <c r="N95" s="586"/>
      <c r="O95" s="586"/>
      <c r="P95" s="586"/>
      <c r="Q95" s="586"/>
      <c r="R95" s="586"/>
      <c r="S95" s="586"/>
      <c r="T95" s="586"/>
      <c r="U95" s="586"/>
      <c r="V95" s="586"/>
      <c r="W95" s="586"/>
      <c r="X95" s="586"/>
      <c r="Y95" s="586"/>
      <c r="Z95" s="586"/>
      <c r="AA95" s="571"/>
      <c r="AB95" s="571"/>
      <c r="AC95" s="571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79">
        <v>4607091386967</v>
      </c>
      <c r="E96" s="580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82" t="s">
        <v>189</v>
      </c>
      <c r="Q96" s="582"/>
      <c r="R96" s="582"/>
      <c r="S96" s="582"/>
      <c r="T96" s="583"/>
      <c r="U96" s="34"/>
      <c r="V96" s="34"/>
      <c r="W96" s="35" t="s">
        <v>69</v>
      </c>
      <c r="X96" s="575">
        <v>120</v>
      </c>
      <c r="Y96" s="576">
        <f t="shared" ref="Y96:Y101" si="16">IFERROR(IF(X96="",0,CEILING((X96/$H96),1)*$H96),"")</f>
        <v>121.5</v>
      </c>
      <c r="Z96" s="36">
        <f>IFERROR(IF(Y96=0,"",ROUNDUP(Y96/H96,0)*0.01898),"")</f>
        <v>0.28470000000000001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127.6888888888889</v>
      </c>
      <c r="BN96" s="64">
        <f t="shared" ref="BN96:BN101" si="18">IFERROR(Y96*I96/H96,"0")</f>
        <v>129.285</v>
      </c>
      <c r="BO96" s="64">
        <f t="shared" ref="BO96:BO101" si="19">IFERROR(1/J96*(X96/H96),"0")</f>
        <v>0.23148148148148148</v>
      </c>
      <c r="BP96" s="64">
        <f t="shared" ref="BP96:BP101" si="20">IFERROR(1/J96*(Y96/H96),"0")</f>
        <v>0.234375</v>
      </c>
    </row>
    <row r="97" spans="1:68" ht="16.5" hidden="1" customHeight="1" x14ac:dyDescent="0.25">
      <c r="A97" s="54" t="s">
        <v>187</v>
      </c>
      <c r="B97" s="54" t="s">
        <v>191</v>
      </c>
      <c r="C97" s="31">
        <v>4301051437</v>
      </c>
      <c r="D97" s="579">
        <v>4607091386967</v>
      </c>
      <c r="E97" s="580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82"/>
      <c r="R97" s="582"/>
      <c r="S97" s="582"/>
      <c r="T97" s="583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4301051788</v>
      </c>
      <c r="D98" s="579">
        <v>4680115884953</v>
      </c>
      <c r="E98" s="580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2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82"/>
      <c r="R98" s="582"/>
      <c r="S98" s="582"/>
      <c r="T98" s="583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4301051718</v>
      </c>
      <c r="D99" s="579">
        <v>4607091385731</v>
      </c>
      <c r="E99" s="580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60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82"/>
      <c r="R99" s="582"/>
      <c r="S99" s="582"/>
      <c r="T99" s="583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195</v>
      </c>
      <c r="B100" s="54" t="s">
        <v>197</v>
      </c>
      <c r="C100" s="31">
        <v>4301052039</v>
      </c>
      <c r="D100" s="579">
        <v>4607091385731</v>
      </c>
      <c r="E100" s="580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82"/>
      <c r="R100" s="582"/>
      <c r="S100" s="582"/>
      <c r="T100" s="583"/>
      <c r="U100" s="34"/>
      <c r="V100" s="34"/>
      <c r="W100" s="35" t="s">
        <v>69</v>
      </c>
      <c r="X100" s="575">
        <v>93</v>
      </c>
      <c r="Y100" s="576">
        <f t="shared" si="16"/>
        <v>94.5</v>
      </c>
      <c r="Z100" s="36">
        <f>IFERROR(IF(Y100=0,"",ROUNDUP(Y100/H100,0)*0.00651),"")</f>
        <v>0.22785</v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101.67999999999999</v>
      </c>
      <c r="BN100" s="64">
        <f t="shared" si="18"/>
        <v>103.32</v>
      </c>
      <c r="BO100" s="64">
        <f t="shared" si="19"/>
        <v>0.18925518925518925</v>
      </c>
      <c r="BP100" s="64">
        <f t="shared" si="20"/>
        <v>0.19230769230769232</v>
      </c>
    </row>
    <row r="101" spans="1:68" ht="16.5" hidden="1" customHeight="1" x14ac:dyDescent="0.25">
      <c r="A101" s="54" t="s">
        <v>199</v>
      </c>
      <c r="B101" s="54" t="s">
        <v>200</v>
      </c>
      <c r="C101" s="31">
        <v>4301051438</v>
      </c>
      <c r="D101" s="579">
        <v>4680115880894</v>
      </c>
      <c r="E101" s="580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5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82"/>
      <c r="R101" s="582"/>
      <c r="S101" s="582"/>
      <c r="T101" s="583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5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91" t="s">
        <v>71</v>
      </c>
      <c r="Q102" s="592"/>
      <c r="R102" s="592"/>
      <c r="S102" s="592"/>
      <c r="T102" s="592"/>
      <c r="U102" s="592"/>
      <c r="V102" s="593"/>
      <c r="W102" s="37" t="s">
        <v>72</v>
      </c>
      <c r="X102" s="577">
        <f>IFERROR(X96/H96,"0")+IFERROR(X97/H97,"0")+IFERROR(X98/H98,"0")+IFERROR(X99/H99,"0")+IFERROR(X100/H100,"0")+IFERROR(X101/H101,"0")</f>
        <v>49.25925925925926</v>
      </c>
      <c r="Y102" s="577">
        <f>IFERROR(Y96/H96,"0")+IFERROR(Y97/H97,"0")+IFERROR(Y98/H98,"0")+IFERROR(Y99/H99,"0")+IFERROR(Y100/H100,"0")+IFERROR(Y101/H101,"0")</f>
        <v>50</v>
      </c>
      <c r="Z102" s="577">
        <f>IFERROR(IF(Z96="",0,Z96),"0")+IFERROR(IF(Z97="",0,Z97),"0")+IFERROR(IF(Z98="",0,Z98),"0")+IFERROR(IF(Z99="",0,Z99),"0")+IFERROR(IF(Z100="",0,Z100),"0")+IFERROR(IF(Z101="",0,Z101),"0")</f>
        <v>0.51255000000000006</v>
      </c>
      <c r="AA102" s="578"/>
      <c r="AB102" s="578"/>
      <c r="AC102" s="578"/>
    </row>
    <row r="103" spans="1:68" x14ac:dyDescent="0.2">
      <c r="A103" s="586"/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7"/>
      <c r="P103" s="591" t="s">
        <v>71</v>
      </c>
      <c r="Q103" s="592"/>
      <c r="R103" s="592"/>
      <c r="S103" s="592"/>
      <c r="T103" s="592"/>
      <c r="U103" s="592"/>
      <c r="V103" s="593"/>
      <c r="W103" s="37" t="s">
        <v>69</v>
      </c>
      <c r="X103" s="577">
        <f>IFERROR(SUM(X96:X101),"0")</f>
        <v>213</v>
      </c>
      <c r="Y103" s="577">
        <f>IFERROR(SUM(Y96:Y101),"0")</f>
        <v>216</v>
      </c>
      <c r="Z103" s="37"/>
      <c r="AA103" s="578"/>
      <c r="AB103" s="578"/>
      <c r="AC103" s="578"/>
    </row>
    <row r="104" spans="1:68" ht="16.5" hidden="1" customHeight="1" x14ac:dyDescent="0.25">
      <c r="A104" s="629" t="s">
        <v>202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70"/>
      <c r="AB104" s="570"/>
      <c r="AC104" s="570"/>
    </row>
    <row r="105" spans="1:68" ht="14.25" hidden="1" customHeight="1" x14ac:dyDescent="0.25">
      <c r="A105" s="597" t="s">
        <v>102</v>
      </c>
      <c r="B105" s="586"/>
      <c r="C105" s="586"/>
      <c r="D105" s="586"/>
      <c r="E105" s="586"/>
      <c r="F105" s="586"/>
      <c r="G105" s="586"/>
      <c r="H105" s="586"/>
      <c r="I105" s="586"/>
      <c r="J105" s="586"/>
      <c r="K105" s="586"/>
      <c r="L105" s="586"/>
      <c r="M105" s="586"/>
      <c r="N105" s="586"/>
      <c r="O105" s="586"/>
      <c r="P105" s="586"/>
      <c r="Q105" s="586"/>
      <c r="R105" s="586"/>
      <c r="S105" s="586"/>
      <c r="T105" s="586"/>
      <c r="U105" s="586"/>
      <c r="V105" s="586"/>
      <c r="W105" s="586"/>
      <c r="X105" s="586"/>
      <c r="Y105" s="586"/>
      <c r="Z105" s="586"/>
      <c r="AA105" s="571"/>
      <c r="AB105" s="571"/>
      <c r="AC105" s="571"/>
    </row>
    <row r="106" spans="1:68" ht="16.5" customHeight="1" x14ac:dyDescent="0.25">
      <c r="A106" s="54" t="s">
        <v>203</v>
      </c>
      <c r="B106" s="54" t="s">
        <v>204</v>
      </c>
      <c r="C106" s="31">
        <v>4301011514</v>
      </c>
      <c r="D106" s="579">
        <v>4680115882133</v>
      </c>
      <c r="E106" s="580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84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82"/>
      <c r="R106" s="582"/>
      <c r="S106" s="582"/>
      <c r="T106" s="583"/>
      <c r="U106" s="34"/>
      <c r="V106" s="34"/>
      <c r="W106" s="35" t="s">
        <v>69</v>
      </c>
      <c r="X106" s="575">
        <v>1019</v>
      </c>
      <c r="Y106" s="576">
        <f>IFERROR(IF(X106="",0,CEILING((X106/$H106),1)*$H106),"")</f>
        <v>1026</v>
      </c>
      <c r="Z106" s="36">
        <f>IFERROR(IF(Y106=0,"",ROUNDUP(Y106/H106,0)*0.01898),"")</f>
        <v>1.8030999999999999</v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1060.0430555555556</v>
      </c>
      <c r="BN106" s="64">
        <f>IFERROR(Y106*I106/H106,"0")</f>
        <v>1067.3249999999998</v>
      </c>
      <c r="BO106" s="64">
        <f>IFERROR(1/J106*(X106/H106),"0")</f>
        <v>1.4742476851851851</v>
      </c>
      <c r="BP106" s="64">
        <f>IFERROR(1/J106*(Y106/H106),"0")</f>
        <v>1.484375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4301011417</v>
      </c>
      <c r="D107" s="579">
        <v>4680115880269</v>
      </c>
      <c r="E107" s="580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5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82"/>
      <c r="R107" s="582"/>
      <c r="S107" s="582"/>
      <c r="T107" s="583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208</v>
      </c>
      <c r="B108" s="54" t="s">
        <v>209</v>
      </c>
      <c r="C108" s="31">
        <v>4301011415</v>
      </c>
      <c r="D108" s="579">
        <v>4680115880429</v>
      </c>
      <c r="E108" s="580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82"/>
      <c r="R108" s="582"/>
      <c r="S108" s="582"/>
      <c r="T108" s="583"/>
      <c r="U108" s="34"/>
      <c r="V108" s="34"/>
      <c r="W108" s="35" t="s">
        <v>69</v>
      </c>
      <c r="X108" s="575">
        <v>92</v>
      </c>
      <c r="Y108" s="576">
        <f>IFERROR(IF(X108="",0,CEILING((X108/$H108),1)*$H108),"")</f>
        <v>94.5</v>
      </c>
      <c r="Z108" s="36">
        <f>IFERROR(IF(Y108=0,"",ROUNDUP(Y108/H108,0)*0.00902),"")</f>
        <v>0.18942000000000001</v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96.293333333333337</v>
      </c>
      <c r="BN108" s="64">
        <f>IFERROR(Y108*I108/H108,"0")</f>
        <v>98.91</v>
      </c>
      <c r="BO108" s="64">
        <f>IFERROR(1/J108*(X108/H108),"0")</f>
        <v>0.15488215488215487</v>
      </c>
      <c r="BP108" s="64">
        <f>IFERROR(1/J108*(Y108/H108),"0")</f>
        <v>0.15909090909090909</v>
      </c>
    </row>
    <row r="109" spans="1:68" ht="16.5" hidden="1" customHeight="1" x14ac:dyDescent="0.25">
      <c r="A109" s="54" t="s">
        <v>210</v>
      </c>
      <c r="B109" s="54" t="s">
        <v>211</v>
      </c>
      <c r="C109" s="31">
        <v>4301011462</v>
      </c>
      <c r="D109" s="579">
        <v>4680115881457</v>
      </c>
      <c r="E109" s="580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82"/>
      <c r="R109" s="582"/>
      <c r="S109" s="582"/>
      <c r="T109" s="583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5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91" t="s">
        <v>71</v>
      </c>
      <c r="Q110" s="592"/>
      <c r="R110" s="592"/>
      <c r="S110" s="592"/>
      <c r="T110" s="592"/>
      <c r="U110" s="592"/>
      <c r="V110" s="593"/>
      <c r="W110" s="37" t="s">
        <v>72</v>
      </c>
      <c r="X110" s="577">
        <f>IFERROR(X106/H106,"0")+IFERROR(X107/H107,"0")+IFERROR(X108/H108,"0")+IFERROR(X109/H109,"0")</f>
        <v>114.79629629629629</v>
      </c>
      <c r="Y110" s="577">
        <f>IFERROR(Y106/H106,"0")+IFERROR(Y107/H107,"0")+IFERROR(Y108/H108,"0")+IFERROR(Y109/H109,"0")</f>
        <v>116</v>
      </c>
      <c r="Z110" s="577">
        <f>IFERROR(IF(Z106="",0,Z106),"0")+IFERROR(IF(Z107="",0,Z107),"0")+IFERROR(IF(Z108="",0,Z108),"0")+IFERROR(IF(Z109="",0,Z109),"0")</f>
        <v>1.9925199999999998</v>
      </c>
      <c r="AA110" s="578"/>
      <c r="AB110" s="578"/>
      <c r="AC110" s="578"/>
    </row>
    <row r="111" spans="1:68" x14ac:dyDescent="0.2">
      <c r="A111" s="586"/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7"/>
      <c r="P111" s="591" t="s">
        <v>71</v>
      </c>
      <c r="Q111" s="592"/>
      <c r="R111" s="592"/>
      <c r="S111" s="592"/>
      <c r="T111" s="592"/>
      <c r="U111" s="592"/>
      <c r="V111" s="593"/>
      <c r="W111" s="37" t="s">
        <v>69</v>
      </c>
      <c r="X111" s="577">
        <f>IFERROR(SUM(X106:X109),"0")</f>
        <v>1111</v>
      </c>
      <c r="Y111" s="577">
        <f>IFERROR(SUM(Y106:Y109),"0")</f>
        <v>1120.5</v>
      </c>
      <c r="Z111" s="37"/>
      <c r="AA111" s="578"/>
      <c r="AB111" s="578"/>
      <c r="AC111" s="578"/>
    </row>
    <row r="112" spans="1:68" ht="14.25" hidden="1" customHeight="1" x14ac:dyDescent="0.25">
      <c r="A112" s="597" t="s">
        <v>137</v>
      </c>
      <c r="B112" s="586"/>
      <c r="C112" s="586"/>
      <c r="D112" s="586"/>
      <c r="E112" s="586"/>
      <c r="F112" s="586"/>
      <c r="G112" s="586"/>
      <c r="H112" s="586"/>
      <c r="I112" s="586"/>
      <c r="J112" s="586"/>
      <c r="K112" s="586"/>
      <c r="L112" s="586"/>
      <c r="M112" s="586"/>
      <c r="N112" s="586"/>
      <c r="O112" s="586"/>
      <c r="P112" s="586"/>
      <c r="Q112" s="586"/>
      <c r="R112" s="586"/>
      <c r="S112" s="586"/>
      <c r="T112" s="586"/>
      <c r="U112" s="586"/>
      <c r="V112" s="586"/>
      <c r="W112" s="586"/>
      <c r="X112" s="586"/>
      <c r="Y112" s="586"/>
      <c r="Z112" s="586"/>
      <c r="AA112" s="571"/>
      <c r="AB112" s="571"/>
      <c r="AC112" s="571"/>
    </row>
    <row r="113" spans="1:68" ht="16.5" customHeight="1" x14ac:dyDescent="0.25">
      <c r="A113" s="54" t="s">
        <v>212</v>
      </c>
      <c r="B113" s="54" t="s">
        <v>213</v>
      </c>
      <c r="C113" s="31">
        <v>4301020345</v>
      </c>
      <c r="D113" s="579">
        <v>4680115881488</v>
      </c>
      <c r="E113" s="580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68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82"/>
      <c r="R113" s="582"/>
      <c r="S113" s="582"/>
      <c r="T113" s="583"/>
      <c r="U113" s="34"/>
      <c r="V113" s="34"/>
      <c r="W113" s="35" t="s">
        <v>69</v>
      </c>
      <c r="X113" s="575">
        <v>18</v>
      </c>
      <c r="Y113" s="576">
        <f>IFERROR(IF(X113="",0,CEILING((X113/$H113),1)*$H113),"")</f>
        <v>21.6</v>
      </c>
      <c r="Z113" s="36">
        <f>IFERROR(IF(Y113=0,"",ROUNDUP(Y113/H113,0)*0.01898),"")</f>
        <v>3.7960000000000001E-2</v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18.724999999999998</v>
      </c>
      <c r="BN113" s="64">
        <f>IFERROR(Y113*I113/H113,"0")</f>
        <v>22.47</v>
      </c>
      <c r="BO113" s="64">
        <f>IFERROR(1/J113*(X113/H113),"0")</f>
        <v>2.6041666666666664E-2</v>
      </c>
      <c r="BP113" s="64">
        <f>IFERROR(1/J113*(Y113/H113),"0")</f>
        <v>3.125E-2</v>
      </c>
    </row>
    <row r="114" spans="1:68" ht="16.5" hidden="1" customHeight="1" x14ac:dyDescent="0.25">
      <c r="A114" s="54" t="s">
        <v>215</v>
      </c>
      <c r="B114" s="54" t="s">
        <v>216</v>
      </c>
      <c r="C114" s="31">
        <v>4301020346</v>
      </c>
      <c r="D114" s="579">
        <v>4680115882775</v>
      </c>
      <c r="E114" s="580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82"/>
      <c r="R114" s="582"/>
      <c r="S114" s="582"/>
      <c r="T114" s="583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217</v>
      </c>
      <c r="B115" s="54" t="s">
        <v>218</v>
      </c>
      <c r="C115" s="31">
        <v>4301020344</v>
      </c>
      <c r="D115" s="579">
        <v>4680115880658</v>
      </c>
      <c r="E115" s="580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82"/>
      <c r="R115" s="582"/>
      <c r="S115" s="582"/>
      <c r="T115" s="583"/>
      <c r="U115" s="34"/>
      <c r="V115" s="34"/>
      <c r="W115" s="35" t="s">
        <v>69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x14ac:dyDescent="0.2">
      <c r="A116" s="585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91" t="s">
        <v>71</v>
      </c>
      <c r="Q116" s="592"/>
      <c r="R116" s="592"/>
      <c r="S116" s="592"/>
      <c r="T116" s="592"/>
      <c r="U116" s="592"/>
      <c r="V116" s="593"/>
      <c r="W116" s="37" t="s">
        <v>72</v>
      </c>
      <c r="X116" s="577">
        <f>IFERROR(X113/H113,"0")+IFERROR(X114/H114,"0")+IFERROR(X115/H115,"0")</f>
        <v>1.6666666666666665</v>
      </c>
      <c r="Y116" s="577">
        <f>IFERROR(Y113/H113,"0")+IFERROR(Y114/H114,"0")+IFERROR(Y115/H115,"0")</f>
        <v>2</v>
      </c>
      <c r="Z116" s="577">
        <f>IFERROR(IF(Z113="",0,Z113),"0")+IFERROR(IF(Z114="",0,Z114),"0")+IFERROR(IF(Z115="",0,Z115),"0")</f>
        <v>3.7960000000000001E-2</v>
      </c>
      <c r="AA116" s="578"/>
      <c r="AB116" s="578"/>
      <c r="AC116" s="578"/>
    </row>
    <row r="117" spans="1:68" x14ac:dyDescent="0.2">
      <c r="A117" s="586"/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7"/>
      <c r="P117" s="591" t="s">
        <v>71</v>
      </c>
      <c r="Q117" s="592"/>
      <c r="R117" s="592"/>
      <c r="S117" s="592"/>
      <c r="T117" s="592"/>
      <c r="U117" s="592"/>
      <c r="V117" s="593"/>
      <c r="W117" s="37" t="s">
        <v>69</v>
      </c>
      <c r="X117" s="577">
        <f>IFERROR(SUM(X113:X115),"0")</f>
        <v>18</v>
      </c>
      <c r="Y117" s="577">
        <f>IFERROR(SUM(Y113:Y115),"0")</f>
        <v>21.6</v>
      </c>
      <c r="Z117" s="37"/>
      <c r="AA117" s="578"/>
      <c r="AB117" s="578"/>
      <c r="AC117" s="578"/>
    </row>
    <row r="118" spans="1:68" ht="14.25" hidden="1" customHeight="1" x14ac:dyDescent="0.25">
      <c r="A118" s="597" t="s">
        <v>73</v>
      </c>
      <c r="B118" s="586"/>
      <c r="C118" s="586"/>
      <c r="D118" s="586"/>
      <c r="E118" s="586"/>
      <c r="F118" s="586"/>
      <c r="G118" s="586"/>
      <c r="H118" s="586"/>
      <c r="I118" s="586"/>
      <c r="J118" s="586"/>
      <c r="K118" s="586"/>
      <c r="L118" s="586"/>
      <c r="M118" s="586"/>
      <c r="N118" s="586"/>
      <c r="O118" s="586"/>
      <c r="P118" s="586"/>
      <c r="Q118" s="586"/>
      <c r="R118" s="586"/>
      <c r="S118" s="586"/>
      <c r="T118" s="586"/>
      <c r="U118" s="586"/>
      <c r="V118" s="586"/>
      <c r="W118" s="586"/>
      <c r="X118" s="586"/>
      <c r="Y118" s="586"/>
      <c r="Z118" s="586"/>
      <c r="AA118" s="571"/>
      <c r="AB118" s="571"/>
      <c r="AC118" s="571"/>
    </row>
    <row r="119" spans="1:68" ht="27" hidden="1" customHeight="1" x14ac:dyDescent="0.25">
      <c r="A119" s="54" t="s">
        <v>219</v>
      </c>
      <c r="B119" s="54" t="s">
        <v>220</v>
      </c>
      <c r="C119" s="31">
        <v>4301051360</v>
      </c>
      <c r="D119" s="579">
        <v>4607091385168</v>
      </c>
      <c r="E119" s="580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1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2"/>
      <c r="R119" s="582"/>
      <c r="S119" s="582"/>
      <c r="T119" s="583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219</v>
      </c>
      <c r="B120" s="54" t="s">
        <v>222</v>
      </c>
      <c r="C120" s="31">
        <v>4301051724</v>
      </c>
      <c r="D120" s="579">
        <v>4607091385168</v>
      </c>
      <c r="E120" s="580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6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82"/>
      <c r="R120" s="582"/>
      <c r="S120" s="582"/>
      <c r="T120" s="583"/>
      <c r="U120" s="34"/>
      <c r="V120" s="34"/>
      <c r="W120" s="35" t="s">
        <v>69</v>
      </c>
      <c r="X120" s="575">
        <v>265</v>
      </c>
      <c r="Y120" s="576">
        <f>IFERROR(IF(X120="",0,CEILING((X120/$H120),1)*$H120),"")</f>
        <v>267.3</v>
      </c>
      <c r="Z120" s="36">
        <f>IFERROR(IF(Y120=0,"",ROUNDUP(Y120/H120,0)*0.01898),"")</f>
        <v>0.62634000000000001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281.7833333333333</v>
      </c>
      <c r="BN120" s="64">
        <f>IFERROR(Y120*I120/H120,"0")</f>
        <v>284.22899999999998</v>
      </c>
      <c r="BO120" s="64">
        <f>IFERROR(1/J120*(X120/H120),"0")</f>
        <v>0.51118827160493829</v>
      </c>
      <c r="BP120" s="64">
        <f>IFERROR(1/J120*(Y120/H120),"0")</f>
        <v>0.515625</v>
      </c>
    </row>
    <row r="121" spans="1:68" ht="27" hidden="1" customHeight="1" x14ac:dyDescent="0.25">
      <c r="A121" s="54" t="s">
        <v>224</v>
      </c>
      <c r="B121" s="54" t="s">
        <v>225</v>
      </c>
      <c r="C121" s="31">
        <v>4301051730</v>
      </c>
      <c r="D121" s="579">
        <v>4607091383256</v>
      </c>
      <c r="E121" s="580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7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82"/>
      <c r="R121" s="582"/>
      <c r="S121" s="582"/>
      <c r="T121" s="583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226</v>
      </c>
      <c r="B122" s="54" t="s">
        <v>227</v>
      </c>
      <c r="C122" s="31">
        <v>4301051721</v>
      </c>
      <c r="D122" s="579">
        <v>4607091385748</v>
      </c>
      <c r="E122" s="580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60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82"/>
      <c r="R122" s="582"/>
      <c r="S122" s="582"/>
      <c r="T122" s="583"/>
      <c r="U122" s="34"/>
      <c r="V122" s="34"/>
      <c r="W122" s="35" t="s">
        <v>69</v>
      </c>
      <c r="X122" s="575">
        <v>125</v>
      </c>
      <c r="Y122" s="576">
        <f>IFERROR(IF(X122="",0,CEILING((X122/$H122),1)*$H122),"")</f>
        <v>126.9</v>
      </c>
      <c r="Z122" s="36">
        <f>IFERROR(IF(Y122=0,"",ROUNDUP(Y122/H122,0)*0.00651),"")</f>
        <v>0.30597000000000002</v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136.66666666666666</v>
      </c>
      <c r="BN122" s="64">
        <f>IFERROR(Y122*I122/H122,"0")</f>
        <v>138.744</v>
      </c>
      <c r="BO122" s="64">
        <f>IFERROR(1/J122*(X122/H122),"0")</f>
        <v>0.25437525437525438</v>
      </c>
      <c r="BP122" s="64">
        <f>IFERROR(1/J122*(Y122/H122),"0")</f>
        <v>0.25824175824175827</v>
      </c>
    </row>
    <row r="123" spans="1:68" ht="16.5" hidden="1" customHeight="1" x14ac:dyDescent="0.25">
      <c r="A123" s="54" t="s">
        <v>228</v>
      </c>
      <c r="B123" s="54" t="s">
        <v>229</v>
      </c>
      <c r="C123" s="31">
        <v>4301051740</v>
      </c>
      <c r="D123" s="579">
        <v>4680115884533</v>
      </c>
      <c r="E123" s="580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82"/>
      <c r="R123" s="582"/>
      <c r="S123" s="582"/>
      <c r="T123" s="583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5"/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7"/>
      <c r="P124" s="591" t="s">
        <v>71</v>
      </c>
      <c r="Q124" s="592"/>
      <c r="R124" s="592"/>
      <c r="S124" s="592"/>
      <c r="T124" s="592"/>
      <c r="U124" s="592"/>
      <c r="V124" s="593"/>
      <c r="W124" s="37" t="s">
        <v>72</v>
      </c>
      <c r="X124" s="577">
        <f>IFERROR(X119/H119,"0")+IFERROR(X120/H120,"0")+IFERROR(X121/H121,"0")+IFERROR(X122/H122,"0")+IFERROR(X123/H123,"0")</f>
        <v>79.012345679012341</v>
      </c>
      <c r="Y124" s="577">
        <f>IFERROR(Y119/H119,"0")+IFERROR(Y120/H120,"0")+IFERROR(Y121/H121,"0")+IFERROR(Y122/H122,"0")+IFERROR(Y123/H123,"0")</f>
        <v>80</v>
      </c>
      <c r="Z124" s="577">
        <f>IFERROR(IF(Z119="",0,Z119),"0")+IFERROR(IF(Z120="",0,Z120),"0")+IFERROR(IF(Z121="",0,Z121),"0")+IFERROR(IF(Z122="",0,Z122),"0")+IFERROR(IF(Z123="",0,Z123),"0")</f>
        <v>0.93230999999999997</v>
      </c>
      <c r="AA124" s="578"/>
      <c r="AB124" s="578"/>
      <c r="AC124" s="578"/>
    </row>
    <row r="125" spans="1:68" x14ac:dyDescent="0.2">
      <c r="A125" s="586"/>
      <c r="B125" s="586"/>
      <c r="C125" s="586"/>
      <c r="D125" s="586"/>
      <c r="E125" s="586"/>
      <c r="F125" s="586"/>
      <c r="G125" s="586"/>
      <c r="H125" s="586"/>
      <c r="I125" s="586"/>
      <c r="J125" s="586"/>
      <c r="K125" s="586"/>
      <c r="L125" s="586"/>
      <c r="M125" s="586"/>
      <c r="N125" s="586"/>
      <c r="O125" s="587"/>
      <c r="P125" s="591" t="s">
        <v>71</v>
      </c>
      <c r="Q125" s="592"/>
      <c r="R125" s="592"/>
      <c r="S125" s="592"/>
      <c r="T125" s="592"/>
      <c r="U125" s="592"/>
      <c r="V125" s="593"/>
      <c r="W125" s="37" t="s">
        <v>69</v>
      </c>
      <c r="X125" s="577">
        <f>IFERROR(SUM(X119:X123),"0")</f>
        <v>390</v>
      </c>
      <c r="Y125" s="577">
        <f>IFERROR(SUM(Y119:Y123),"0")</f>
        <v>394.20000000000005</v>
      </c>
      <c r="Z125" s="37"/>
      <c r="AA125" s="578"/>
      <c r="AB125" s="578"/>
      <c r="AC125" s="578"/>
    </row>
    <row r="126" spans="1:68" ht="14.25" hidden="1" customHeight="1" x14ac:dyDescent="0.25">
      <c r="A126" s="597" t="s">
        <v>172</v>
      </c>
      <c r="B126" s="586"/>
      <c r="C126" s="586"/>
      <c r="D126" s="586"/>
      <c r="E126" s="586"/>
      <c r="F126" s="586"/>
      <c r="G126" s="586"/>
      <c r="H126" s="586"/>
      <c r="I126" s="586"/>
      <c r="J126" s="586"/>
      <c r="K126" s="586"/>
      <c r="L126" s="586"/>
      <c r="M126" s="586"/>
      <c r="N126" s="586"/>
      <c r="O126" s="586"/>
      <c r="P126" s="586"/>
      <c r="Q126" s="586"/>
      <c r="R126" s="586"/>
      <c r="S126" s="586"/>
      <c r="T126" s="586"/>
      <c r="U126" s="586"/>
      <c r="V126" s="586"/>
      <c r="W126" s="586"/>
      <c r="X126" s="586"/>
      <c r="Y126" s="586"/>
      <c r="Z126" s="586"/>
      <c r="AA126" s="571"/>
      <c r="AB126" s="571"/>
      <c r="AC126" s="571"/>
    </row>
    <row r="127" spans="1:68" ht="27" hidden="1" customHeight="1" x14ac:dyDescent="0.25">
      <c r="A127" s="54" t="s">
        <v>231</v>
      </c>
      <c r="B127" s="54" t="s">
        <v>232</v>
      </c>
      <c r="C127" s="31">
        <v>4301060357</v>
      </c>
      <c r="D127" s="579">
        <v>4680115882652</v>
      </c>
      <c r="E127" s="580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6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82"/>
      <c r="R127" s="582"/>
      <c r="S127" s="582"/>
      <c r="T127" s="583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234</v>
      </c>
      <c r="B128" s="54" t="s">
        <v>235</v>
      </c>
      <c r="C128" s="31">
        <v>4301060317</v>
      </c>
      <c r="D128" s="579">
        <v>4680115880238</v>
      </c>
      <c r="E128" s="580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86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82"/>
      <c r="R128" s="582"/>
      <c r="S128" s="582"/>
      <c r="T128" s="583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85"/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7"/>
      <c r="P129" s="591" t="s">
        <v>71</v>
      </c>
      <c r="Q129" s="592"/>
      <c r="R129" s="592"/>
      <c r="S129" s="592"/>
      <c r="T129" s="592"/>
      <c r="U129" s="592"/>
      <c r="V129" s="593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hidden="1" x14ac:dyDescent="0.2">
      <c r="A130" s="586"/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7"/>
      <c r="P130" s="591" t="s">
        <v>71</v>
      </c>
      <c r="Q130" s="592"/>
      <c r="R130" s="592"/>
      <c r="S130" s="592"/>
      <c r="T130" s="592"/>
      <c r="U130" s="592"/>
      <c r="V130" s="593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hidden="1" customHeight="1" x14ac:dyDescent="0.25">
      <c r="A131" s="629" t="s">
        <v>237</v>
      </c>
      <c r="B131" s="586"/>
      <c r="C131" s="586"/>
      <c r="D131" s="586"/>
      <c r="E131" s="586"/>
      <c r="F131" s="586"/>
      <c r="G131" s="586"/>
      <c r="H131" s="586"/>
      <c r="I131" s="586"/>
      <c r="J131" s="586"/>
      <c r="K131" s="586"/>
      <c r="L131" s="586"/>
      <c r="M131" s="586"/>
      <c r="N131" s="586"/>
      <c r="O131" s="586"/>
      <c r="P131" s="586"/>
      <c r="Q131" s="586"/>
      <c r="R131" s="586"/>
      <c r="S131" s="586"/>
      <c r="T131" s="586"/>
      <c r="U131" s="586"/>
      <c r="V131" s="586"/>
      <c r="W131" s="586"/>
      <c r="X131" s="586"/>
      <c r="Y131" s="586"/>
      <c r="Z131" s="586"/>
      <c r="AA131" s="570"/>
      <c r="AB131" s="570"/>
      <c r="AC131" s="570"/>
    </row>
    <row r="132" spans="1:68" ht="14.25" hidden="1" customHeight="1" x14ac:dyDescent="0.25">
      <c r="A132" s="597" t="s">
        <v>102</v>
      </c>
      <c r="B132" s="586"/>
      <c r="C132" s="586"/>
      <c r="D132" s="586"/>
      <c r="E132" s="586"/>
      <c r="F132" s="586"/>
      <c r="G132" s="586"/>
      <c r="H132" s="586"/>
      <c r="I132" s="586"/>
      <c r="J132" s="586"/>
      <c r="K132" s="586"/>
      <c r="L132" s="586"/>
      <c r="M132" s="586"/>
      <c r="N132" s="586"/>
      <c r="O132" s="586"/>
      <c r="P132" s="586"/>
      <c r="Q132" s="586"/>
      <c r="R132" s="586"/>
      <c r="S132" s="586"/>
      <c r="T132" s="586"/>
      <c r="U132" s="586"/>
      <c r="V132" s="586"/>
      <c r="W132" s="586"/>
      <c r="X132" s="586"/>
      <c r="Y132" s="586"/>
      <c r="Z132" s="586"/>
      <c r="AA132" s="571"/>
      <c r="AB132" s="571"/>
      <c r="AC132" s="571"/>
    </row>
    <row r="133" spans="1:68" ht="27" hidden="1" customHeight="1" x14ac:dyDescent="0.25">
      <c r="A133" s="54" t="s">
        <v>238</v>
      </c>
      <c r="B133" s="54" t="s">
        <v>239</v>
      </c>
      <c r="C133" s="31">
        <v>4301011564</v>
      </c>
      <c r="D133" s="579">
        <v>4680115882577</v>
      </c>
      <c r="E133" s="580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82"/>
      <c r="R133" s="582"/>
      <c r="S133" s="582"/>
      <c r="T133" s="583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238</v>
      </c>
      <c r="B134" s="54" t="s">
        <v>241</v>
      </c>
      <c r="C134" s="31">
        <v>4301011562</v>
      </c>
      <c r="D134" s="579">
        <v>4680115882577</v>
      </c>
      <c r="E134" s="580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73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82"/>
      <c r="R134" s="582"/>
      <c r="S134" s="582"/>
      <c r="T134" s="583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85"/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7"/>
      <c r="P135" s="591" t="s">
        <v>71</v>
      </c>
      <c r="Q135" s="592"/>
      <c r="R135" s="592"/>
      <c r="S135" s="592"/>
      <c r="T135" s="592"/>
      <c r="U135" s="592"/>
      <c r="V135" s="593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hidden="1" x14ac:dyDescent="0.2">
      <c r="A136" s="586"/>
      <c r="B136" s="586"/>
      <c r="C136" s="586"/>
      <c r="D136" s="586"/>
      <c r="E136" s="586"/>
      <c r="F136" s="586"/>
      <c r="G136" s="586"/>
      <c r="H136" s="586"/>
      <c r="I136" s="586"/>
      <c r="J136" s="586"/>
      <c r="K136" s="586"/>
      <c r="L136" s="586"/>
      <c r="M136" s="586"/>
      <c r="N136" s="586"/>
      <c r="O136" s="587"/>
      <c r="P136" s="591" t="s">
        <v>71</v>
      </c>
      <c r="Q136" s="592"/>
      <c r="R136" s="592"/>
      <c r="S136" s="592"/>
      <c r="T136" s="592"/>
      <c r="U136" s="592"/>
      <c r="V136" s="593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hidden="1" customHeight="1" x14ac:dyDescent="0.25">
      <c r="A137" s="597" t="s">
        <v>63</v>
      </c>
      <c r="B137" s="586"/>
      <c r="C137" s="586"/>
      <c r="D137" s="586"/>
      <c r="E137" s="586"/>
      <c r="F137" s="586"/>
      <c r="G137" s="586"/>
      <c r="H137" s="586"/>
      <c r="I137" s="586"/>
      <c r="J137" s="586"/>
      <c r="K137" s="586"/>
      <c r="L137" s="586"/>
      <c r="M137" s="586"/>
      <c r="N137" s="586"/>
      <c r="O137" s="586"/>
      <c r="P137" s="586"/>
      <c r="Q137" s="586"/>
      <c r="R137" s="586"/>
      <c r="S137" s="586"/>
      <c r="T137" s="586"/>
      <c r="U137" s="586"/>
      <c r="V137" s="586"/>
      <c r="W137" s="586"/>
      <c r="X137" s="586"/>
      <c r="Y137" s="586"/>
      <c r="Z137" s="586"/>
      <c r="AA137" s="571"/>
      <c r="AB137" s="571"/>
      <c r="AC137" s="571"/>
    </row>
    <row r="138" spans="1:68" ht="27" hidden="1" customHeight="1" x14ac:dyDescent="0.25">
      <c r="A138" s="54" t="s">
        <v>242</v>
      </c>
      <c r="B138" s="54" t="s">
        <v>243</v>
      </c>
      <c r="C138" s="31">
        <v>4301031234</v>
      </c>
      <c r="D138" s="579">
        <v>4680115883444</v>
      </c>
      <c r="E138" s="580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2"/>
      <c r="R138" s="582"/>
      <c r="S138" s="582"/>
      <c r="T138" s="583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242</v>
      </c>
      <c r="B139" s="54" t="s">
        <v>245</v>
      </c>
      <c r="C139" s="31">
        <v>4301031235</v>
      </c>
      <c r="D139" s="579">
        <v>4680115883444</v>
      </c>
      <c r="E139" s="580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83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82"/>
      <c r="R139" s="582"/>
      <c r="S139" s="582"/>
      <c r="T139" s="583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85"/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7"/>
      <c r="P140" s="591" t="s">
        <v>71</v>
      </c>
      <c r="Q140" s="592"/>
      <c r="R140" s="592"/>
      <c r="S140" s="592"/>
      <c r="T140" s="592"/>
      <c r="U140" s="592"/>
      <c r="V140" s="593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hidden="1" x14ac:dyDescent="0.2">
      <c r="A141" s="586"/>
      <c r="B141" s="586"/>
      <c r="C141" s="586"/>
      <c r="D141" s="586"/>
      <c r="E141" s="586"/>
      <c r="F141" s="586"/>
      <c r="G141" s="586"/>
      <c r="H141" s="586"/>
      <c r="I141" s="586"/>
      <c r="J141" s="586"/>
      <c r="K141" s="586"/>
      <c r="L141" s="586"/>
      <c r="M141" s="586"/>
      <c r="N141" s="586"/>
      <c r="O141" s="587"/>
      <c r="P141" s="591" t="s">
        <v>71</v>
      </c>
      <c r="Q141" s="592"/>
      <c r="R141" s="592"/>
      <c r="S141" s="592"/>
      <c r="T141" s="592"/>
      <c r="U141" s="592"/>
      <c r="V141" s="593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hidden="1" customHeight="1" x14ac:dyDescent="0.25">
      <c r="A142" s="597" t="s">
        <v>73</v>
      </c>
      <c r="B142" s="586"/>
      <c r="C142" s="586"/>
      <c r="D142" s="586"/>
      <c r="E142" s="586"/>
      <c r="F142" s="586"/>
      <c r="G142" s="586"/>
      <c r="H142" s="586"/>
      <c r="I142" s="586"/>
      <c r="J142" s="586"/>
      <c r="K142" s="586"/>
      <c r="L142" s="586"/>
      <c r="M142" s="586"/>
      <c r="N142" s="586"/>
      <c r="O142" s="586"/>
      <c r="P142" s="586"/>
      <c r="Q142" s="586"/>
      <c r="R142" s="586"/>
      <c r="S142" s="586"/>
      <c r="T142" s="586"/>
      <c r="U142" s="586"/>
      <c r="V142" s="586"/>
      <c r="W142" s="586"/>
      <c r="X142" s="586"/>
      <c r="Y142" s="586"/>
      <c r="Z142" s="586"/>
      <c r="AA142" s="571"/>
      <c r="AB142" s="571"/>
      <c r="AC142" s="571"/>
    </row>
    <row r="143" spans="1:68" ht="16.5" hidden="1" customHeight="1" x14ac:dyDescent="0.25">
      <c r="A143" s="54" t="s">
        <v>246</v>
      </c>
      <c r="B143" s="54" t="s">
        <v>247</v>
      </c>
      <c r="C143" s="31">
        <v>4301051477</v>
      </c>
      <c r="D143" s="579">
        <v>4680115882584</v>
      </c>
      <c r="E143" s="580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82"/>
      <c r="R143" s="582"/>
      <c r="S143" s="582"/>
      <c r="T143" s="583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246</v>
      </c>
      <c r="B144" s="54" t="s">
        <v>248</v>
      </c>
      <c r="C144" s="31">
        <v>4301051476</v>
      </c>
      <c r="D144" s="579">
        <v>4680115882584</v>
      </c>
      <c r="E144" s="580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5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82"/>
      <c r="R144" s="582"/>
      <c r="S144" s="582"/>
      <c r="T144" s="583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85"/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7"/>
      <c r="P145" s="591" t="s">
        <v>71</v>
      </c>
      <c r="Q145" s="592"/>
      <c r="R145" s="592"/>
      <c r="S145" s="592"/>
      <c r="T145" s="592"/>
      <c r="U145" s="592"/>
      <c r="V145" s="593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hidden="1" x14ac:dyDescent="0.2">
      <c r="A146" s="586"/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7"/>
      <c r="P146" s="591" t="s">
        <v>71</v>
      </c>
      <c r="Q146" s="592"/>
      <c r="R146" s="592"/>
      <c r="S146" s="592"/>
      <c r="T146" s="592"/>
      <c r="U146" s="592"/>
      <c r="V146" s="593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hidden="1" customHeight="1" x14ac:dyDescent="0.25">
      <c r="A147" s="629" t="s">
        <v>100</v>
      </c>
      <c r="B147" s="586"/>
      <c r="C147" s="586"/>
      <c r="D147" s="586"/>
      <c r="E147" s="586"/>
      <c r="F147" s="586"/>
      <c r="G147" s="586"/>
      <c r="H147" s="586"/>
      <c r="I147" s="586"/>
      <c r="J147" s="586"/>
      <c r="K147" s="586"/>
      <c r="L147" s="586"/>
      <c r="M147" s="586"/>
      <c r="N147" s="586"/>
      <c r="O147" s="586"/>
      <c r="P147" s="586"/>
      <c r="Q147" s="586"/>
      <c r="R147" s="586"/>
      <c r="S147" s="586"/>
      <c r="T147" s="586"/>
      <c r="U147" s="586"/>
      <c r="V147" s="586"/>
      <c r="W147" s="586"/>
      <c r="X147" s="586"/>
      <c r="Y147" s="586"/>
      <c r="Z147" s="586"/>
      <c r="AA147" s="570"/>
      <c r="AB147" s="570"/>
      <c r="AC147" s="570"/>
    </row>
    <row r="148" spans="1:68" ht="14.25" hidden="1" customHeight="1" x14ac:dyDescent="0.25">
      <c r="A148" s="597" t="s">
        <v>102</v>
      </c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6"/>
      <c r="P148" s="586"/>
      <c r="Q148" s="586"/>
      <c r="R148" s="586"/>
      <c r="S148" s="586"/>
      <c r="T148" s="586"/>
      <c r="U148" s="586"/>
      <c r="V148" s="586"/>
      <c r="W148" s="586"/>
      <c r="X148" s="586"/>
      <c r="Y148" s="586"/>
      <c r="Z148" s="586"/>
      <c r="AA148" s="571"/>
      <c r="AB148" s="571"/>
      <c r="AC148" s="571"/>
    </row>
    <row r="149" spans="1:68" ht="27" hidden="1" customHeight="1" x14ac:dyDescent="0.25">
      <c r="A149" s="54" t="s">
        <v>249</v>
      </c>
      <c r="B149" s="54" t="s">
        <v>250</v>
      </c>
      <c r="C149" s="31">
        <v>4301011705</v>
      </c>
      <c r="D149" s="579">
        <v>4607091384604</v>
      </c>
      <c r="E149" s="580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8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82"/>
      <c r="R149" s="582"/>
      <c r="S149" s="582"/>
      <c r="T149" s="583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85"/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7"/>
      <c r="P150" s="591" t="s">
        <v>71</v>
      </c>
      <c r="Q150" s="592"/>
      <c r="R150" s="592"/>
      <c r="S150" s="592"/>
      <c r="T150" s="592"/>
      <c r="U150" s="592"/>
      <c r="V150" s="593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hidden="1" x14ac:dyDescent="0.2">
      <c r="A151" s="586"/>
      <c r="B151" s="586"/>
      <c r="C151" s="586"/>
      <c r="D151" s="586"/>
      <c r="E151" s="586"/>
      <c r="F151" s="586"/>
      <c r="G151" s="586"/>
      <c r="H151" s="586"/>
      <c r="I151" s="586"/>
      <c r="J151" s="586"/>
      <c r="K151" s="586"/>
      <c r="L151" s="586"/>
      <c r="M151" s="586"/>
      <c r="N151" s="586"/>
      <c r="O151" s="587"/>
      <c r="P151" s="591" t="s">
        <v>71</v>
      </c>
      <c r="Q151" s="592"/>
      <c r="R151" s="592"/>
      <c r="S151" s="592"/>
      <c r="T151" s="592"/>
      <c r="U151" s="592"/>
      <c r="V151" s="593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hidden="1" customHeight="1" x14ac:dyDescent="0.25">
      <c r="A152" s="597" t="s">
        <v>63</v>
      </c>
      <c r="B152" s="586"/>
      <c r="C152" s="586"/>
      <c r="D152" s="586"/>
      <c r="E152" s="586"/>
      <c r="F152" s="586"/>
      <c r="G152" s="586"/>
      <c r="H152" s="586"/>
      <c r="I152" s="586"/>
      <c r="J152" s="586"/>
      <c r="K152" s="586"/>
      <c r="L152" s="586"/>
      <c r="M152" s="586"/>
      <c r="N152" s="586"/>
      <c r="O152" s="586"/>
      <c r="P152" s="586"/>
      <c r="Q152" s="586"/>
      <c r="R152" s="586"/>
      <c r="S152" s="586"/>
      <c r="T152" s="586"/>
      <c r="U152" s="586"/>
      <c r="V152" s="586"/>
      <c r="W152" s="586"/>
      <c r="X152" s="586"/>
      <c r="Y152" s="586"/>
      <c r="Z152" s="586"/>
      <c r="AA152" s="571"/>
      <c r="AB152" s="571"/>
      <c r="AC152" s="571"/>
    </row>
    <row r="153" spans="1:68" ht="16.5" hidden="1" customHeight="1" x14ac:dyDescent="0.25">
      <c r="A153" s="54" t="s">
        <v>252</v>
      </c>
      <c r="B153" s="54" t="s">
        <v>253</v>
      </c>
      <c r="C153" s="31">
        <v>4301030895</v>
      </c>
      <c r="D153" s="579">
        <v>4607091387667</v>
      </c>
      <c r="E153" s="580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82"/>
      <c r="R153" s="582"/>
      <c r="S153" s="582"/>
      <c r="T153" s="583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255</v>
      </c>
      <c r="B154" s="54" t="s">
        <v>256</v>
      </c>
      <c r="C154" s="31">
        <v>4301030961</v>
      </c>
      <c r="D154" s="579">
        <v>4607091387636</v>
      </c>
      <c r="E154" s="580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82"/>
      <c r="R154" s="582"/>
      <c r="S154" s="582"/>
      <c r="T154" s="583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258</v>
      </c>
      <c r="B155" s="54" t="s">
        <v>259</v>
      </c>
      <c r="C155" s="31">
        <v>4301030963</v>
      </c>
      <c r="D155" s="579">
        <v>4607091382426</v>
      </c>
      <c r="E155" s="580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6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82"/>
      <c r="R155" s="582"/>
      <c r="S155" s="582"/>
      <c r="T155" s="583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85"/>
      <c r="B156" s="586"/>
      <c r="C156" s="586"/>
      <c r="D156" s="586"/>
      <c r="E156" s="586"/>
      <c r="F156" s="586"/>
      <c r="G156" s="586"/>
      <c r="H156" s="586"/>
      <c r="I156" s="586"/>
      <c r="J156" s="586"/>
      <c r="K156" s="586"/>
      <c r="L156" s="586"/>
      <c r="M156" s="586"/>
      <c r="N156" s="586"/>
      <c r="O156" s="587"/>
      <c r="P156" s="591" t="s">
        <v>71</v>
      </c>
      <c r="Q156" s="592"/>
      <c r="R156" s="592"/>
      <c r="S156" s="592"/>
      <c r="T156" s="592"/>
      <c r="U156" s="592"/>
      <c r="V156" s="593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hidden="1" x14ac:dyDescent="0.2">
      <c r="A157" s="586"/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7"/>
      <c r="P157" s="591" t="s">
        <v>71</v>
      </c>
      <c r="Q157" s="592"/>
      <c r="R157" s="592"/>
      <c r="S157" s="592"/>
      <c r="T157" s="592"/>
      <c r="U157" s="592"/>
      <c r="V157" s="593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hidden="1" customHeight="1" x14ac:dyDescent="0.2">
      <c r="A158" s="625" t="s">
        <v>261</v>
      </c>
      <c r="B158" s="626"/>
      <c r="C158" s="626"/>
      <c r="D158" s="626"/>
      <c r="E158" s="626"/>
      <c r="F158" s="626"/>
      <c r="G158" s="626"/>
      <c r="H158" s="626"/>
      <c r="I158" s="626"/>
      <c r="J158" s="626"/>
      <c r="K158" s="626"/>
      <c r="L158" s="626"/>
      <c r="M158" s="626"/>
      <c r="N158" s="626"/>
      <c r="O158" s="626"/>
      <c r="P158" s="626"/>
      <c r="Q158" s="626"/>
      <c r="R158" s="626"/>
      <c r="S158" s="626"/>
      <c r="T158" s="626"/>
      <c r="U158" s="626"/>
      <c r="V158" s="626"/>
      <c r="W158" s="626"/>
      <c r="X158" s="626"/>
      <c r="Y158" s="626"/>
      <c r="Z158" s="626"/>
      <c r="AA158" s="48"/>
      <c r="AB158" s="48"/>
      <c r="AC158" s="48"/>
    </row>
    <row r="159" spans="1:68" ht="16.5" hidden="1" customHeight="1" x14ac:dyDescent="0.25">
      <c r="A159" s="629" t="s">
        <v>262</v>
      </c>
      <c r="B159" s="586"/>
      <c r="C159" s="586"/>
      <c r="D159" s="586"/>
      <c r="E159" s="586"/>
      <c r="F159" s="586"/>
      <c r="G159" s="586"/>
      <c r="H159" s="586"/>
      <c r="I159" s="586"/>
      <c r="J159" s="586"/>
      <c r="K159" s="586"/>
      <c r="L159" s="586"/>
      <c r="M159" s="586"/>
      <c r="N159" s="586"/>
      <c r="O159" s="586"/>
      <c r="P159" s="586"/>
      <c r="Q159" s="586"/>
      <c r="R159" s="586"/>
      <c r="S159" s="586"/>
      <c r="T159" s="586"/>
      <c r="U159" s="586"/>
      <c r="V159" s="586"/>
      <c r="W159" s="586"/>
      <c r="X159" s="586"/>
      <c r="Y159" s="586"/>
      <c r="Z159" s="586"/>
      <c r="AA159" s="570"/>
      <c r="AB159" s="570"/>
      <c r="AC159" s="570"/>
    </row>
    <row r="160" spans="1:68" ht="14.25" hidden="1" customHeight="1" x14ac:dyDescent="0.25">
      <c r="A160" s="597" t="s">
        <v>137</v>
      </c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6"/>
      <c r="P160" s="586"/>
      <c r="Q160" s="586"/>
      <c r="R160" s="586"/>
      <c r="S160" s="586"/>
      <c r="T160" s="586"/>
      <c r="U160" s="586"/>
      <c r="V160" s="586"/>
      <c r="W160" s="586"/>
      <c r="X160" s="586"/>
      <c r="Y160" s="586"/>
      <c r="Z160" s="586"/>
      <c r="AA160" s="571"/>
      <c r="AB160" s="571"/>
      <c r="AC160" s="571"/>
    </row>
    <row r="161" spans="1:68" ht="27" hidden="1" customHeight="1" x14ac:dyDescent="0.25">
      <c r="A161" s="54" t="s">
        <v>263</v>
      </c>
      <c r="B161" s="54" t="s">
        <v>264</v>
      </c>
      <c r="C161" s="31">
        <v>4301020323</v>
      </c>
      <c r="D161" s="579">
        <v>4680115886223</v>
      </c>
      <c r="E161" s="580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82"/>
      <c r="R161" s="582"/>
      <c r="S161" s="582"/>
      <c r="T161" s="583"/>
      <c r="U161" s="34"/>
      <c r="V161" s="34"/>
      <c r="W161" s="35" t="s">
        <v>69</v>
      </c>
      <c r="X161" s="575">
        <v>0</v>
      </c>
      <c r="Y161" s="576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585"/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7"/>
      <c r="P162" s="591" t="s">
        <v>71</v>
      </c>
      <c r="Q162" s="592"/>
      <c r="R162" s="592"/>
      <c r="S162" s="592"/>
      <c r="T162" s="592"/>
      <c r="U162" s="592"/>
      <c r="V162" s="593"/>
      <c r="W162" s="37" t="s">
        <v>72</v>
      </c>
      <c r="X162" s="577">
        <f>IFERROR(X161/H161,"0")</f>
        <v>0</v>
      </c>
      <c r="Y162" s="577">
        <f>IFERROR(Y161/H161,"0")</f>
        <v>0</v>
      </c>
      <c r="Z162" s="577">
        <f>IFERROR(IF(Z161="",0,Z161),"0")</f>
        <v>0</v>
      </c>
      <c r="AA162" s="578"/>
      <c r="AB162" s="578"/>
      <c r="AC162" s="578"/>
    </row>
    <row r="163" spans="1:68" hidden="1" x14ac:dyDescent="0.2">
      <c r="A163" s="586"/>
      <c r="B163" s="586"/>
      <c r="C163" s="586"/>
      <c r="D163" s="586"/>
      <c r="E163" s="586"/>
      <c r="F163" s="586"/>
      <c r="G163" s="586"/>
      <c r="H163" s="586"/>
      <c r="I163" s="586"/>
      <c r="J163" s="586"/>
      <c r="K163" s="586"/>
      <c r="L163" s="586"/>
      <c r="M163" s="586"/>
      <c r="N163" s="586"/>
      <c r="O163" s="587"/>
      <c r="P163" s="591" t="s">
        <v>71</v>
      </c>
      <c r="Q163" s="592"/>
      <c r="R163" s="592"/>
      <c r="S163" s="592"/>
      <c r="T163" s="592"/>
      <c r="U163" s="592"/>
      <c r="V163" s="593"/>
      <c r="W163" s="37" t="s">
        <v>69</v>
      </c>
      <c r="X163" s="577">
        <f>IFERROR(SUM(X161:X161),"0")</f>
        <v>0</v>
      </c>
      <c r="Y163" s="577">
        <f>IFERROR(SUM(Y161:Y161),"0")</f>
        <v>0</v>
      </c>
      <c r="Z163" s="37"/>
      <c r="AA163" s="578"/>
      <c r="AB163" s="578"/>
      <c r="AC163" s="578"/>
    </row>
    <row r="164" spans="1:68" ht="14.25" hidden="1" customHeight="1" x14ac:dyDescent="0.25">
      <c r="A164" s="597" t="s">
        <v>63</v>
      </c>
      <c r="B164" s="586"/>
      <c r="C164" s="586"/>
      <c r="D164" s="586"/>
      <c r="E164" s="586"/>
      <c r="F164" s="586"/>
      <c r="G164" s="586"/>
      <c r="H164" s="586"/>
      <c r="I164" s="586"/>
      <c r="J164" s="586"/>
      <c r="K164" s="586"/>
      <c r="L164" s="586"/>
      <c r="M164" s="586"/>
      <c r="N164" s="586"/>
      <c r="O164" s="586"/>
      <c r="P164" s="586"/>
      <c r="Q164" s="586"/>
      <c r="R164" s="586"/>
      <c r="S164" s="586"/>
      <c r="T164" s="586"/>
      <c r="U164" s="586"/>
      <c r="V164" s="586"/>
      <c r="W164" s="586"/>
      <c r="X164" s="586"/>
      <c r="Y164" s="586"/>
      <c r="Z164" s="586"/>
      <c r="AA164" s="571"/>
      <c r="AB164" s="571"/>
      <c r="AC164" s="571"/>
    </row>
    <row r="165" spans="1:68" ht="27" hidden="1" customHeight="1" x14ac:dyDescent="0.25">
      <c r="A165" s="54" t="s">
        <v>266</v>
      </c>
      <c r="B165" s="54" t="s">
        <v>267</v>
      </c>
      <c r="C165" s="31">
        <v>4301031191</v>
      </c>
      <c r="D165" s="579">
        <v>4680115880993</v>
      </c>
      <c r="E165" s="580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82"/>
      <c r="R165" s="582"/>
      <c r="S165" s="582"/>
      <c r="T165" s="583"/>
      <c r="U165" s="34"/>
      <c r="V165" s="34"/>
      <c r="W165" s="35" t="s">
        <v>69</v>
      </c>
      <c r="X165" s="575">
        <v>0</v>
      </c>
      <c r="Y165" s="576">
        <f t="shared" ref="Y165:Y173" si="21">IFERROR(IF(X165="",0,CEILING((X165/$H165),1)*$H165),"")</f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0</v>
      </c>
      <c r="BN165" s="64">
        <f t="shared" ref="BN165:BN173" si="23">IFERROR(Y165*I165/H165,"0")</f>
        <v>0</v>
      </c>
      <c r="BO165" s="64">
        <f t="shared" ref="BO165:BO173" si="24">IFERROR(1/J165*(X165/H165),"0")</f>
        <v>0</v>
      </c>
      <c r="BP165" s="64">
        <f t="shared" ref="BP165:BP173" si="25">IFERROR(1/J165*(Y165/H165),"0")</f>
        <v>0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4301031204</v>
      </c>
      <c r="D166" s="579">
        <v>4680115881761</v>
      </c>
      <c r="E166" s="580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82"/>
      <c r="R166" s="582"/>
      <c r="S166" s="582"/>
      <c r="T166" s="583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4301031201</v>
      </c>
      <c r="D167" s="579">
        <v>4680115881563</v>
      </c>
      <c r="E167" s="580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82"/>
      <c r="R167" s="582"/>
      <c r="S167" s="582"/>
      <c r="T167" s="583"/>
      <c r="U167" s="34"/>
      <c r="V167" s="34"/>
      <c r="W167" s="35" t="s">
        <v>69</v>
      </c>
      <c r="X167" s="575">
        <v>82</v>
      </c>
      <c r="Y167" s="576">
        <f t="shared" si="21"/>
        <v>84</v>
      </c>
      <c r="Z167" s="36">
        <f>IFERROR(IF(Y167=0,"",ROUNDUP(Y167/H167,0)*0.00902),"")</f>
        <v>0.1804</v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86.1</v>
      </c>
      <c r="BN167" s="64">
        <f t="shared" si="23"/>
        <v>88.199999999999989</v>
      </c>
      <c r="BO167" s="64">
        <f t="shared" si="24"/>
        <v>0.1479076479076479</v>
      </c>
      <c r="BP167" s="64">
        <f t="shared" si="25"/>
        <v>0.15151515151515152</v>
      </c>
    </row>
    <row r="168" spans="1:68" ht="27" customHeight="1" x14ac:dyDescent="0.25">
      <c r="A168" s="54" t="s">
        <v>275</v>
      </c>
      <c r="B168" s="54" t="s">
        <v>276</v>
      </c>
      <c r="C168" s="31">
        <v>4301031199</v>
      </c>
      <c r="D168" s="579">
        <v>4680115880986</v>
      </c>
      <c r="E168" s="580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82"/>
      <c r="R168" s="582"/>
      <c r="S168" s="582"/>
      <c r="T168" s="583"/>
      <c r="U168" s="34"/>
      <c r="V168" s="34"/>
      <c r="W168" s="35" t="s">
        <v>69</v>
      </c>
      <c r="X168" s="575">
        <v>148</v>
      </c>
      <c r="Y168" s="576">
        <f t="shared" si="21"/>
        <v>149.1</v>
      </c>
      <c r="Z168" s="36">
        <f>IFERROR(IF(Y168=0,"",ROUNDUP(Y168/H168,0)*0.00502),"")</f>
        <v>0.35642000000000001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157.16190476190476</v>
      </c>
      <c r="BN168" s="64">
        <f t="shared" si="23"/>
        <v>158.32999999999998</v>
      </c>
      <c r="BO168" s="64">
        <f t="shared" si="24"/>
        <v>0.30118030118030115</v>
      </c>
      <c r="BP168" s="64">
        <f t="shared" si="25"/>
        <v>0.30341880341880345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4301031205</v>
      </c>
      <c r="D169" s="579">
        <v>4680115881785</v>
      </c>
      <c r="E169" s="580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82"/>
      <c r="R169" s="582"/>
      <c r="S169" s="582"/>
      <c r="T169" s="583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4301031399</v>
      </c>
      <c r="D170" s="579">
        <v>4680115886537</v>
      </c>
      <c r="E170" s="580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82"/>
      <c r="R170" s="582"/>
      <c r="S170" s="582"/>
      <c r="T170" s="583"/>
      <c r="U170" s="34"/>
      <c r="V170" s="34"/>
      <c r="W170" s="35" t="s">
        <v>69</v>
      </c>
      <c r="X170" s="575">
        <v>40</v>
      </c>
      <c r="Y170" s="576">
        <f t="shared" si="21"/>
        <v>41.4</v>
      </c>
      <c r="Z170" s="36">
        <f>IFERROR(IF(Y170=0,"",ROUNDUP(Y170/H170,0)*0.00502),"")</f>
        <v>0.11546000000000001</v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42.888888888888893</v>
      </c>
      <c r="BN170" s="64">
        <f t="shared" si="23"/>
        <v>44.39</v>
      </c>
      <c r="BO170" s="64">
        <f t="shared" si="24"/>
        <v>9.4966761633428307E-2</v>
      </c>
      <c r="BP170" s="64">
        <f t="shared" si="25"/>
        <v>9.8290598290598302E-2</v>
      </c>
    </row>
    <row r="171" spans="1:68" ht="37.5" customHeight="1" x14ac:dyDescent="0.25">
      <c r="A171" s="54" t="s">
        <v>282</v>
      </c>
      <c r="B171" s="54" t="s">
        <v>283</v>
      </c>
      <c r="C171" s="31">
        <v>4301031202</v>
      </c>
      <c r="D171" s="579">
        <v>4680115881679</v>
      </c>
      <c r="E171" s="580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82"/>
      <c r="R171" s="582"/>
      <c r="S171" s="582"/>
      <c r="T171" s="583"/>
      <c r="U171" s="34"/>
      <c r="V171" s="34"/>
      <c r="W171" s="35" t="s">
        <v>69</v>
      </c>
      <c r="X171" s="575">
        <v>280</v>
      </c>
      <c r="Y171" s="576">
        <f t="shared" si="21"/>
        <v>281.40000000000003</v>
      </c>
      <c r="Z171" s="36">
        <f>IFERROR(IF(Y171=0,"",ROUNDUP(Y171/H171,0)*0.00502),"")</f>
        <v>0.67268000000000006</v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293.33333333333331</v>
      </c>
      <c r="BN171" s="64">
        <f t="shared" si="23"/>
        <v>294.80000000000007</v>
      </c>
      <c r="BO171" s="64">
        <f t="shared" si="24"/>
        <v>0.56980056980056981</v>
      </c>
      <c r="BP171" s="64">
        <f t="shared" si="25"/>
        <v>0.57264957264957272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4301031158</v>
      </c>
      <c r="D172" s="579">
        <v>4680115880191</v>
      </c>
      <c r="E172" s="580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82"/>
      <c r="R172" s="582"/>
      <c r="S172" s="582"/>
      <c r="T172" s="583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4301031245</v>
      </c>
      <c r="D173" s="579">
        <v>4680115883963</v>
      </c>
      <c r="E173" s="580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82"/>
      <c r="R173" s="582"/>
      <c r="S173" s="582"/>
      <c r="T173" s="583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5"/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7"/>
      <c r="P174" s="591" t="s">
        <v>71</v>
      </c>
      <c r="Q174" s="592"/>
      <c r="R174" s="592"/>
      <c r="S174" s="592"/>
      <c r="T174" s="592"/>
      <c r="U174" s="592"/>
      <c r="V174" s="593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245.55555555555551</v>
      </c>
      <c r="Y174" s="577">
        <f>IFERROR(Y165/H165,"0")+IFERROR(Y166/H166,"0")+IFERROR(Y167/H167,"0")+IFERROR(Y168/H168,"0")+IFERROR(Y169/H169,"0")+IFERROR(Y170/H170,"0")+IFERROR(Y171/H171,"0")+IFERROR(Y172/H172,"0")+IFERROR(Y173/H173,"0")</f>
        <v>248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1.3249600000000001</v>
      </c>
      <c r="AA174" s="578"/>
      <c r="AB174" s="578"/>
      <c r="AC174" s="578"/>
    </row>
    <row r="175" spans="1:68" x14ac:dyDescent="0.2">
      <c r="A175" s="586"/>
      <c r="B175" s="586"/>
      <c r="C175" s="586"/>
      <c r="D175" s="586"/>
      <c r="E175" s="586"/>
      <c r="F175" s="586"/>
      <c r="G175" s="586"/>
      <c r="H175" s="586"/>
      <c r="I175" s="586"/>
      <c r="J175" s="586"/>
      <c r="K175" s="586"/>
      <c r="L175" s="586"/>
      <c r="M175" s="586"/>
      <c r="N175" s="586"/>
      <c r="O175" s="587"/>
      <c r="P175" s="591" t="s">
        <v>71</v>
      </c>
      <c r="Q175" s="592"/>
      <c r="R175" s="592"/>
      <c r="S175" s="592"/>
      <c r="T175" s="592"/>
      <c r="U175" s="592"/>
      <c r="V175" s="593"/>
      <c r="W175" s="37" t="s">
        <v>69</v>
      </c>
      <c r="X175" s="577">
        <f>IFERROR(SUM(X165:X173),"0")</f>
        <v>550</v>
      </c>
      <c r="Y175" s="577">
        <f>IFERROR(SUM(Y165:Y173),"0")</f>
        <v>555.90000000000009</v>
      </c>
      <c r="Z175" s="37"/>
      <c r="AA175" s="578"/>
      <c r="AB175" s="578"/>
      <c r="AC175" s="578"/>
    </row>
    <row r="176" spans="1:68" ht="14.25" hidden="1" customHeight="1" x14ac:dyDescent="0.25">
      <c r="A176" s="597" t="s">
        <v>94</v>
      </c>
      <c r="B176" s="586"/>
      <c r="C176" s="586"/>
      <c r="D176" s="586"/>
      <c r="E176" s="586"/>
      <c r="F176" s="586"/>
      <c r="G176" s="586"/>
      <c r="H176" s="586"/>
      <c r="I176" s="586"/>
      <c r="J176" s="586"/>
      <c r="K176" s="586"/>
      <c r="L176" s="586"/>
      <c r="M176" s="586"/>
      <c r="N176" s="586"/>
      <c r="O176" s="586"/>
      <c r="P176" s="586"/>
      <c r="Q176" s="586"/>
      <c r="R176" s="586"/>
      <c r="S176" s="586"/>
      <c r="T176" s="586"/>
      <c r="U176" s="586"/>
      <c r="V176" s="586"/>
      <c r="W176" s="586"/>
      <c r="X176" s="586"/>
      <c r="Y176" s="586"/>
      <c r="Z176" s="586"/>
      <c r="AA176" s="571"/>
      <c r="AB176" s="571"/>
      <c r="AC176" s="571"/>
    </row>
    <row r="177" spans="1:68" ht="27" hidden="1" customHeight="1" x14ac:dyDescent="0.25">
      <c r="A177" s="54" t="s">
        <v>289</v>
      </c>
      <c r="B177" s="54" t="s">
        <v>290</v>
      </c>
      <c r="C177" s="31">
        <v>4301032053</v>
      </c>
      <c r="D177" s="579">
        <v>4680115886780</v>
      </c>
      <c r="E177" s="580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84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82"/>
      <c r="R177" s="582"/>
      <c r="S177" s="582"/>
      <c r="T177" s="583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4301032051</v>
      </c>
      <c r="D178" s="579">
        <v>4680115886742</v>
      </c>
      <c r="E178" s="580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82"/>
      <c r="R178" s="582"/>
      <c r="S178" s="582"/>
      <c r="T178" s="583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297</v>
      </c>
      <c r="B179" s="54" t="s">
        <v>298</v>
      </c>
      <c r="C179" s="31">
        <v>4301032052</v>
      </c>
      <c r="D179" s="579">
        <v>4680115886766</v>
      </c>
      <c r="E179" s="580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74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82"/>
      <c r="R179" s="582"/>
      <c r="S179" s="582"/>
      <c r="T179" s="583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585"/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7"/>
      <c r="P180" s="591" t="s">
        <v>71</v>
      </c>
      <c r="Q180" s="592"/>
      <c r="R180" s="592"/>
      <c r="S180" s="592"/>
      <c r="T180" s="592"/>
      <c r="U180" s="592"/>
      <c r="V180" s="593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hidden="1" x14ac:dyDescent="0.2">
      <c r="A181" s="586"/>
      <c r="B181" s="586"/>
      <c r="C181" s="586"/>
      <c r="D181" s="586"/>
      <c r="E181" s="586"/>
      <c r="F181" s="586"/>
      <c r="G181" s="586"/>
      <c r="H181" s="586"/>
      <c r="I181" s="586"/>
      <c r="J181" s="586"/>
      <c r="K181" s="586"/>
      <c r="L181" s="586"/>
      <c r="M181" s="586"/>
      <c r="N181" s="586"/>
      <c r="O181" s="587"/>
      <c r="P181" s="591" t="s">
        <v>71</v>
      </c>
      <c r="Q181" s="592"/>
      <c r="R181" s="592"/>
      <c r="S181" s="592"/>
      <c r="T181" s="592"/>
      <c r="U181" s="592"/>
      <c r="V181" s="593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hidden="1" customHeight="1" x14ac:dyDescent="0.25">
      <c r="A182" s="597" t="s">
        <v>299</v>
      </c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6"/>
      <c r="P182" s="586"/>
      <c r="Q182" s="586"/>
      <c r="R182" s="586"/>
      <c r="S182" s="586"/>
      <c r="T182" s="586"/>
      <c r="U182" s="586"/>
      <c r="V182" s="586"/>
      <c r="W182" s="586"/>
      <c r="X182" s="586"/>
      <c r="Y182" s="586"/>
      <c r="Z182" s="586"/>
      <c r="AA182" s="571"/>
      <c r="AB182" s="571"/>
      <c r="AC182" s="571"/>
    </row>
    <row r="183" spans="1:68" ht="27" hidden="1" customHeight="1" x14ac:dyDescent="0.25">
      <c r="A183" s="54" t="s">
        <v>300</v>
      </c>
      <c r="B183" s="54" t="s">
        <v>301</v>
      </c>
      <c r="C183" s="31">
        <v>4301170013</v>
      </c>
      <c r="D183" s="579">
        <v>4680115886797</v>
      </c>
      <c r="E183" s="580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89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82"/>
      <c r="R183" s="582"/>
      <c r="S183" s="582"/>
      <c r="T183" s="583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85"/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7"/>
      <c r="P184" s="591" t="s">
        <v>71</v>
      </c>
      <c r="Q184" s="592"/>
      <c r="R184" s="592"/>
      <c r="S184" s="592"/>
      <c r="T184" s="592"/>
      <c r="U184" s="592"/>
      <c r="V184" s="593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hidden="1" x14ac:dyDescent="0.2">
      <c r="A185" s="586"/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7"/>
      <c r="P185" s="591" t="s">
        <v>71</v>
      </c>
      <c r="Q185" s="592"/>
      <c r="R185" s="592"/>
      <c r="S185" s="592"/>
      <c r="T185" s="592"/>
      <c r="U185" s="592"/>
      <c r="V185" s="593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hidden="1" customHeight="1" x14ac:dyDescent="0.25">
      <c r="A186" s="629" t="s">
        <v>302</v>
      </c>
      <c r="B186" s="586"/>
      <c r="C186" s="586"/>
      <c r="D186" s="586"/>
      <c r="E186" s="586"/>
      <c r="F186" s="586"/>
      <c r="G186" s="586"/>
      <c r="H186" s="586"/>
      <c r="I186" s="586"/>
      <c r="J186" s="586"/>
      <c r="K186" s="586"/>
      <c r="L186" s="586"/>
      <c r="M186" s="586"/>
      <c r="N186" s="586"/>
      <c r="O186" s="586"/>
      <c r="P186" s="586"/>
      <c r="Q186" s="586"/>
      <c r="R186" s="586"/>
      <c r="S186" s="586"/>
      <c r="T186" s="586"/>
      <c r="U186" s="586"/>
      <c r="V186" s="586"/>
      <c r="W186" s="586"/>
      <c r="X186" s="586"/>
      <c r="Y186" s="586"/>
      <c r="Z186" s="586"/>
      <c r="AA186" s="570"/>
      <c r="AB186" s="570"/>
      <c r="AC186" s="570"/>
    </row>
    <row r="187" spans="1:68" ht="14.25" hidden="1" customHeight="1" x14ac:dyDescent="0.25">
      <c r="A187" s="597" t="s">
        <v>102</v>
      </c>
      <c r="B187" s="586"/>
      <c r="C187" s="586"/>
      <c r="D187" s="586"/>
      <c r="E187" s="586"/>
      <c r="F187" s="586"/>
      <c r="G187" s="586"/>
      <c r="H187" s="586"/>
      <c r="I187" s="586"/>
      <c r="J187" s="586"/>
      <c r="K187" s="586"/>
      <c r="L187" s="586"/>
      <c r="M187" s="586"/>
      <c r="N187" s="586"/>
      <c r="O187" s="586"/>
      <c r="P187" s="586"/>
      <c r="Q187" s="586"/>
      <c r="R187" s="586"/>
      <c r="S187" s="586"/>
      <c r="T187" s="586"/>
      <c r="U187" s="586"/>
      <c r="V187" s="586"/>
      <c r="W187" s="586"/>
      <c r="X187" s="586"/>
      <c r="Y187" s="586"/>
      <c r="Z187" s="586"/>
      <c r="AA187" s="571"/>
      <c r="AB187" s="571"/>
      <c r="AC187" s="571"/>
    </row>
    <row r="188" spans="1:68" ht="16.5" hidden="1" customHeight="1" x14ac:dyDescent="0.25">
      <c r="A188" s="54" t="s">
        <v>303</v>
      </c>
      <c r="B188" s="54" t="s">
        <v>304</v>
      </c>
      <c r="C188" s="31">
        <v>4301011450</v>
      </c>
      <c r="D188" s="579">
        <v>4680115881402</v>
      </c>
      <c r="E188" s="580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8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82"/>
      <c r="R188" s="582"/>
      <c r="S188" s="582"/>
      <c r="T188" s="583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306</v>
      </c>
      <c r="B189" s="54" t="s">
        <v>307</v>
      </c>
      <c r="C189" s="31">
        <v>4301011768</v>
      </c>
      <c r="D189" s="579">
        <v>4680115881396</v>
      </c>
      <c r="E189" s="580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6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82"/>
      <c r="R189" s="582"/>
      <c r="S189" s="582"/>
      <c r="T189" s="583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85"/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7"/>
      <c r="P190" s="591" t="s">
        <v>71</v>
      </c>
      <c r="Q190" s="592"/>
      <c r="R190" s="592"/>
      <c r="S190" s="592"/>
      <c r="T190" s="592"/>
      <c r="U190" s="592"/>
      <c r="V190" s="593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6"/>
      <c r="B191" s="586"/>
      <c r="C191" s="586"/>
      <c r="D191" s="586"/>
      <c r="E191" s="586"/>
      <c r="F191" s="586"/>
      <c r="G191" s="586"/>
      <c r="H191" s="586"/>
      <c r="I191" s="586"/>
      <c r="J191" s="586"/>
      <c r="K191" s="586"/>
      <c r="L191" s="586"/>
      <c r="M191" s="586"/>
      <c r="N191" s="586"/>
      <c r="O191" s="587"/>
      <c r="P191" s="591" t="s">
        <v>71</v>
      </c>
      <c r="Q191" s="592"/>
      <c r="R191" s="592"/>
      <c r="S191" s="592"/>
      <c r="T191" s="592"/>
      <c r="U191" s="592"/>
      <c r="V191" s="593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97" t="s">
        <v>137</v>
      </c>
      <c r="B192" s="586"/>
      <c r="C192" s="586"/>
      <c r="D192" s="586"/>
      <c r="E192" s="586"/>
      <c r="F192" s="586"/>
      <c r="G192" s="586"/>
      <c r="H192" s="586"/>
      <c r="I192" s="586"/>
      <c r="J192" s="586"/>
      <c r="K192" s="586"/>
      <c r="L192" s="586"/>
      <c r="M192" s="586"/>
      <c r="N192" s="586"/>
      <c r="O192" s="586"/>
      <c r="P192" s="586"/>
      <c r="Q192" s="586"/>
      <c r="R192" s="586"/>
      <c r="S192" s="586"/>
      <c r="T192" s="586"/>
      <c r="U192" s="586"/>
      <c r="V192" s="586"/>
      <c r="W192" s="586"/>
      <c r="X192" s="586"/>
      <c r="Y192" s="586"/>
      <c r="Z192" s="586"/>
      <c r="AA192" s="571"/>
      <c r="AB192" s="571"/>
      <c r="AC192" s="571"/>
    </row>
    <row r="193" spans="1:68" ht="16.5" hidden="1" customHeight="1" x14ac:dyDescent="0.25">
      <c r="A193" s="54" t="s">
        <v>308</v>
      </c>
      <c r="B193" s="54" t="s">
        <v>309</v>
      </c>
      <c r="C193" s="31">
        <v>4301020262</v>
      </c>
      <c r="D193" s="579">
        <v>4680115882935</v>
      </c>
      <c r="E193" s="580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81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82"/>
      <c r="R193" s="582"/>
      <c r="S193" s="582"/>
      <c r="T193" s="583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customHeight="1" x14ac:dyDescent="0.25">
      <c r="A194" s="54" t="s">
        <v>311</v>
      </c>
      <c r="B194" s="54" t="s">
        <v>312</v>
      </c>
      <c r="C194" s="31">
        <v>4301020220</v>
      </c>
      <c r="D194" s="579">
        <v>4680115880764</v>
      </c>
      <c r="E194" s="580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6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82"/>
      <c r="R194" s="582"/>
      <c r="S194" s="582"/>
      <c r="T194" s="583"/>
      <c r="U194" s="34"/>
      <c r="V194" s="34"/>
      <c r="W194" s="35" t="s">
        <v>69</v>
      </c>
      <c r="X194" s="575">
        <v>64</v>
      </c>
      <c r="Y194" s="576">
        <f>IFERROR(IF(X194="",0,CEILING((X194/$H194),1)*$H194),"")</f>
        <v>65.100000000000009</v>
      </c>
      <c r="Z194" s="36">
        <f>IFERROR(IF(Y194=0,"",ROUNDUP(Y194/H194,0)*0.00651),"")</f>
        <v>0.20181000000000002</v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69.48571428571428</v>
      </c>
      <c r="BN194" s="64">
        <f>IFERROR(Y194*I194/H194,"0")</f>
        <v>70.679999999999993</v>
      </c>
      <c r="BO194" s="64">
        <f>IFERROR(1/J194*(X194/H194),"0")</f>
        <v>0.16745159602302459</v>
      </c>
      <c r="BP194" s="64">
        <f>IFERROR(1/J194*(Y194/H194),"0")</f>
        <v>0.17032967032967036</v>
      </c>
    </row>
    <row r="195" spans="1:68" x14ac:dyDescent="0.2">
      <c r="A195" s="585"/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7"/>
      <c r="P195" s="591" t="s">
        <v>71</v>
      </c>
      <c r="Q195" s="592"/>
      <c r="R195" s="592"/>
      <c r="S195" s="592"/>
      <c r="T195" s="592"/>
      <c r="U195" s="592"/>
      <c r="V195" s="593"/>
      <c r="W195" s="37" t="s">
        <v>72</v>
      </c>
      <c r="X195" s="577">
        <f>IFERROR(X193/H193,"0")+IFERROR(X194/H194,"0")</f>
        <v>30.476190476190474</v>
      </c>
      <c r="Y195" s="577">
        <f>IFERROR(Y193/H193,"0")+IFERROR(Y194/H194,"0")</f>
        <v>31.000000000000004</v>
      </c>
      <c r="Z195" s="577">
        <f>IFERROR(IF(Z193="",0,Z193),"0")+IFERROR(IF(Z194="",0,Z194),"0")</f>
        <v>0.20181000000000002</v>
      </c>
      <c r="AA195" s="578"/>
      <c r="AB195" s="578"/>
      <c r="AC195" s="578"/>
    </row>
    <row r="196" spans="1:68" x14ac:dyDescent="0.2">
      <c r="A196" s="586"/>
      <c r="B196" s="586"/>
      <c r="C196" s="586"/>
      <c r="D196" s="586"/>
      <c r="E196" s="586"/>
      <c r="F196" s="586"/>
      <c r="G196" s="586"/>
      <c r="H196" s="586"/>
      <c r="I196" s="586"/>
      <c r="J196" s="586"/>
      <c r="K196" s="586"/>
      <c r="L196" s="586"/>
      <c r="M196" s="586"/>
      <c r="N196" s="586"/>
      <c r="O196" s="587"/>
      <c r="P196" s="591" t="s">
        <v>71</v>
      </c>
      <c r="Q196" s="592"/>
      <c r="R196" s="592"/>
      <c r="S196" s="592"/>
      <c r="T196" s="592"/>
      <c r="U196" s="592"/>
      <c r="V196" s="593"/>
      <c r="W196" s="37" t="s">
        <v>69</v>
      </c>
      <c r="X196" s="577">
        <f>IFERROR(SUM(X193:X194),"0")</f>
        <v>64</v>
      </c>
      <c r="Y196" s="577">
        <f>IFERROR(SUM(Y193:Y194),"0")</f>
        <v>65.100000000000009</v>
      </c>
      <c r="Z196" s="37"/>
      <c r="AA196" s="578"/>
      <c r="AB196" s="578"/>
      <c r="AC196" s="578"/>
    </row>
    <row r="197" spans="1:68" ht="14.25" hidden="1" customHeight="1" x14ac:dyDescent="0.25">
      <c r="A197" s="597" t="s">
        <v>63</v>
      </c>
      <c r="B197" s="586"/>
      <c r="C197" s="586"/>
      <c r="D197" s="586"/>
      <c r="E197" s="586"/>
      <c r="F197" s="586"/>
      <c r="G197" s="586"/>
      <c r="H197" s="586"/>
      <c r="I197" s="586"/>
      <c r="J197" s="586"/>
      <c r="K197" s="586"/>
      <c r="L197" s="586"/>
      <c r="M197" s="586"/>
      <c r="N197" s="586"/>
      <c r="O197" s="586"/>
      <c r="P197" s="586"/>
      <c r="Q197" s="586"/>
      <c r="R197" s="586"/>
      <c r="S197" s="586"/>
      <c r="T197" s="586"/>
      <c r="U197" s="586"/>
      <c r="V197" s="586"/>
      <c r="W197" s="586"/>
      <c r="X197" s="586"/>
      <c r="Y197" s="586"/>
      <c r="Z197" s="586"/>
      <c r="AA197" s="571"/>
      <c r="AB197" s="571"/>
      <c r="AC197" s="571"/>
    </row>
    <row r="198" spans="1:68" ht="27" customHeight="1" x14ac:dyDescent="0.25">
      <c r="A198" s="54" t="s">
        <v>313</v>
      </c>
      <c r="B198" s="54" t="s">
        <v>314</v>
      </c>
      <c r="C198" s="31">
        <v>4301031224</v>
      </c>
      <c r="D198" s="579">
        <v>4680115882683</v>
      </c>
      <c r="E198" s="580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82"/>
      <c r="R198" s="582"/>
      <c r="S198" s="582"/>
      <c r="T198" s="583"/>
      <c r="U198" s="34"/>
      <c r="V198" s="34"/>
      <c r="W198" s="35" t="s">
        <v>69</v>
      </c>
      <c r="X198" s="575">
        <v>71</v>
      </c>
      <c r="Y198" s="576">
        <f t="shared" ref="Y198:Y205" si="26">IFERROR(IF(X198="",0,CEILING((X198/$H198),1)*$H198),"")</f>
        <v>75.600000000000009</v>
      </c>
      <c r="Z198" s="36">
        <f>IFERROR(IF(Y198=0,"",ROUNDUP(Y198/H198,0)*0.00902),"")</f>
        <v>0.12628</v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73.761111111111106</v>
      </c>
      <c r="BN198" s="64">
        <f t="shared" ref="BN198:BN205" si="28">IFERROR(Y198*I198/H198,"0")</f>
        <v>78.540000000000006</v>
      </c>
      <c r="BO198" s="64">
        <f t="shared" ref="BO198:BO205" si="29">IFERROR(1/J198*(X198/H198),"0")</f>
        <v>9.9607182940516265E-2</v>
      </c>
      <c r="BP198" s="64">
        <f t="shared" ref="BP198:BP205" si="30">IFERROR(1/J198*(Y198/H198),"0")</f>
        <v>0.10606060606060606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4301031230</v>
      </c>
      <c r="D199" s="579">
        <v>4680115882690</v>
      </c>
      <c r="E199" s="580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82"/>
      <c r="R199" s="582"/>
      <c r="S199" s="582"/>
      <c r="T199" s="583"/>
      <c r="U199" s="34"/>
      <c r="V199" s="34"/>
      <c r="W199" s="35" t="s">
        <v>69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4301031220</v>
      </c>
      <c r="D200" s="579">
        <v>4680115882669</v>
      </c>
      <c r="E200" s="580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3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82"/>
      <c r="R200" s="582"/>
      <c r="S200" s="582"/>
      <c r="T200" s="583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4301031221</v>
      </c>
      <c r="D201" s="579">
        <v>4680115882676</v>
      </c>
      <c r="E201" s="580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82"/>
      <c r="R201" s="582"/>
      <c r="S201" s="582"/>
      <c r="T201" s="583"/>
      <c r="U201" s="34"/>
      <c r="V201" s="34"/>
      <c r="W201" s="35" t="s">
        <v>69</v>
      </c>
      <c r="X201" s="575">
        <v>87</v>
      </c>
      <c r="Y201" s="576">
        <f t="shared" si="26"/>
        <v>91.800000000000011</v>
      </c>
      <c r="Z201" s="36">
        <f>IFERROR(IF(Y201=0,"",ROUNDUP(Y201/H201,0)*0.00902),"")</f>
        <v>0.15334</v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90.38333333333334</v>
      </c>
      <c r="BN201" s="64">
        <f t="shared" si="28"/>
        <v>95.37</v>
      </c>
      <c r="BO201" s="64">
        <f t="shared" si="29"/>
        <v>0.12205387205387205</v>
      </c>
      <c r="BP201" s="64">
        <f t="shared" si="30"/>
        <v>0.12878787878787878</v>
      </c>
    </row>
    <row r="202" spans="1:68" ht="27" customHeight="1" x14ac:dyDescent="0.25">
      <c r="A202" s="54" t="s">
        <v>325</v>
      </c>
      <c r="B202" s="54" t="s">
        <v>326</v>
      </c>
      <c r="C202" s="31">
        <v>4301031223</v>
      </c>
      <c r="D202" s="579">
        <v>4680115884014</v>
      </c>
      <c r="E202" s="580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82"/>
      <c r="R202" s="582"/>
      <c r="S202" s="582"/>
      <c r="T202" s="583"/>
      <c r="U202" s="34"/>
      <c r="V202" s="34"/>
      <c r="W202" s="35" t="s">
        <v>69</v>
      </c>
      <c r="X202" s="575">
        <v>57</v>
      </c>
      <c r="Y202" s="576">
        <f t="shared" si="26"/>
        <v>57.6</v>
      </c>
      <c r="Z202" s="36">
        <f>IFERROR(IF(Y202=0,"",ROUNDUP(Y202/H202,0)*0.00502),"")</f>
        <v>0.16064000000000001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61.11666666666666</v>
      </c>
      <c r="BN202" s="64">
        <f t="shared" si="28"/>
        <v>61.759999999999991</v>
      </c>
      <c r="BO202" s="64">
        <f t="shared" si="29"/>
        <v>0.13532763532763534</v>
      </c>
      <c r="BP202" s="64">
        <f t="shared" si="30"/>
        <v>0.13675213675213677</v>
      </c>
    </row>
    <row r="203" spans="1:68" ht="27" customHeight="1" x14ac:dyDescent="0.25">
      <c r="A203" s="54" t="s">
        <v>327</v>
      </c>
      <c r="B203" s="54" t="s">
        <v>328</v>
      </c>
      <c r="C203" s="31">
        <v>4301031222</v>
      </c>
      <c r="D203" s="579">
        <v>4680115884007</v>
      </c>
      <c r="E203" s="580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5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82"/>
      <c r="R203" s="582"/>
      <c r="S203" s="582"/>
      <c r="T203" s="583"/>
      <c r="U203" s="34"/>
      <c r="V203" s="34"/>
      <c r="W203" s="35" t="s">
        <v>69</v>
      </c>
      <c r="X203" s="575">
        <v>43</v>
      </c>
      <c r="Y203" s="576">
        <f t="shared" si="26"/>
        <v>43.2</v>
      </c>
      <c r="Z203" s="36">
        <f>IFERROR(IF(Y203=0,"",ROUNDUP(Y203/H203,0)*0.00502),"")</f>
        <v>0.12048</v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45.388888888888893</v>
      </c>
      <c r="BN203" s="64">
        <f t="shared" si="28"/>
        <v>45.6</v>
      </c>
      <c r="BO203" s="64">
        <f t="shared" si="29"/>
        <v>0.10208926875593544</v>
      </c>
      <c r="BP203" s="64">
        <f t="shared" si="30"/>
        <v>0.10256410256410257</v>
      </c>
    </row>
    <row r="204" spans="1:68" ht="27" hidden="1" customHeight="1" x14ac:dyDescent="0.25">
      <c r="A204" s="54" t="s">
        <v>329</v>
      </c>
      <c r="B204" s="54" t="s">
        <v>330</v>
      </c>
      <c r="C204" s="31">
        <v>4301031229</v>
      </c>
      <c r="D204" s="579">
        <v>4680115884038</v>
      </c>
      <c r="E204" s="580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4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82"/>
      <c r="R204" s="582"/>
      <c r="S204" s="582"/>
      <c r="T204" s="583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4301031225</v>
      </c>
      <c r="D205" s="579">
        <v>4680115884021</v>
      </c>
      <c r="E205" s="580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7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82"/>
      <c r="R205" s="582"/>
      <c r="S205" s="582"/>
      <c r="T205" s="583"/>
      <c r="U205" s="34"/>
      <c r="V205" s="34"/>
      <c r="W205" s="35" t="s">
        <v>69</v>
      </c>
      <c r="X205" s="575">
        <v>39</v>
      </c>
      <c r="Y205" s="576">
        <f t="shared" si="26"/>
        <v>39.6</v>
      </c>
      <c r="Z205" s="36">
        <f>IFERROR(IF(Y205=0,"",ROUNDUP(Y205/H205,0)*0.00502),"")</f>
        <v>0.11044000000000001</v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41.166666666666664</v>
      </c>
      <c r="BN205" s="64">
        <f t="shared" si="28"/>
        <v>41.8</v>
      </c>
      <c r="BO205" s="64">
        <f t="shared" si="29"/>
        <v>9.2592592592592601E-2</v>
      </c>
      <c r="BP205" s="64">
        <f t="shared" si="30"/>
        <v>9.401709401709403E-2</v>
      </c>
    </row>
    <row r="206" spans="1:68" x14ac:dyDescent="0.2">
      <c r="A206" s="585"/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7"/>
      <c r="P206" s="591" t="s">
        <v>71</v>
      </c>
      <c r="Q206" s="592"/>
      <c r="R206" s="592"/>
      <c r="S206" s="592"/>
      <c r="T206" s="592"/>
      <c r="U206" s="592"/>
      <c r="V206" s="593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106.48148148148148</v>
      </c>
      <c r="Y206" s="577">
        <f>IFERROR(Y198/H198,"0")+IFERROR(Y199/H199,"0")+IFERROR(Y200/H200,"0")+IFERROR(Y201/H201,"0")+IFERROR(Y202/H202,"0")+IFERROR(Y203/H203,"0")+IFERROR(Y204/H204,"0")+IFERROR(Y205/H205,"0")</f>
        <v>109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0.67118</v>
      </c>
      <c r="AA206" s="578"/>
      <c r="AB206" s="578"/>
      <c r="AC206" s="578"/>
    </row>
    <row r="207" spans="1:68" x14ac:dyDescent="0.2">
      <c r="A207" s="586"/>
      <c r="B207" s="586"/>
      <c r="C207" s="586"/>
      <c r="D207" s="586"/>
      <c r="E207" s="586"/>
      <c r="F207" s="586"/>
      <c r="G207" s="586"/>
      <c r="H207" s="586"/>
      <c r="I207" s="586"/>
      <c r="J207" s="586"/>
      <c r="K207" s="586"/>
      <c r="L207" s="586"/>
      <c r="M207" s="586"/>
      <c r="N207" s="586"/>
      <c r="O207" s="587"/>
      <c r="P207" s="591" t="s">
        <v>71</v>
      </c>
      <c r="Q207" s="592"/>
      <c r="R207" s="592"/>
      <c r="S207" s="592"/>
      <c r="T207" s="592"/>
      <c r="U207" s="592"/>
      <c r="V207" s="593"/>
      <c r="W207" s="37" t="s">
        <v>69</v>
      </c>
      <c r="X207" s="577">
        <f>IFERROR(SUM(X198:X205),"0")</f>
        <v>297</v>
      </c>
      <c r="Y207" s="577">
        <f>IFERROR(SUM(Y198:Y205),"0")</f>
        <v>307.80000000000007</v>
      </c>
      <c r="Z207" s="37"/>
      <c r="AA207" s="578"/>
      <c r="AB207" s="578"/>
      <c r="AC207" s="578"/>
    </row>
    <row r="208" spans="1:68" ht="14.25" hidden="1" customHeight="1" x14ac:dyDescent="0.25">
      <c r="A208" s="597" t="s">
        <v>73</v>
      </c>
      <c r="B208" s="586"/>
      <c r="C208" s="586"/>
      <c r="D208" s="586"/>
      <c r="E208" s="586"/>
      <c r="F208" s="586"/>
      <c r="G208" s="586"/>
      <c r="H208" s="586"/>
      <c r="I208" s="586"/>
      <c r="J208" s="586"/>
      <c r="K208" s="586"/>
      <c r="L208" s="586"/>
      <c r="M208" s="586"/>
      <c r="N208" s="586"/>
      <c r="O208" s="586"/>
      <c r="P208" s="586"/>
      <c r="Q208" s="586"/>
      <c r="R208" s="586"/>
      <c r="S208" s="586"/>
      <c r="T208" s="586"/>
      <c r="U208" s="586"/>
      <c r="V208" s="586"/>
      <c r="W208" s="586"/>
      <c r="X208" s="586"/>
      <c r="Y208" s="586"/>
      <c r="Z208" s="586"/>
      <c r="AA208" s="571"/>
      <c r="AB208" s="571"/>
      <c r="AC208" s="571"/>
    </row>
    <row r="209" spans="1:68" ht="27" hidden="1" customHeight="1" x14ac:dyDescent="0.25">
      <c r="A209" s="54" t="s">
        <v>333</v>
      </c>
      <c r="B209" s="54" t="s">
        <v>334</v>
      </c>
      <c r="C209" s="31">
        <v>4301051408</v>
      </c>
      <c r="D209" s="579">
        <v>4680115881594</v>
      </c>
      <c r="E209" s="580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82"/>
      <c r="R209" s="582"/>
      <c r="S209" s="582"/>
      <c r="T209" s="583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336</v>
      </c>
      <c r="B210" s="54" t="s">
        <v>337</v>
      </c>
      <c r="C210" s="31">
        <v>4301051411</v>
      </c>
      <c r="D210" s="579">
        <v>4680115881617</v>
      </c>
      <c r="E210" s="580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82"/>
      <c r="R210" s="582"/>
      <c r="S210" s="582"/>
      <c r="T210" s="583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hidden="1" customHeight="1" x14ac:dyDescent="0.25">
      <c r="A211" s="54" t="s">
        <v>339</v>
      </c>
      <c r="B211" s="54" t="s">
        <v>340</v>
      </c>
      <c r="C211" s="31">
        <v>4301051656</v>
      </c>
      <c r="D211" s="579">
        <v>4680115880573</v>
      </c>
      <c r="E211" s="580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6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82"/>
      <c r="R211" s="582"/>
      <c r="S211" s="582"/>
      <c r="T211" s="583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>IFERROR(IF(Y211=0,"",ROUNDUP(Y211/H211,0)*0.01898),"")</f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4301051407</v>
      </c>
      <c r="D212" s="579">
        <v>4680115882195</v>
      </c>
      <c r="E212" s="580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82"/>
      <c r="R212" s="582"/>
      <c r="S212" s="582"/>
      <c r="T212" s="583"/>
      <c r="U212" s="34"/>
      <c r="V212" s="34"/>
      <c r="W212" s="35" t="s">
        <v>69</v>
      </c>
      <c r="X212" s="575">
        <v>181</v>
      </c>
      <c r="Y212" s="576">
        <f t="shared" si="31"/>
        <v>182.4</v>
      </c>
      <c r="Z212" s="36">
        <f t="shared" ref="Z212:Z217" si="36">IFERROR(IF(Y212=0,"",ROUNDUP(Y212/H212,0)*0.00651),"")</f>
        <v>0.49476000000000003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201.36250000000001</v>
      </c>
      <c r="BN212" s="64">
        <f t="shared" si="33"/>
        <v>202.92</v>
      </c>
      <c r="BO212" s="64">
        <f t="shared" si="34"/>
        <v>0.41437728937728946</v>
      </c>
      <c r="BP212" s="64">
        <f t="shared" si="35"/>
        <v>0.4175824175824176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4301051752</v>
      </c>
      <c r="D213" s="579">
        <v>4680115882607</v>
      </c>
      <c r="E213" s="580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61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82"/>
      <c r="R213" s="582"/>
      <c r="S213" s="582"/>
      <c r="T213" s="583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4301051666</v>
      </c>
      <c r="D214" s="579">
        <v>4680115880092</v>
      </c>
      <c r="E214" s="580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82"/>
      <c r="R214" s="582"/>
      <c r="S214" s="582"/>
      <c r="T214" s="583"/>
      <c r="U214" s="34"/>
      <c r="V214" s="34"/>
      <c r="W214" s="35" t="s">
        <v>69</v>
      </c>
      <c r="X214" s="575">
        <v>555</v>
      </c>
      <c r="Y214" s="576">
        <f t="shared" si="31"/>
        <v>556.79999999999995</v>
      </c>
      <c r="Z214" s="36">
        <f t="shared" si="36"/>
        <v>1.5103200000000001</v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613.27500000000009</v>
      </c>
      <c r="BN214" s="64">
        <f t="shared" si="33"/>
        <v>615.26400000000001</v>
      </c>
      <c r="BO214" s="64">
        <f t="shared" si="34"/>
        <v>1.2706043956043958</v>
      </c>
      <c r="BP214" s="64">
        <f t="shared" si="35"/>
        <v>1.2747252747252749</v>
      </c>
    </row>
    <row r="215" spans="1:68" ht="27" customHeight="1" x14ac:dyDescent="0.25">
      <c r="A215" s="54" t="s">
        <v>349</v>
      </c>
      <c r="B215" s="54" t="s">
        <v>350</v>
      </c>
      <c r="C215" s="31">
        <v>4301051668</v>
      </c>
      <c r="D215" s="579">
        <v>4680115880221</v>
      </c>
      <c r="E215" s="580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6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82"/>
      <c r="R215" s="582"/>
      <c r="S215" s="582"/>
      <c r="T215" s="583"/>
      <c r="U215" s="34"/>
      <c r="V215" s="34"/>
      <c r="W215" s="35" t="s">
        <v>69</v>
      </c>
      <c r="X215" s="575">
        <v>316</v>
      </c>
      <c r="Y215" s="576">
        <f t="shared" si="31"/>
        <v>316.8</v>
      </c>
      <c r="Z215" s="36">
        <f t="shared" si="36"/>
        <v>0.85931999999999997</v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349.18</v>
      </c>
      <c r="BN215" s="64">
        <f t="shared" si="33"/>
        <v>350.06400000000008</v>
      </c>
      <c r="BO215" s="64">
        <f t="shared" si="34"/>
        <v>0.72344322344322365</v>
      </c>
      <c r="BP215" s="64">
        <f t="shared" si="35"/>
        <v>0.72527472527472536</v>
      </c>
    </row>
    <row r="216" spans="1:68" ht="27" customHeight="1" x14ac:dyDescent="0.25">
      <c r="A216" s="54" t="s">
        <v>351</v>
      </c>
      <c r="B216" s="54" t="s">
        <v>352</v>
      </c>
      <c r="C216" s="31">
        <v>4301051945</v>
      </c>
      <c r="D216" s="579">
        <v>4680115880504</v>
      </c>
      <c r="E216" s="580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6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82"/>
      <c r="R216" s="582"/>
      <c r="S216" s="582"/>
      <c r="T216" s="583"/>
      <c r="U216" s="34"/>
      <c r="V216" s="34"/>
      <c r="W216" s="35" t="s">
        <v>69</v>
      </c>
      <c r="X216" s="575">
        <v>111</v>
      </c>
      <c r="Y216" s="576">
        <f t="shared" si="31"/>
        <v>112.8</v>
      </c>
      <c r="Z216" s="36">
        <f t="shared" si="36"/>
        <v>0.30597000000000002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122.65500000000002</v>
      </c>
      <c r="BN216" s="64">
        <f t="shared" si="33"/>
        <v>124.64400000000001</v>
      </c>
      <c r="BO216" s="64">
        <f t="shared" si="34"/>
        <v>0.25412087912087916</v>
      </c>
      <c r="BP216" s="64">
        <f t="shared" si="35"/>
        <v>0.25824175824175827</v>
      </c>
    </row>
    <row r="217" spans="1:68" ht="27" customHeight="1" x14ac:dyDescent="0.25">
      <c r="A217" s="54" t="s">
        <v>354</v>
      </c>
      <c r="B217" s="54" t="s">
        <v>355</v>
      </c>
      <c r="C217" s="31">
        <v>4301051410</v>
      </c>
      <c r="D217" s="579">
        <v>4680115882164</v>
      </c>
      <c r="E217" s="580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82"/>
      <c r="R217" s="582"/>
      <c r="S217" s="582"/>
      <c r="T217" s="583"/>
      <c r="U217" s="34"/>
      <c r="V217" s="34"/>
      <c r="W217" s="35" t="s">
        <v>69</v>
      </c>
      <c r="X217" s="575">
        <v>99</v>
      </c>
      <c r="Y217" s="576">
        <f t="shared" si="31"/>
        <v>100.8</v>
      </c>
      <c r="Z217" s="36">
        <f t="shared" si="36"/>
        <v>0.27342</v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109.6425</v>
      </c>
      <c r="BN217" s="64">
        <f t="shared" si="33"/>
        <v>111.63600000000001</v>
      </c>
      <c r="BO217" s="64">
        <f t="shared" si="34"/>
        <v>0.22664835164835168</v>
      </c>
      <c r="BP217" s="64">
        <f t="shared" si="35"/>
        <v>0.23076923076923078</v>
      </c>
    </row>
    <row r="218" spans="1:68" x14ac:dyDescent="0.2">
      <c r="A218" s="585"/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7"/>
      <c r="P218" s="591" t="s">
        <v>71</v>
      </c>
      <c r="Q218" s="592"/>
      <c r="R218" s="592"/>
      <c r="S218" s="592"/>
      <c r="T218" s="592"/>
      <c r="U218" s="592"/>
      <c r="V218" s="593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525.83333333333337</v>
      </c>
      <c r="Y218" s="577">
        <f>IFERROR(Y209/H209,"0")+IFERROR(Y210/H210,"0")+IFERROR(Y211/H211,"0")+IFERROR(Y212/H212,"0")+IFERROR(Y213/H213,"0")+IFERROR(Y214/H214,"0")+IFERROR(Y215/H215,"0")+IFERROR(Y216/H216,"0")+IFERROR(Y217/H217,"0")</f>
        <v>529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3.4437899999999999</v>
      </c>
      <c r="AA218" s="578"/>
      <c r="AB218" s="578"/>
      <c r="AC218" s="578"/>
    </row>
    <row r="219" spans="1:68" x14ac:dyDescent="0.2">
      <c r="A219" s="586"/>
      <c r="B219" s="586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7"/>
      <c r="P219" s="591" t="s">
        <v>71</v>
      </c>
      <c r="Q219" s="592"/>
      <c r="R219" s="592"/>
      <c r="S219" s="592"/>
      <c r="T219" s="592"/>
      <c r="U219" s="592"/>
      <c r="V219" s="593"/>
      <c r="W219" s="37" t="s">
        <v>69</v>
      </c>
      <c r="X219" s="577">
        <f>IFERROR(SUM(X209:X217),"0")</f>
        <v>1262</v>
      </c>
      <c r="Y219" s="577">
        <f>IFERROR(SUM(Y209:Y217),"0")</f>
        <v>1269.5999999999999</v>
      </c>
      <c r="Z219" s="37"/>
      <c r="AA219" s="578"/>
      <c r="AB219" s="578"/>
      <c r="AC219" s="578"/>
    </row>
    <row r="220" spans="1:68" ht="14.25" hidden="1" customHeight="1" x14ac:dyDescent="0.25">
      <c r="A220" s="597" t="s">
        <v>172</v>
      </c>
      <c r="B220" s="586"/>
      <c r="C220" s="586"/>
      <c r="D220" s="586"/>
      <c r="E220" s="586"/>
      <c r="F220" s="586"/>
      <c r="G220" s="586"/>
      <c r="H220" s="586"/>
      <c r="I220" s="586"/>
      <c r="J220" s="586"/>
      <c r="K220" s="586"/>
      <c r="L220" s="586"/>
      <c r="M220" s="586"/>
      <c r="N220" s="586"/>
      <c r="O220" s="586"/>
      <c r="P220" s="586"/>
      <c r="Q220" s="586"/>
      <c r="R220" s="586"/>
      <c r="S220" s="586"/>
      <c r="T220" s="586"/>
      <c r="U220" s="586"/>
      <c r="V220" s="586"/>
      <c r="W220" s="586"/>
      <c r="X220" s="586"/>
      <c r="Y220" s="586"/>
      <c r="Z220" s="586"/>
      <c r="AA220" s="571"/>
      <c r="AB220" s="571"/>
      <c r="AC220" s="571"/>
    </row>
    <row r="221" spans="1:68" ht="27" customHeight="1" x14ac:dyDescent="0.25">
      <c r="A221" s="54" t="s">
        <v>357</v>
      </c>
      <c r="B221" s="54" t="s">
        <v>358</v>
      </c>
      <c r="C221" s="31">
        <v>4301060463</v>
      </c>
      <c r="D221" s="579">
        <v>4680115880818</v>
      </c>
      <c r="E221" s="580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6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82"/>
      <c r="R221" s="582"/>
      <c r="S221" s="582"/>
      <c r="T221" s="583"/>
      <c r="U221" s="34"/>
      <c r="V221" s="34"/>
      <c r="W221" s="35" t="s">
        <v>69</v>
      </c>
      <c r="X221" s="575">
        <v>12</v>
      </c>
      <c r="Y221" s="576">
        <f>IFERROR(IF(X221="",0,CEILING((X221/$H221),1)*$H221),"")</f>
        <v>12</v>
      </c>
      <c r="Z221" s="36">
        <f>IFERROR(IF(Y221=0,"",ROUNDUP(Y221/H221,0)*0.00651),"")</f>
        <v>3.2550000000000003E-2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13.260000000000002</v>
      </c>
      <c r="BN221" s="64">
        <f>IFERROR(Y221*I221/H221,"0")</f>
        <v>13.260000000000002</v>
      </c>
      <c r="BO221" s="64">
        <f>IFERROR(1/J221*(X221/H221),"0")</f>
        <v>2.7472527472527476E-2</v>
      </c>
      <c r="BP221" s="64">
        <f>IFERROR(1/J221*(Y221/H221),"0")</f>
        <v>2.7472527472527476E-2</v>
      </c>
    </row>
    <row r="222" spans="1:68" ht="27" customHeight="1" x14ac:dyDescent="0.25">
      <c r="A222" s="54" t="s">
        <v>360</v>
      </c>
      <c r="B222" s="54" t="s">
        <v>361</v>
      </c>
      <c r="C222" s="31">
        <v>4301060389</v>
      </c>
      <c r="D222" s="579">
        <v>4680115880801</v>
      </c>
      <c r="E222" s="580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8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82"/>
      <c r="R222" s="582"/>
      <c r="S222" s="582"/>
      <c r="T222" s="583"/>
      <c r="U222" s="34"/>
      <c r="V222" s="34"/>
      <c r="W222" s="35" t="s">
        <v>69</v>
      </c>
      <c r="X222" s="575">
        <v>40</v>
      </c>
      <c r="Y222" s="576">
        <f>IFERROR(IF(X222="",0,CEILING((X222/$H222),1)*$H222),"")</f>
        <v>40.799999999999997</v>
      </c>
      <c r="Z222" s="36">
        <f>IFERROR(IF(Y222=0,"",ROUNDUP(Y222/H222,0)*0.00651),"")</f>
        <v>0.11067</v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44.20000000000001</v>
      </c>
      <c r="BN222" s="64">
        <f>IFERROR(Y222*I222/H222,"0")</f>
        <v>45.084000000000003</v>
      </c>
      <c r="BO222" s="64">
        <f>IFERROR(1/J222*(X222/H222),"0")</f>
        <v>9.1575091575091583E-2</v>
      </c>
      <c r="BP222" s="64">
        <f>IFERROR(1/J222*(Y222/H222),"0")</f>
        <v>9.3406593406593408E-2</v>
      </c>
    </row>
    <row r="223" spans="1:68" x14ac:dyDescent="0.2">
      <c r="A223" s="585"/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7"/>
      <c r="P223" s="591" t="s">
        <v>71</v>
      </c>
      <c r="Q223" s="592"/>
      <c r="R223" s="592"/>
      <c r="S223" s="592"/>
      <c r="T223" s="592"/>
      <c r="U223" s="592"/>
      <c r="V223" s="593"/>
      <c r="W223" s="37" t="s">
        <v>72</v>
      </c>
      <c r="X223" s="577">
        <f>IFERROR(X221/H221,"0")+IFERROR(X222/H222,"0")</f>
        <v>21.666666666666668</v>
      </c>
      <c r="Y223" s="577">
        <f>IFERROR(Y221/H221,"0")+IFERROR(Y222/H222,"0")</f>
        <v>22</v>
      </c>
      <c r="Z223" s="577">
        <f>IFERROR(IF(Z221="",0,Z221),"0")+IFERROR(IF(Z222="",0,Z222),"0")</f>
        <v>0.14322000000000001</v>
      </c>
      <c r="AA223" s="578"/>
      <c r="AB223" s="578"/>
      <c r="AC223" s="578"/>
    </row>
    <row r="224" spans="1:68" x14ac:dyDescent="0.2">
      <c r="A224" s="586"/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7"/>
      <c r="P224" s="591" t="s">
        <v>71</v>
      </c>
      <c r="Q224" s="592"/>
      <c r="R224" s="592"/>
      <c r="S224" s="592"/>
      <c r="T224" s="592"/>
      <c r="U224" s="592"/>
      <c r="V224" s="593"/>
      <c r="W224" s="37" t="s">
        <v>69</v>
      </c>
      <c r="X224" s="577">
        <f>IFERROR(SUM(X221:X222),"0")</f>
        <v>52</v>
      </c>
      <c r="Y224" s="577">
        <f>IFERROR(SUM(Y221:Y222),"0")</f>
        <v>52.8</v>
      </c>
      <c r="Z224" s="37"/>
      <c r="AA224" s="578"/>
      <c r="AB224" s="578"/>
      <c r="AC224" s="578"/>
    </row>
    <row r="225" spans="1:68" ht="16.5" hidden="1" customHeight="1" x14ac:dyDescent="0.25">
      <c r="A225" s="629" t="s">
        <v>363</v>
      </c>
      <c r="B225" s="586"/>
      <c r="C225" s="586"/>
      <c r="D225" s="586"/>
      <c r="E225" s="586"/>
      <c r="F225" s="586"/>
      <c r="G225" s="586"/>
      <c r="H225" s="586"/>
      <c r="I225" s="586"/>
      <c r="J225" s="586"/>
      <c r="K225" s="586"/>
      <c r="L225" s="586"/>
      <c r="M225" s="586"/>
      <c r="N225" s="586"/>
      <c r="O225" s="586"/>
      <c r="P225" s="586"/>
      <c r="Q225" s="586"/>
      <c r="R225" s="586"/>
      <c r="S225" s="586"/>
      <c r="T225" s="586"/>
      <c r="U225" s="586"/>
      <c r="V225" s="586"/>
      <c r="W225" s="586"/>
      <c r="X225" s="586"/>
      <c r="Y225" s="586"/>
      <c r="Z225" s="586"/>
      <c r="AA225" s="570"/>
      <c r="AB225" s="570"/>
      <c r="AC225" s="570"/>
    </row>
    <row r="226" spans="1:68" ht="14.25" hidden="1" customHeight="1" x14ac:dyDescent="0.25">
      <c r="A226" s="597" t="s">
        <v>102</v>
      </c>
      <c r="B226" s="586"/>
      <c r="C226" s="586"/>
      <c r="D226" s="586"/>
      <c r="E226" s="586"/>
      <c r="F226" s="586"/>
      <c r="G226" s="586"/>
      <c r="H226" s="586"/>
      <c r="I226" s="586"/>
      <c r="J226" s="586"/>
      <c r="K226" s="586"/>
      <c r="L226" s="586"/>
      <c r="M226" s="586"/>
      <c r="N226" s="586"/>
      <c r="O226" s="586"/>
      <c r="P226" s="586"/>
      <c r="Q226" s="586"/>
      <c r="R226" s="586"/>
      <c r="S226" s="586"/>
      <c r="T226" s="586"/>
      <c r="U226" s="586"/>
      <c r="V226" s="586"/>
      <c r="W226" s="586"/>
      <c r="X226" s="586"/>
      <c r="Y226" s="586"/>
      <c r="Z226" s="586"/>
      <c r="AA226" s="571"/>
      <c r="AB226" s="571"/>
      <c r="AC226" s="571"/>
    </row>
    <row r="227" spans="1:68" ht="27" hidden="1" customHeight="1" x14ac:dyDescent="0.25">
      <c r="A227" s="54" t="s">
        <v>364</v>
      </c>
      <c r="B227" s="54" t="s">
        <v>365</v>
      </c>
      <c r="C227" s="31">
        <v>4301011826</v>
      </c>
      <c r="D227" s="579">
        <v>4680115884137</v>
      </c>
      <c r="E227" s="580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82"/>
      <c r="R227" s="582"/>
      <c r="S227" s="582"/>
      <c r="T227" s="583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4301011724</v>
      </c>
      <c r="D228" s="579">
        <v>4680115884236</v>
      </c>
      <c r="E228" s="580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82"/>
      <c r="R228" s="582"/>
      <c r="S228" s="582"/>
      <c r="T228" s="583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4301011721</v>
      </c>
      <c r="D229" s="579">
        <v>4680115884175</v>
      </c>
      <c r="E229" s="580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82"/>
      <c r="R229" s="582"/>
      <c r="S229" s="582"/>
      <c r="T229" s="583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4301011824</v>
      </c>
      <c r="D230" s="579">
        <v>4680115884144</v>
      </c>
      <c r="E230" s="580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82"/>
      <c r="R230" s="582"/>
      <c r="S230" s="582"/>
      <c r="T230" s="583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4301012149</v>
      </c>
      <c r="D231" s="579">
        <v>4680115886551</v>
      </c>
      <c r="E231" s="580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82"/>
      <c r="R231" s="582"/>
      <c r="S231" s="582"/>
      <c r="T231" s="583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378</v>
      </c>
      <c r="B232" s="54" t="s">
        <v>379</v>
      </c>
      <c r="C232" s="31">
        <v>4301011726</v>
      </c>
      <c r="D232" s="579">
        <v>4680115884182</v>
      </c>
      <c r="E232" s="580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8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82"/>
      <c r="R232" s="582"/>
      <c r="S232" s="582"/>
      <c r="T232" s="583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380</v>
      </c>
      <c r="B233" s="54" t="s">
        <v>381</v>
      </c>
      <c r="C233" s="31">
        <v>4301011722</v>
      </c>
      <c r="D233" s="579">
        <v>4680115884205</v>
      </c>
      <c r="E233" s="580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7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82"/>
      <c r="R233" s="582"/>
      <c r="S233" s="582"/>
      <c r="T233" s="583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idden="1" x14ac:dyDescent="0.2">
      <c r="A234" s="585"/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7"/>
      <c r="P234" s="591" t="s">
        <v>71</v>
      </c>
      <c r="Q234" s="592"/>
      <c r="R234" s="592"/>
      <c r="S234" s="592"/>
      <c r="T234" s="592"/>
      <c r="U234" s="592"/>
      <c r="V234" s="593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</v>
      </c>
      <c r="Y234" s="577">
        <f>IFERROR(Y227/H227,"0")+IFERROR(Y228/H228,"0")+IFERROR(Y229/H229,"0")+IFERROR(Y230/H230,"0")+IFERROR(Y231/H231,"0")+IFERROR(Y232/H232,"0")+IFERROR(Y233/H233,"0")</f>
        <v>0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0</v>
      </c>
      <c r="AA234" s="578"/>
      <c r="AB234" s="578"/>
      <c r="AC234" s="578"/>
    </row>
    <row r="235" spans="1:68" hidden="1" x14ac:dyDescent="0.2">
      <c r="A235" s="586"/>
      <c r="B235" s="586"/>
      <c r="C235" s="586"/>
      <c r="D235" s="586"/>
      <c r="E235" s="586"/>
      <c r="F235" s="586"/>
      <c r="G235" s="586"/>
      <c r="H235" s="586"/>
      <c r="I235" s="586"/>
      <c r="J235" s="586"/>
      <c r="K235" s="586"/>
      <c r="L235" s="586"/>
      <c r="M235" s="586"/>
      <c r="N235" s="586"/>
      <c r="O235" s="587"/>
      <c r="P235" s="591" t="s">
        <v>71</v>
      </c>
      <c r="Q235" s="592"/>
      <c r="R235" s="592"/>
      <c r="S235" s="592"/>
      <c r="T235" s="592"/>
      <c r="U235" s="592"/>
      <c r="V235" s="593"/>
      <c r="W235" s="37" t="s">
        <v>69</v>
      </c>
      <c r="X235" s="577">
        <f>IFERROR(SUM(X227:X233),"0")</f>
        <v>0</v>
      </c>
      <c r="Y235" s="577">
        <f>IFERROR(SUM(Y227:Y233),"0")</f>
        <v>0</v>
      </c>
      <c r="Z235" s="37"/>
      <c r="AA235" s="578"/>
      <c r="AB235" s="578"/>
      <c r="AC235" s="578"/>
    </row>
    <row r="236" spans="1:68" ht="14.25" hidden="1" customHeight="1" x14ac:dyDescent="0.25">
      <c r="A236" s="597" t="s">
        <v>137</v>
      </c>
      <c r="B236" s="586"/>
      <c r="C236" s="586"/>
      <c r="D236" s="586"/>
      <c r="E236" s="586"/>
      <c r="F236" s="586"/>
      <c r="G236" s="586"/>
      <c r="H236" s="586"/>
      <c r="I236" s="586"/>
      <c r="J236" s="586"/>
      <c r="K236" s="586"/>
      <c r="L236" s="586"/>
      <c r="M236" s="586"/>
      <c r="N236" s="586"/>
      <c r="O236" s="586"/>
      <c r="P236" s="586"/>
      <c r="Q236" s="586"/>
      <c r="R236" s="586"/>
      <c r="S236" s="586"/>
      <c r="T236" s="586"/>
      <c r="U236" s="586"/>
      <c r="V236" s="586"/>
      <c r="W236" s="586"/>
      <c r="X236" s="586"/>
      <c r="Y236" s="586"/>
      <c r="Z236" s="586"/>
      <c r="AA236" s="571"/>
      <c r="AB236" s="571"/>
      <c r="AC236" s="571"/>
    </row>
    <row r="237" spans="1:68" ht="27" hidden="1" customHeight="1" x14ac:dyDescent="0.25">
      <c r="A237" s="54" t="s">
        <v>382</v>
      </c>
      <c r="B237" s="54" t="s">
        <v>383</v>
      </c>
      <c r="C237" s="31">
        <v>4301020340</v>
      </c>
      <c r="D237" s="579">
        <v>4680115885721</v>
      </c>
      <c r="E237" s="580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82"/>
      <c r="R237" s="582"/>
      <c r="S237" s="582"/>
      <c r="T237" s="583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382</v>
      </c>
      <c r="B238" s="54" t="s">
        <v>385</v>
      </c>
      <c r="C238" s="31">
        <v>4301020377</v>
      </c>
      <c r="D238" s="579">
        <v>4680115885981</v>
      </c>
      <c r="E238" s="580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6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82"/>
      <c r="R238" s="582"/>
      <c r="S238" s="582"/>
      <c r="T238" s="583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85"/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7"/>
      <c r="P239" s="591" t="s">
        <v>71</v>
      </c>
      <c r="Q239" s="592"/>
      <c r="R239" s="592"/>
      <c r="S239" s="592"/>
      <c r="T239" s="592"/>
      <c r="U239" s="592"/>
      <c r="V239" s="593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6"/>
      <c r="B240" s="586"/>
      <c r="C240" s="586"/>
      <c r="D240" s="586"/>
      <c r="E240" s="586"/>
      <c r="F240" s="586"/>
      <c r="G240" s="586"/>
      <c r="H240" s="586"/>
      <c r="I240" s="586"/>
      <c r="J240" s="586"/>
      <c r="K240" s="586"/>
      <c r="L240" s="586"/>
      <c r="M240" s="586"/>
      <c r="N240" s="586"/>
      <c r="O240" s="587"/>
      <c r="P240" s="591" t="s">
        <v>71</v>
      </c>
      <c r="Q240" s="592"/>
      <c r="R240" s="592"/>
      <c r="S240" s="592"/>
      <c r="T240" s="592"/>
      <c r="U240" s="592"/>
      <c r="V240" s="593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97" t="s">
        <v>386</v>
      </c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6"/>
      <c r="P241" s="586"/>
      <c r="Q241" s="586"/>
      <c r="R241" s="586"/>
      <c r="S241" s="586"/>
      <c r="T241" s="586"/>
      <c r="U241" s="586"/>
      <c r="V241" s="586"/>
      <c r="W241" s="586"/>
      <c r="X241" s="586"/>
      <c r="Y241" s="586"/>
      <c r="Z241" s="586"/>
      <c r="AA241" s="571"/>
      <c r="AB241" s="571"/>
      <c r="AC241" s="571"/>
    </row>
    <row r="242" spans="1:68" ht="27" hidden="1" customHeight="1" x14ac:dyDescent="0.25">
      <c r="A242" s="54" t="s">
        <v>387</v>
      </c>
      <c r="B242" s="54" t="s">
        <v>388</v>
      </c>
      <c r="C242" s="31">
        <v>4301040361</v>
      </c>
      <c r="D242" s="579">
        <v>4680115886803</v>
      </c>
      <c r="E242" s="580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2"/>
      <c r="R242" s="582"/>
      <c r="S242" s="582"/>
      <c r="T242" s="583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85"/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7"/>
      <c r="P243" s="591" t="s">
        <v>71</v>
      </c>
      <c r="Q243" s="592"/>
      <c r="R243" s="592"/>
      <c r="S243" s="592"/>
      <c r="T243" s="592"/>
      <c r="U243" s="592"/>
      <c r="V243" s="593"/>
      <c r="W243" s="37" t="s">
        <v>72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hidden="1" x14ac:dyDescent="0.2">
      <c r="A244" s="586"/>
      <c r="B244" s="586"/>
      <c r="C244" s="586"/>
      <c r="D244" s="586"/>
      <c r="E244" s="586"/>
      <c r="F244" s="586"/>
      <c r="G244" s="586"/>
      <c r="H244" s="586"/>
      <c r="I244" s="586"/>
      <c r="J244" s="586"/>
      <c r="K244" s="586"/>
      <c r="L244" s="586"/>
      <c r="M244" s="586"/>
      <c r="N244" s="586"/>
      <c r="O244" s="587"/>
      <c r="P244" s="591" t="s">
        <v>71</v>
      </c>
      <c r="Q244" s="592"/>
      <c r="R244" s="592"/>
      <c r="S244" s="592"/>
      <c r="T244" s="592"/>
      <c r="U244" s="592"/>
      <c r="V244" s="593"/>
      <c r="W244" s="37" t="s">
        <v>69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97" t="s">
        <v>390</v>
      </c>
      <c r="B245" s="586"/>
      <c r="C245" s="586"/>
      <c r="D245" s="586"/>
      <c r="E245" s="586"/>
      <c r="F245" s="586"/>
      <c r="G245" s="586"/>
      <c r="H245" s="586"/>
      <c r="I245" s="586"/>
      <c r="J245" s="586"/>
      <c r="K245" s="586"/>
      <c r="L245" s="586"/>
      <c r="M245" s="586"/>
      <c r="N245" s="586"/>
      <c r="O245" s="586"/>
      <c r="P245" s="586"/>
      <c r="Q245" s="586"/>
      <c r="R245" s="586"/>
      <c r="S245" s="586"/>
      <c r="T245" s="586"/>
      <c r="U245" s="586"/>
      <c r="V245" s="586"/>
      <c r="W245" s="586"/>
      <c r="X245" s="586"/>
      <c r="Y245" s="586"/>
      <c r="Z245" s="586"/>
      <c r="AA245" s="571"/>
      <c r="AB245" s="571"/>
      <c r="AC245" s="571"/>
    </row>
    <row r="246" spans="1:68" ht="27" hidden="1" customHeight="1" x14ac:dyDescent="0.25">
      <c r="A246" s="54" t="s">
        <v>391</v>
      </c>
      <c r="B246" s="54" t="s">
        <v>392</v>
      </c>
      <c r="C246" s="31">
        <v>4301041004</v>
      </c>
      <c r="D246" s="579">
        <v>4680115886704</v>
      </c>
      <c r="E246" s="580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2"/>
      <c r="R246" s="582"/>
      <c r="S246" s="582"/>
      <c r="T246" s="583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4301041003</v>
      </c>
      <c r="D247" s="579">
        <v>4680115886681</v>
      </c>
      <c r="E247" s="580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3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82"/>
      <c r="R247" s="582"/>
      <c r="S247" s="582"/>
      <c r="T247" s="583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4301041007</v>
      </c>
      <c r="D248" s="579">
        <v>4680115886735</v>
      </c>
      <c r="E248" s="580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7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82"/>
      <c r="R248" s="582"/>
      <c r="S248" s="582"/>
      <c r="T248" s="583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4301041006</v>
      </c>
      <c r="D249" s="579">
        <v>4680115886728</v>
      </c>
      <c r="E249" s="580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82"/>
      <c r="R249" s="582"/>
      <c r="S249" s="582"/>
      <c r="T249" s="583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400</v>
      </c>
      <c r="B250" s="54" t="s">
        <v>401</v>
      </c>
      <c r="C250" s="31">
        <v>4301041005</v>
      </c>
      <c r="D250" s="579">
        <v>4680115886711</v>
      </c>
      <c r="E250" s="580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9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82"/>
      <c r="R250" s="582"/>
      <c r="S250" s="582"/>
      <c r="T250" s="583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85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91" t="s">
        <v>71</v>
      </c>
      <c r="Q251" s="592"/>
      <c r="R251" s="592"/>
      <c r="S251" s="592"/>
      <c r="T251" s="592"/>
      <c r="U251" s="592"/>
      <c r="V251" s="593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hidden="1" x14ac:dyDescent="0.2">
      <c r="A252" s="586"/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7"/>
      <c r="P252" s="591" t="s">
        <v>71</v>
      </c>
      <c r="Q252" s="592"/>
      <c r="R252" s="592"/>
      <c r="S252" s="592"/>
      <c r="T252" s="592"/>
      <c r="U252" s="592"/>
      <c r="V252" s="593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hidden="1" customHeight="1" x14ac:dyDescent="0.25">
      <c r="A253" s="629" t="s">
        <v>402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70"/>
      <c r="AB253" s="570"/>
      <c r="AC253" s="570"/>
    </row>
    <row r="254" spans="1:68" ht="14.25" hidden="1" customHeight="1" x14ac:dyDescent="0.25">
      <c r="A254" s="597" t="s">
        <v>102</v>
      </c>
      <c r="B254" s="586"/>
      <c r="C254" s="586"/>
      <c r="D254" s="586"/>
      <c r="E254" s="586"/>
      <c r="F254" s="586"/>
      <c r="G254" s="586"/>
      <c r="H254" s="586"/>
      <c r="I254" s="586"/>
      <c r="J254" s="586"/>
      <c r="K254" s="586"/>
      <c r="L254" s="586"/>
      <c r="M254" s="586"/>
      <c r="N254" s="586"/>
      <c r="O254" s="586"/>
      <c r="P254" s="586"/>
      <c r="Q254" s="586"/>
      <c r="R254" s="586"/>
      <c r="S254" s="586"/>
      <c r="T254" s="586"/>
      <c r="U254" s="586"/>
      <c r="V254" s="586"/>
      <c r="W254" s="586"/>
      <c r="X254" s="586"/>
      <c r="Y254" s="586"/>
      <c r="Z254" s="586"/>
      <c r="AA254" s="571"/>
      <c r="AB254" s="571"/>
      <c r="AC254" s="571"/>
    </row>
    <row r="255" spans="1:68" ht="27" hidden="1" customHeight="1" x14ac:dyDescent="0.25">
      <c r="A255" s="54" t="s">
        <v>403</v>
      </c>
      <c r="B255" s="54" t="s">
        <v>404</v>
      </c>
      <c r="C255" s="31">
        <v>4301011855</v>
      </c>
      <c r="D255" s="579">
        <v>4680115885837</v>
      </c>
      <c r="E255" s="580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82"/>
      <c r="R255" s="582"/>
      <c r="S255" s="582"/>
      <c r="T255" s="583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406</v>
      </c>
      <c r="B256" s="54" t="s">
        <v>407</v>
      </c>
      <c r="C256" s="31">
        <v>4301011850</v>
      </c>
      <c r="D256" s="579">
        <v>4680115885806</v>
      </c>
      <c r="E256" s="580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82"/>
      <c r="R256" s="582"/>
      <c r="S256" s="582"/>
      <c r="T256" s="583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hidden="1" customHeight="1" x14ac:dyDescent="0.25">
      <c r="A257" s="54" t="s">
        <v>409</v>
      </c>
      <c r="B257" s="54" t="s">
        <v>410</v>
      </c>
      <c r="C257" s="31">
        <v>4301011853</v>
      </c>
      <c r="D257" s="579">
        <v>4680115885851</v>
      </c>
      <c r="E257" s="580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1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82"/>
      <c r="R257" s="582"/>
      <c r="S257" s="582"/>
      <c r="T257" s="583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412</v>
      </c>
      <c r="B258" s="54" t="s">
        <v>413</v>
      </c>
      <c r="C258" s="31">
        <v>4301011852</v>
      </c>
      <c r="D258" s="579">
        <v>4680115885844</v>
      </c>
      <c r="E258" s="580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82"/>
      <c r="R258" s="582"/>
      <c r="S258" s="582"/>
      <c r="T258" s="583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415</v>
      </c>
      <c r="B259" s="54" t="s">
        <v>416</v>
      </c>
      <c r="C259" s="31">
        <v>4301011851</v>
      </c>
      <c r="D259" s="579">
        <v>4680115885820</v>
      </c>
      <c r="E259" s="580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5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82"/>
      <c r="R259" s="582"/>
      <c r="S259" s="582"/>
      <c r="T259" s="583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85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91" t="s">
        <v>71</v>
      </c>
      <c r="Q260" s="592"/>
      <c r="R260" s="592"/>
      <c r="S260" s="592"/>
      <c r="T260" s="592"/>
      <c r="U260" s="592"/>
      <c r="V260" s="593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hidden="1" x14ac:dyDescent="0.2">
      <c r="A261" s="586"/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7"/>
      <c r="P261" s="591" t="s">
        <v>71</v>
      </c>
      <c r="Q261" s="592"/>
      <c r="R261" s="592"/>
      <c r="S261" s="592"/>
      <c r="T261" s="592"/>
      <c r="U261" s="592"/>
      <c r="V261" s="593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hidden="1" customHeight="1" x14ac:dyDescent="0.25">
      <c r="A262" s="629" t="s">
        <v>418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70"/>
      <c r="AB262" s="570"/>
      <c r="AC262" s="570"/>
    </row>
    <row r="263" spans="1:68" ht="14.25" hidden="1" customHeight="1" x14ac:dyDescent="0.25">
      <c r="A263" s="597" t="s">
        <v>102</v>
      </c>
      <c r="B263" s="586"/>
      <c r="C263" s="586"/>
      <c r="D263" s="586"/>
      <c r="E263" s="586"/>
      <c r="F263" s="586"/>
      <c r="G263" s="586"/>
      <c r="H263" s="586"/>
      <c r="I263" s="586"/>
      <c r="J263" s="586"/>
      <c r="K263" s="586"/>
      <c r="L263" s="586"/>
      <c r="M263" s="586"/>
      <c r="N263" s="586"/>
      <c r="O263" s="586"/>
      <c r="P263" s="586"/>
      <c r="Q263" s="586"/>
      <c r="R263" s="586"/>
      <c r="S263" s="586"/>
      <c r="T263" s="586"/>
      <c r="U263" s="586"/>
      <c r="V263" s="586"/>
      <c r="W263" s="586"/>
      <c r="X263" s="586"/>
      <c r="Y263" s="586"/>
      <c r="Z263" s="586"/>
      <c r="AA263" s="571"/>
      <c r="AB263" s="571"/>
      <c r="AC263" s="571"/>
    </row>
    <row r="264" spans="1:68" ht="27" hidden="1" customHeight="1" x14ac:dyDescent="0.25">
      <c r="A264" s="54" t="s">
        <v>419</v>
      </c>
      <c r="B264" s="54" t="s">
        <v>420</v>
      </c>
      <c r="C264" s="31">
        <v>4301011223</v>
      </c>
      <c r="D264" s="579">
        <v>4607091383423</v>
      </c>
      <c r="E264" s="580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82"/>
      <c r="R264" s="582"/>
      <c r="S264" s="582"/>
      <c r="T264" s="583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421</v>
      </c>
      <c r="B265" s="54" t="s">
        <v>422</v>
      </c>
      <c r="C265" s="31">
        <v>4301012099</v>
      </c>
      <c r="D265" s="579">
        <v>4680115885691</v>
      </c>
      <c r="E265" s="580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6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82"/>
      <c r="R265" s="582"/>
      <c r="S265" s="582"/>
      <c r="T265" s="583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424</v>
      </c>
      <c r="B266" s="54" t="s">
        <v>425</v>
      </c>
      <c r="C266" s="31">
        <v>4301012098</v>
      </c>
      <c r="D266" s="579">
        <v>4680115885660</v>
      </c>
      <c r="E266" s="580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73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82"/>
      <c r="R266" s="582"/>
      <c r="S266" s="582"/>
      <c r="T266" s="583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427</v>
      </c>
      <c r="B267" s="54" t="s">
        <v>428</v>
      </c>
      <c r="C267" s="31">
        <v>4301012176</v>
      </c>
      <c r="D267" s="579">
        <v>4680115886773</v>
      </c>
      <c r="E267" s="580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53" t="s">
        <v>429</v>
      </c>
      <c r="Q267" s="582"/>
      <c r="R267" s="582"/>
      <c r="S267" s="582"/>
      <c r="T267" s="583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85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91" t="s">
        <v>71</v>
      </c>
      <c r="Q268" s="592"/>
      <c r="R268" s="592"/>
      <c r="S268" s="592"/>
      <c r="T268" s="592"/>
      <c r="U268" s="592"/>
      <c r="V268" s="593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6"/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7"/>
      <c r="P269" s="591" t="s">
        <v>71</v>
      </c>
      <c r="Q269" s="592"/>
      <c r="R269" s="592"/>
      <c r="S269" s="592"/>
      <c r="T269" s="592"/>
      <c r="U269" s="592"/>
      <c r="V269" s="593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629" t="s">
        <v>431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70"/>
      <c r="AB270" s="570"/>
      <c r="AC270" s="570"/>
    </row>
    <row r="271" spans="1:68" ht="14.25" hidden="1" customHeight="1" x14ac:dyDescent="0.25">
      <c r="A271" s="597" t="s">
        <v>73</v>
      </c>
      <c r="B271" s="586"/>
      <c r="C271" s="586"/>
      <c r="D271" s="586"/>
      <c r="E271" s="586"/>
      <c r="F271" s="586"/>
      <c r="G271" s="586"/>
      <c r="H271" s="586"/>
      <c r="I271" s="586"/>
      <c r="J271" s="586"/>
      <c r="K271" s="586"/>
      <c r="L271" s="586"/>
      <c r="M271" s="586"/>
      <c r="N271" s="586"/>
      <c r="O271" s="586"/>
      <c r="P271" s="586"/>
      <c r="Q271" s="586"/>
      <c r="R271" s="586"/>
      <c r="S271" s="586"/>
      <c r="T271" s="586"/>
      <c r="U271" s="586"/>
      <c r="V271" s="586"/>
      <c r="W271" s="586"/>
      <c r="X271" s="586"/>
      <c r="Y271" s="586"/>
      <c r="Z271" s="586"/>
      <c r="AA271" s="571"/>
      <c r="AB271" s="571"/>
      <c r="AC271" s="571"/>
    </row>
    <row r="272" spans="1:68" ht="27" hidden="1" customHeight="1" x14ac:dyDescent="0.25">
      <c r="A272" s="54" t="s">
        <v>432</v>
      </c>
      <c r="B272" s="54" t="s">
        <v>433</v>
      </c>
      <c r="C272" s="31">
        <v>4301051893</v>
      </c>
      <c r="D272" s="579">
        <v>4680115886186</v>
      </c>
      <c r="E272" s="580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82"/>
      <c r="R272" s="582"/>
      <c r="S272" s="582"/>
      <c r="T272" s="583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4301051795</v>
      </c>
      <c r="D273" s="579">
        <v>4680115881228</v>
      </c>
      <c r="E273" s="580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6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82"/>
      <c r="R273" s="582"/>
      <c r="S273" s="582"/>
      <c r="T273" s="583"/>
      <c r="U273" s="34"/>
      <c r="V273" s="34"/>
      <c r="W273" s="35" t="s">
        <v>69</v>
      </c>
      <c r="X273" s="575">
        <v>102</v>
      </c>
      <c r="Y273" s="576">
        <f>IFERROR(IF(X273="",0,CEILING((X273/$H273),1)*$H273),"")</f>
        <v>103.2</v>
      </c>
      <c r="Z273" s="36">
        <f>IFERROR(IF(Y273=0,"",ROUNDUP(Y273/H273,0)*0.00651),"")</f>
        <v>0.27993000000000001</v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112.71000000000001</v>
      </c>
      <c r="BN273" s="64">
        <f>IFERROR(Y273*I273/H273,"0")</f>
        <v>114.03600000000003</v>
      </c>
      <c r="BO273" s="64">
        <f>IFERROR(1/J273*(X273/H273),"0")</f>
        <v>0.23351648351648355</v>
      </c>
      <c r="BP273" s="64">
        <f>IFERROR(1/J273*(Y273/H273),"0")</f>
        <v>0.23626373626373628</v>
      </c>
    </row>
    <row r="274" spans="1:68" ht="37.5" customHeight="1" x14ac:dyDescent="0.25">
      <c r="A274" s="54" t="s">
        <v>438</v>
      </c>
      <c r="B274" s="54" t="s">
        <v>439</v>
      </c>
      <c r="C274" s="31">
        <v>4301051388</v>
      </c>
      <c r="D274" s="579">
        <v>4680115881211</v>
      </c>
      <c r="E274" s="580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8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82"/>
      <c r="R274" s="582"/>
      <c r="S274" s="582"/>
      <c r="T274" s="583"/>
      <c r="U274" s="34"/>
      <c r="V274" s="34"/>
      <c r="W274" s="35" t="s">
        <v>69</v>
      </c>
      <c r="X274" s="575">
        <v>150</v>
      </c>
      <c r="Y274" s="576">
        <f>IFERROR(IF(X274="",0,CEILING((X274/$H274),1)*$H274),"")</f>
        <v>151.19999999999999</v>
      </c>
      <c r="Z274" s="36">
        <f>IFERROR(IF(Y274=0,"",ROUNDUP(Y274/H274,0)*0.00651),"")</f>
        <v>0.41012999999999999</v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161.25</v>
      </c>
      <c r="BN274" s="64">
        <f>IFERROR(Y274*I274/H274,"0")</f>
        <v>162.54000000000002</v>
      </c>
      <c r="BO274" s="64">
        <f>IFERROR(1/J274*(X274/H274),"0")</f>
        <v>0.34340659340659341</v>
      </c>
      <c r="BP274" s="64">
        <f>IFERROR(1/J274*(Y274/H274),"0")</f>
        <v>0.3461538461538462</v>
      </c>
    </row>
    <row r="275" spans="1:68" x14ac:dyDescent="0.2">
      <c r="A275" s="585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91" t="s">
        <v>71</v>
      </c>
      <c r="Q275" s="592"/>
      <c r="R275" s="592"/>
      <c r="S275" s="592"/>
      <c r="T275" s="592"/>
      <c r="U275" s="592"/>
      <c r="V275" s="593"/>
      <c r="W275" s="37" t="s">
        <v>72</v>
      </c>
      <c r="X275" s="577">
        <f>IFERROR(X272/H272,"0")+IFERROR(X273/H273,"0")+IFERROR(X274/H274,"0")</f>
        <v>105</v>
      </c>
      <c r="Y275" s="577">
        <f>IFERROR(Y272/H272,"0")+IFERROR(Y273/H273,"0")+IFERROR(Y274/H274,"0")</f>
        <v>106</v>
      </c>
      <c r="Z275" s="577">
        <f>IFERROR(IF(Z272="",0,Z272),"0")+IFERROR(IF(Z273="",0,Z273),"0")+IFERROR(IF(Z274="",0,Z274),"0")</f>
        <v>0.69006000000000001</v>
      </c>
      <c r="AA275" s="578"/>
      <c r="AB275" s="578"/>
      <c r="AC275" s="578"/>
    </row>
    <row r="276" spans="1:68" x14ac:dyDescent="0.2">
      <c r="A276" s="586"/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7"/>
      <c r="P276" s="591" t="s">
        <v>71</v>
      </c>
      <c r="Q276" s="592"/>
      <c r="R276" s="592"/>
      <c r="S276" s="592"/>
      <c r="T276" s="592"/>
      <c r="U276" s="592"/>
      <c r="V276" s="593"/>
      <c r="W276" s="37" t="s">
        <v>69</v>
      </c>
      <c r="X276" s="577">
        <f>IFERROR(SUM(X272:X274),"0")</f>
        <v>252</v>
      </c>
      <c r="Y276" s="577">
        <f>IFERROR(SUM(Y272:Y274),"0")</f>
        <v>254.39999999999998</v>
      </c>
      <c r="Z276" s="37"/>
      <c r="AA276" s="578"/>
      <c r="AB276" s="578"/>
      <c r="AC276" s="578"/>
    </row>
    <row r="277" spans="1:68" ht="16.5" hidden="1" customHeight="1" x14ac:dyDescent="0.25">
      <c r="A277" s="629" t="s">
        <v>441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70"/>
      <c r="AB277" s="570"/>
      <c r="AC277" s="570"/>
    </row>
    <row r="278" spans="1:68" ht="14.25" hidden="1" customHeight="1" x14ac:dyDescent="0.25">
      <c r="A278" s="597" t="s">
        <v>63</v>
      </c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86"/>
      <c r="P278" s="586"/>
      <c r="Q278" s="586"/>
      <c r="R278" s="586"/>
      <c r="S278" s="586"/>
      <c r="T278" s="586"/>
      <c r="U278" s="586"/>
      <c r="V278" s="586"/>
      <c r="W278" s="586"/>
      <c r="X278" s="586"/>
      <c r="Y278" s="586"/>
      <c r="Z278" s="586"/>
      <c r="AA278" s="571"/>
      <c r="AB278" s="571"/>
      <c r="AC278" s="571"/>
    </row>
    <row r="279" spans="1:68" ht="27" hidden="1" customHeight="1" x14ac:dyDescent="0.25">
      <c r="A279" s="54" t="s">
        <v>442</v>
      </c>
      <c r="B279" s="54" t="s">
        <v>443</v>
      </c>
      <c r="C279" s="31">
        <v>4301031307</v>
      </c>
      <c r="D279" s="579">
        <v>4680115880344</v>
      </c>
      <c r="E279" s="580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82"/>
      <c r="R279" s="582"/>
      <c r="S279" s="582"/>
      <c r="T279" s="583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5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91" t="s">
        <v>71</v>
      </c>
      <c r="Q280" s="592"/>
      <c r="R280" s="592"/>
      <c r="S280" s="592"/>
      <c r="T280" s="592"/>
      <c r="U280" s="592"/>
      <c r="V280" s="593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6"/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7"/>
      <c r="P281" s="591" t="s">
        <v>71</v>
      </c>
      <c r="Q281" s="592"/>
      <c r="R281" s="592"/>
      <c r="S281" s="592"/>
      <c r="T281" s="592"/>
      <c r="U281" s="592"/>
      <c r="V281" s="593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97" t="s">
        <v>73</v>
      </c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86"/>
      <c r="P282" s="586"/>
      <c r="Q282" s="586"/>
      <c r="R282" s="586"/>
      <c r="S282" s="586"/>
      <c r="T282" s="586"/>
      <c r="U282" s="586"/>
      <c r="V282" s="586"/>
      <c r="W282" s="586"/>
      <c r="X282" s="586"/>
      <c r="Y282" s="586"/>
      <c r="Z282" s="586"/>
      <c r="AA282" s="571"/>
      <c r="AB282" s="571"/>
      <c r="AC282" s="571"/>
    </row>
    <row r="283" spans="1:68" ht="27" hidden="1" customHeight="1" x14ac:dyDescent="0.25">
      <c r="A283" s="54" t="s">
        <v>445</v>
      </c>
      <c r="B283" s="54" t="s">
        <v>446</v>
      </c>
      <c r="C283" s="31">
        <v>4301051782</v>
      </c>
      <c r="D283" s="579">
        <v>4680115884618</v>
      </c>
      <c r="E283" s="580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72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82"/>
      <c r="R283" s="582"/>
      <c r="S283" s="582"/>
      <c r="T283" s="583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85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91" t="s">
        <v>71</v>
      </c>
      <c r="Q284" s="592"/>
      <c r="R284" s="592"/>
      <c r="S284" s="592"/>
      <c r="T284" s="592"/>
      <c r="U284" s="592"/>
      <c r="V284" s="593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6"/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7"/>
      <c r="P285" s="591" t="s">
        <v>71</v>
      </c>
      <c r="Q285" s="592"/>
      <c r="R285" s="592"/>
      <c r="S285" s="592"/>
      <c r="T285" s="592"/>
      <c r="U285" s="592"/>
      <c r="V285" s="593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629" t="s">
        <v>448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70"/>
      <c r="AB286" s="570"/>
      <c r="AC286" s="570"/>
    </row>
    <row r="287" spans="1:68" ht="14.25" hidden="1" customHeight="1" x14ac:dyDescent="0.25">
      <c r="A287" s="597" t="s">
        <v>102</v>
      </c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86"/>
      <c r="P287" s="586"/>
      <c r="Q287" s="586"/>
      <c r="R287" s="586"/>
      <c r="S287" s="586"/>
      <c r="T287" s="586"/>
      <c r="U287" s="586"/>
      <c r="V287" s="586"/>
      <c r="W287" s="586"/>
      <c r="X287" s="586"/>
      <c r="Y287" s="586"/>
      <c r="Z287" s="586"/>
      <c r="AA287" s="571"/>
      <c r="AB287" s="571"/>
      <c r="AC287" s="571"/>
    </row>
    <row r="288" spans="1:68" ht="27" hidden="1" customHeight="1" x14ac:dyDescent="0.25">
      <c r="A288" s="54" t="s">
        <v>449</v>
      </c>
      <c r="B288" s="54" t="s">
        <v>450</v>
      </c>
      <c r="C288" s="31">
        <v>4301011662</v>
      </c>
      <c r="D288" s="579">
        <v>4680115883703</v>
      </c>
      <c r="E288" s="580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8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82"/>
      <c r="R288" s="582"/>
      <c r="S288" s="582"/>
      <c r="T288" s="583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585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91" t="s">
        <v>71</v>
      </c>
      <c r="Q289" s="592"/>
      <c r="R289" s="592"/>
      <c r="S289" s="592"/>
      <c r="T289" s="592"/>
      <c r="U289" s="592"/>
      <c r="V289" s="593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6"/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7"/>
      <c r="P290" s="591" t="s">
        <v>71</v>
      </c>
      <c r="Q290" s="592"/>
      <c r="R290" s="592"/>
      <c r="S290" s="592"/>
      <c r="T290" s="592"/>
      <c r="U290" s="592"/>
      <c r="V290" s="593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629" t="s">
        <v>453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70"/>
      <c r="AB291" s="570"/>
      <c r="AC291" s="570"/>
    </row>
    <row r="292" spans="1:68" ht="14.25" hidden="1" customHeight="1" x14ac:dyDescent="0.25">
      <c r="A292" s="597" t="s">
        <v>102</v>
      </c>
      <c r="B292" s="586"/>
      <c r="C292" s="586"/>
      <c r="D292" s="586"/>
      <c r="E292" s="586"/>
      <c r="F292" s="586"/>
      <c r="G292" s="586"/>
      <c r="H292" s="586"/>
      <c r="I292" s="586"/>
      <c r="J292" s="586"/>
      <c r="K292" s="586"/>
      <c r="L292" s="586"/>
      <c r="M292" s="586"/>
      <c r="N292" s="586"/>
      <c r="O292" s="586"/>
      <c r="P292" s="586"/>
      <c r="Q292" s="586"/>
      <c r="R292" s="586"/>
      <c r="S292" s="586"/>
      <c r="T292" s="586"/>
      <c r="U292" s="586"/>
      <c r="V292" s="586"/>
      <c r="W292" s="586"/>
      <c r="X292" s="586"/>
      <c r="Y292" s="586"/>
      <c r="Z292" s="586"/>
      <c r="AA292" s="571"/>
      <c r="AB292" s="571"/>
      <c r="AC292" s="571"/>
    </row>
    <row r="293" spans="1:68" ht="27" hidden="1" customHeight="1" x14ac:dyDescent="0.25">
      <c r="A293" s="54" t="s">
        <v>454</v>
      </c>
      <c r="B293" s="54" t="s">
        <v>455</v>
      </c>
      <c r="C293" s="31">
        <v>4301012024</v>
      </c>
      <c r="D293" s="579">
        <v>4680115885615</v>
      </c>
      <c r="E293" s="580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89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82"/>
      <c r="R293" s="582"/>
      <c r="S293" s="582"/>
      <c r="T293" s="583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hidden="1" customHeight="1" x14ac:dyDescent="0.25">
      <c r="A294" s="54" t="s">
        <v>457</v>
      </c>
      <c r="B294" s="54" t="s">
        <v>458</v>
      </c>
      <c r="C294" s="31">
        <v>4301011911</v>
      </c>
      <c r="D294" s="579">
        <v>4680115885554</v>
      </c>
      <c r="E294" s="580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73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82"/>
      <c r="R294" s="582"/>
      <c r="S294" s="582"/>
      <c r="T294" s="583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457</v>
      </c>
      <c r="B295" s="54" t="s">
        <v>461</v>
      </c>
      <c r="C295" s="31">
        <v>4301012016</v>
      </c>
      <c r="D295" s="579">
        <v>4680115885554</v>
      </c>
      <c r="E295" s="580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2"/>
      <c r="R295" s="582"/>
      <c r="S295" s="582"/>
      <c r="T295" s="583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hidden="1" customHeight="1" x14ac:dyDescent="0.25">
      <c r="A296" s="54" t="s">
        <v>463</v>
      </c>
      <c r="B296" s="54" t="s">
        <v>464</v>
      </c>
      <c r="C296" s="31">
        <v>4301011858</v>
      </c>
      <c r="D296" s="579">
        <v>4680115885646</v>
      </c>
      <c r="E296" s="580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82"/>
      <c r="R296" s="582"/>
      <c r="S296" s="582"/>
      <c r="T296" s="583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4301011857</v>
      </c>
      <c r="D297" s="579">
        <v>4680115885622</v>
      </c>
      <c r="E297" s="580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82"/>
      <c r="R297" s="582"/>
      <c r="S297" s="582"/>
      <c r="T297" s="583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4301011859</v>
      </c>
      <c r="D298" s="579">
        <v>4680115885608</v>
      </c>
      <c r="E298" s="580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82"/>
      <c r="R298" s="582"/>
      <c r="S298" s="582"/>
      <c r="T298" s="583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idden="1" x14ac:dyDescent="0.2">
      <c r="A299" s="585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91" t="s">
        <v>71</v>
      </c>
      <c r="Q299" s="592"/>
      <c r="R299" s="592"/>
      <c r="S299" s="592"/>
      <c r="T299" s="592"/>
      <c r="U299" s="592"/>
      <c r="V299" s="593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hidden="1" x14ac:dyDescent="0.2">
      <c r="A300" s="586"/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7"/>
      <c r="P300" s="591" t="s">
        <v>71</v>
      </c>
      <c r="Q300" s="592"/>
      <c r="R300" s="592"/>
      <c r="S300" s="592"/>
      <c r="T300" s="592"/>
      <c r="U300" s="592"/>
      <c r="V300" s="593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hidden="1" customHeight="1" x14ac:dyDescent="0.25">
      <c r="A301" s="597" t="s">
        <v>63</v>
      </c>
      <c r="B301" s="586"/>
      <c r="C301" s="586"/>
      <c r="D301" s="586"/>
      <c r="E301" s="586"/>
      <c r="F301" s="586"/>
      <c r="G301" s="586"/>
      <c r="H301" s="586"/>
      <c r="I301" s="586"/>
      <c r="J301" s="586"/>
      <c r="K301" s="586"/>
      <c r="L301" s="586"/>
      <c r="M301" s="586"/>
      <c r="N301" s="586"/>
      <c r="O301" s="586"/>
      <c r="P301" s="586"/>
      <c r="Q301" s="586"/>
      <c r="R301" s="586"/>
      <c r="S301" s="586"/>
      <c r="T301" s="586"/>
      <c r="U301" s="586"/>
      <c r="V301" s="586"/>
      <c r="W301" s="586"/>
      <c r="X301" s="586"/>
      <c r="Y301" s="586"/>
      <c r="Z301" s="586"/>
      <c r="AA301" s="571"/>
      <c r="AB301" s="571"/>
      <c r="AC301" s="571"/>
    </row>
    <row r="302" spans="1:68" ht="27" hidden="1" customHeight="1" x14ac:dyDescent="0.25">
      <c r="A302" s="54" t="s">
        <v>471</v>
      </c>
      <c r="B302" s="54" t="s">
        <v>472</v>
      </c>
      <c r="C302" s="31">
        <v>4301030878</v>
      </c>
      <c r="D302" s="579">
        <v>4607091387193</v>
      </c>
      <c r="E302" s="580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82"/>
      <c r="R302" s="582"/>
      <c r="S302" s="582"/>
      <c r="T302" s="583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hidden="1" customHeight="1" x14ac:dyDescent="0.25">
      <c r="A303" s="54" t="s">
        <v>474</v>
      </c>
      <c r="B303" s="54" t="s">
        <v>475</v>
      </c>
      <c r="C303" s="31">
        <v>4301031153</v>
      </c>
      <c r="D303" s="579">
        <v>4607091387230</v>
      </c>
      <c r="E303" s="580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6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82"/>
      <c r="R303" s="582"/>
      <c r="S303" s="582"/>
      <c r="T303" s="583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477</v>
      </c>
      <c r="B304" s="54" t="s">
        <v>478</v>
      </c>
      <c r="C304" s="31">
        <v>4301031154</v>
      </c>
      <c r="D304" s="579">
        <v>4607091387292</v>
      </c>
      <c r="E304" s="580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7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82"/>
      <c r="R304" s="582"/>
      <c r="S304" s="582"/>
      <c r="T304" s="583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4301031152</v>
      </c>
      <c r="D305" s="579">
        <v>4607091387285</v>
      </c>
      <c r="E305" s="580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82"/>
      <c r="R305" s="582"/>
      <c r="S305" s="582"/>
      <c r="T305" s="583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482</v>
      </c>
      <c r="B306" s="54" t="s">
        <v>483</v>
      </c>
      <c r="C306" s="31">
        <v>4301031305</v>
      </c>
      <c r="D306" s="579">
        <v>4607091389845</v>
      </c>
      <c r="E306" s="580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82"/>
      <c r="R306" s="582"/>
      <c r="S306" s="582"/>
      <c r="T306" s="583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4301031306</v>
      </c>
      <c r="D307" s="579">
        <v>4680115882881</v>
      </c>
      <c r="E307" s="580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82"/>
      <c r="R307" s="582"/>
      <c r="S307" s="582"/>
      <c r="T307" s="583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4301031066</v>
      </c>
      <c r="D308" s="579">
        <v>4607091383836</v>
      </c>
      <c r="E308" s="580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72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82"/>
      <c r="R308" s="582"/>
      <c r="S308" s="582"/>
      <c r="T308" s="583"/>
      <c r="U308" s="34"/>
      <c r="V308" s="34"/>
      <c r="W308" s="35" t="s">
        <v>69</v>
      </c>
      <c r="X308" s="575">
        <v>20</v>
      </c>
      <c r="Y308" s="576">
        <f t="shared" si="47"/>
        <v>21.6</v>
      </c>
      <c r="Z308" s="36">
        <f>IFERROR(IF(Y308=0,"",ROUNDUP(Y308/H308,0)*0.00651),"")</f>
        <v>7.8119999999999995E-2</v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22.533333333333335</v>
      </c>
      <c r="BN308" s="64">
        <f t="shared" si="49"/>
        <v>24.335999999999999</v>
      </c>
      <c r="BO308" s="64">
        <f t="shared" si="50"/>
        <v>6.1050061050061055E-2</v>
      </c>
      <c r="BP308" s="64">
        <f t="shared" si="51"/>
        <v>6.5934065934065936E-2</v>
      </c>
    </row>
    <row r="309" spans="1:68" x14ac:dyDescent="0.2">
      <c r="A309" s="585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91" t="s">
        <v>71</v>
      </c>
      <c r="Q309" s="592"/>
      <c r="R309" s="592"/>
      <c r="S309" s="592"/>
      <c r="T309" s="592"/>
      <c r="U309" s="592"/>
      <c r="V309" s="593"/>
      <c r="W309" s="37" t="s">
        <v>72</v>
      </c>
      <c r="X309" s="577">
        <f>IFERROR(X302/H302,"0")+IFERROR(X303/H303,"0")+IFERROR(X304/H304,"0")+IFERROR(X305/H305,"0")+IFERROR(X306/H306,"0")+IFERROR(X307/H307,"0")+IFERROR(X308/H308,"0")</f>
        <v>11.111111111111111</v>
      </c>
      <c r="Y309" s="577">
        <f>IFERROR(Y302/H302,"0")+IFERROR(Y303/H303,"0")+IFERROR(Y304/H304,"0")+IFERROR(Y305/H305,"0")+IFERROR(Y306/H306,"0")+IFERROR(Y307/H307,"0")+IFERROR(Y308/H308,"0")</f>
        <v>12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7.8119999999999995E-2</v>
      </c>
      <c r="AA309" s="578"/>
      <c r="AB309" s="578"/>
      <c r="AC309" s="578"/>
    </row>
    <row r="310" spans="1:68" x14ac:dyDescent="0.2">
      <c r="A310" s="586"/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7"/>
      <c r="P310" s="591" t="s">
        <v>71</v>
      </c>
      <c r="Q310" s="592"/>
      <c r="R310" s="592"/>
      <c r="S310" s="592"/>
      <c r="T310" s="592"/>
      <c r="U310" s="592"/>
      <c r="V310" s="593"/>
      <c r="W310" s="37" t="s">
        <v>69</v>
      </c>
      <c r="X310" s="577">
        <f>IFERROR(SUM(X302:X308),"0")</f>
        <v>20</v>
      </c>
      <c r="Y310" s="577">
        <f>IFERROR(SUM(Y302:Y308),"0")</f>
        <v>21.6</v>
      </c>
      <c r="Z310" s="37"/>
      <c r="AA310" s="578"/>
      <c r="AB310" s="578"/>
      <c r="AC310" s="578"/>
    </row>
    <row r="311" spans="1:68" ht="14.25" hidden="1" customHeight="1" x14ac:dyDescent="0.25">
      <c r="A311" s="597" t="s">
        <v>73</v>
      </c>
      <c r="B311" s="586"/>
      <c r="C311" s="586"/>
      <c r="D311" s="586"/>
      <c r="E311" s="586"/>
      <c r="F311" s="586"/>
      <c r="G311" s="586"/>
      <c r="H311" s="586"/>
      <c r="I311" s="586"/>
      <c r="J311" s="586"/>
      <c r="K311" s="586"/>
      <c r="L311" s="586"/>
      <c r="M311" s="586"/>
      <c r="N311" s="586"/>
      <c r="O311" s="586"/>
      <c r="P311" s="586"/>
      <c r="Q311" s="586"/>
      <c r="R311" s="586"/>
      <c r="S311" s="586"/>
      <c r="T311" s="586"/>
      <c r="U311" s="586"/>
      <c r="V311" s="586"/>
      <c r="W311" s="586"/>
      <c r="X311" s="586"/>
      <c r="Y311" s="586"/>
      <c r="Z311" s="586"/>
      <c r="AA311" s="571"/>
      <c r="AB311" s="571"/>
      <c r="AC311" s="571"/>
    </row>
    <row r="312" spans="1:68" ht="27" hidden="1" customHeight="1" x14ac:dyDescent="0.25">
      <c r="A312" s="54" t="s">
        <v>490</v>
      </c>
      <c r="B312" s="54" t="s">
        <v>491</v>
      </c>
      <c r="C312" s="31">
        <v>4301051100</v>
      </c>
      <c r="D312" s="579">
        <v>4607091387766</v>
      </c>
      <c r="E312" s="580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82"/>
      <c r="R312" s="582"/>
      <c r="S312" s="582"/>
      <c r="T312" s="583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493</v>
      </c>
      <c r="B313" s="54" t="s">
        <v>494</v>
      </c>
      <c r="C313" s="31">
        <v>4301051818</v>
      </c>
      <c r="D313" s="579">
        <v>4607091387957</v>
      </c>
      <c r="E313" s="580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82"/>
      <c r="R313" s="582"/>
      <c r="S313" s="582"/>
      <c r="T313" s="583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496</v>
      </c>
      <c r="B314" s="54" t="s">
        <v>497</v>
      </c>
      <c r="C314" s="31">
        <v>4301051819</v>
      </c>
      <c r="D314" s="579">
        <v>4607091387964</v>
      </c>
      <c r="E314" s="580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82"/>
      <c r="R314" s="582"/>
      <c r="S314" s="582"/>
      <c r="T314" s="583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4301051734</v>
      </c>
      <c r="D315" s="579">
        <v>4680115884588</v>
      </c>
      <c r="E315" s="580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58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82"/>
      <c r="R315" s="582"/>
      <c r="S315" s="582"/>
      <c r="T315" s="583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4301051578</v>
      </c>
      <c r="D316" s="579">
        <v>4607091387513</v>
      </c>
      <c r="E316" s="580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6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82"/>
      <c r="R316" s="582"/>
      <c r="S316" s="582"/>
      <c r="T316" s="583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85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91" t="s">
        <v>71</v>
      </c>
      <c r="Q317" s="592"/>
      <c r="R317" s="592"/>
      <c r="S317" s="592"/>
      <c r="T317" s="592"/>
      <c r="U317" s="592"/>
      <c r="V317" s="593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hidden="1" x14ac:dyDescent="0.2">
      <c r="A318" s="586"/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7"/>
      <c r="P318" s="591" t="s">
        <v>71</v>
      </c>
      <c r="Q318" s="592"/>
      <c r="R318" s="592"/>
      <c r="S318" s="592"/>
      <c r="T318" s="592"/>
      <c r="U318" s="592"/>
      <c r="V318" s="593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hidden="1" customHeight="1" x14ac:dyDescent="0.25">
      <c r="A319" s="597" t="s">
        <v>172</v>
      </c>
      <c r="B319" s="586"/>
      <c r="C319" s="586"/>
      <c r="D319" s="586"/>
      <c r="E319" s="586"/>
      <c r="F319" s="586"/>
      <c r="G319" s="586"/>
      <c r="H319" s="586"/>
      <c r="I319" s="586"/>
      <c r="J319" s="586"/>
      <c r="K319" s="586"/>
      <c r="L319" s="586"/>
      <c r="M319" s="586"/>
      <c r="N319" s="586"/>
      <c r="O319" s="586"/>
      <c r="P319" s="586"/>
      <c r="Q319" s="586"/>
      <c r="R319" s="586"/>
      <c r="S319" s="586"/>
      <c r="T319" s="586"/>
      <c r="U319" s="586"/>
      <c r="V319" s="586"/>
      <c r="W319" s="586"/>
      <c r="X319" s="586"/>
      <c r="Y319" s="586"/>
      <c r="Z319" s="586"/>
      <c r="AA319" s="571"/>
      <c r="AB319" s="571"/>
      <c r="AC319" s="571"/>
    </row>
    <row r="320" spans="1:68" ht="27" customHeight="1" x14ac:dyDescent="0.25">
      <c r="A320" s="54" t="s">
        <v>505</v>
      </c>
      <c r="B320" s="54" t="s">
        <v>506</v>
      </c>
      <c r="C320" s="31">
        <v>4301060387</v>
      </c>
      <c r="D320" s="579">
        <v>4607091380880</v>
      </c>
      <c r="E320" s="580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82"/>
      <c r="R320" s="582"/>
      <c r="S320" s="582"/>
      <c r="T320" s="583"/>
      <c r="U320" s="34"/>
      <c r="V320" s="34"/>
      <c r="W320" s="35" t="s">
        <v>69</v>
      </c>
      <c r="X320" s="575">
        <v>218</v>
      </c>
      <c r="Y320" s="576">
        <f>IFERROR(IF(X320="",0,CEILING((X320/$H320),1)*$H320),"")</f>
        <v>218.4</v>
      </c>
      <c r="Z320" s="36">
        <f>IFERROR(IF(Y320=0,"",ROUNDUP(Y320/H320,0)*0.01898),"")</f>
        <v>0.49348000000000003</v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231.46928571428572</v>
      </c>
      <c r="BN320" s="64">
        <f>IFERROR(Y320*I320/H320,"0")</f>
        <v>231.89400000000001</v>
      </c>
      <c r="BO320" s="64">
        <f>IFERROR(1/J320*(X320/H320),"0")</f>
        <v>0.40550595238095238</v>
      </c>
      <c r="BP320" s="64">
        <f>IFERROR(1/J320*(Y320/H320),"0")</f>
        <v>0.40625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79">
        <v>4607091384482</v>
      </c>
      <c r="E321" s="580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4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82"/>
      <c r="R321" s="582"/>
      <c r="S321" s="582"/>
      <c r="T321" s="583"/>
      <c r="U321" s="34"/>
      <c r="V321" s="34"/>
      <c r="W321" s="35" t="s">
        <v>69</v>
      </c>
      <c r="X321" s="575">
        <v>295</v>
      </c>
      <c r="Y321" s="576">
        <f>IFERROR(IF(X321="",0,CEILING((X321/$H321),1)*$H321),"")</f>
        <v>296.39999999999998</v>
      </c>
      <c r="Z321" s="36">
        <f>IFERROR(IF(Y321=0,"",ROUNDUP(Y321/H321,0)*0.01898),"")</f>
        <v>0.72123999999999999</v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314.62884615384621</v>
      </c>
      <c r="BN321" s="64">
        <f>IFERROR(Y321*I321/H321,"0")</f>
        <v>316.12200000000001</v>
      </c>
      <c r="BO321" s="64">
        <f>IFERROR(1/J321*(X321/H321),"0")</f>
        <v>0.59094551282051289</v>
      </c>
      <c r="BP321" s="64">
        <f>IFERROR(1/J321*(Y321/H321),"0")</f>
        <v>0.59375</v>
      </c>
    </row>
    <row r="322" spans="1:68" ht="16.5" customHeight="1" x14ac:dyDescent="0.25">
      <c r="A322" s="54" t="s">
        <v>511</v>
      </c>
      <c r="B322" s="54" t="s">
        <v>512</v>
      </c>
      <c r="C322" s="31">
        <v>4301060484</v>
      </c>
      <c r="D322" s="579">
        <v>4607091380897</v>
      </c>
      <c r="E322" s="580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6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82"/>
      <c r="R322" s="582"/>
      <c r="S322" s="582"/>
      <c r="T322" s="583"/>
      <c r="U322" s="34"/>
      <c r="V322" s="34"/>
      <c r="W322" s="35" t="s">
        <v>69</v>
      </c>
      <c r="X322" s="575">
        <v>97</v>
      </c>
      <c r="Y322" s="576">
        <f>IFERROR(IF(X322="",0,CEILING((X322/$H322),1)*$H322),"")</f>
        <v>100.80000000000001</v>
      </c>
      <c r="Z322" s="36">
        <f>IFERROR(IF(Y322=0,"",ROUNDUP(Y322/H322,0)*0.01898),"")</f>
        <v>0.22776000000000002</v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102.99321428571429</v>
      </c>
      <c r="BN322" s="64">
        <f>IFERROR(Y322*I322/H322,"0")</f>
        <v>107.02800000000001</v>
      </c>
      <c r="BO322" s="64">
        <f>IFERROR(1/J322*(X322/H322),"0")</f>
        <v>0.18043154761904762</v>
      </c>
      <c r="BP322" s="64">
        <f>IFERROR(1/J322*(Y322/H322),"0")</f>
        <v>0.1875</v>
      </c>
    </row>
    <row r="323" spans="1:68" x14ac:dyDescent="0.2">
      <c r="A323" s="585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91" t="s">
        <v>71</v>
      </c>
      <c r="Q323" s="592"/>
      <c r="R323" s="592"/>
      <c r="S323" s="592"/>
      <c r="T323" s="592"/>
      <c r="U323" s="592"/>
      <c r="V323" s="593"/>
      <c r="W323" s="37" t="s">
        <v>72</v>
      </c>
      <c r="X323" s="577">
        <f>IFERROR(X320/H320,"0")+IFERROR(X321/H321,"0")+IFERROR(X322/H322,"0")</f>
        <v>75.320512820512832</v>
      </c>
      <c r="Y323" s="577">
        <f>IFERROR(Y320/H320,"0")+IFERROR(Y321/H321,"0")+IFERROR(Y322/H322,"0")</f>
        <v>76</v>
      </c>
      <c r="Z323" s="577">
        <f>IFERROR(IF(Z320="",0,Z320),"0")+IFERROR(IF(Z321="",0,Z321),"0")+IFERROR(IF(Z322="",0,Z322),"0")</f>
        <v>1.44248</v>
      </c>
      <c r="AA323" s="578"/>
      <c r="AB323" s="578"/>
      <c r="AC323" s="578"/>
    </row>
    <row r="324" spans="1:68" x14ac:dyDescent="0.2">
      <c r="A324" s="586"/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7"/>
      <c r="P324" s="591" t="s">
        <v>71</v>
      </c>
      <c r="Q324" s="592"/>
      <c r="R324" s="592"/>
      <c r="S324" s="592"/>
      <c r="T324" s="592"/>
      <c r="U324" s="592"/>
      <c r="V324" s="593"/>
      <c r="W324" s="37" t="s">
        <v>69</v>
      </c>
      <c r="X324" s="577">
        <f>IFERROR(SUM(X320:X322),"0")</f>
        <v>610</v>
      </c>
      <c r="Y324" s="577">
        <f>IFERROR(SUM(Y320:Y322),"0")</f>
        <v>615.59999999999991</v>
      </c>
      <c r="Z324" s="37"/>
      <c r="AA324" s="578"/>
      <c r="AB324" s="578"/>
      <c r="AC324" s="578"/>
    </row>
    <row r="325" spans="1:68" ht="14.25" hidden="1" customHeight="1" x14ac:dyDescent="0.25">
      <c r="A325" s="597" t="s">
        <v>94</v>
      </c>
      <c r="B325" s="586"/>
      <c r="C325" s="586"/>
      <c r="D325" s="586"/>
      <c r="E325" s="586"/>
      <c r="F325" s="586"/>
      <c r="G325" s="586"/>
      <c r="H325" s="586"/>
      <c r="I325" s="586"/>
      <c r="J325" s="586"/>
      <c r="K325" s="586"/>
      <c r="L325" s="586"/>
      <c r="M325" s="586"/>
      <c r="N325" s="586"/>
      <c r="O325" s="586"/>
      <c r="P325" s="586"/>
      <c r="Q325" s="586"/>
      <c r="R325" s="586"/>
      <c r="S325" s="586"/>
      <c r="T325" s="586"/>
      <c r="U325" s="586"/>
      <c r="V325" s="586"/>
      <c r="W325" s="586"/>
      <c r="X325" s="586"/>
      <c r="Y325" s="586"/>
      <c r="Z325" s="586"/>
      <c r="AA325" s="571"/>
      <c r="AB325" s="571"/>
      <c r="AC325" s="571"/>
    </row>
    <row r="326" spans="1:68" ht="27" hidden="1" customHeight="1" x14ac:dyDescent="0.25">
      <c r="A326" s="54" t="s">
        <v>514</v>
      </c>
      <c r="B326" s="54" t="s">
        <v>515</v>
      </c>
      <c r="C326" s="31">
        <v>4301030235</v>
      </c>
      <c r="D326" s="579">
        <v>4607091388381</v>
      </c>
      <c r="E326" s="580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618" t="s">
        <v>516</v>
      </c>
      <c r="Q326" s="582"/>
      <c r="R326" s="582"/>
      <c r="S326" s="582"/>
      <c r="T326" s="583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518</v>
      </c>
      <c r="B327" s="54" t="s">
        <v>519</v>
      </c>
      <c r="C327" s="31">
        <v>4301032055</v>
      </c>
      <c r="D327" s="579">
        <v>4680115886476</v>
      </c>
      <c r="E327" s="580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91" t="s">
        <v>520</v>
      </c>
      <c r="Q327" s="582"/>
      <c r="R327" s="582"/>
      <c r="S327" s="582"/>
      <c r="T327" s="583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4301030232</v>
      </c>
      <c r="D328" s="579">
        <v>4607091388374</v>
      </c>
      <c r="E328" s="580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9" t="s">
        <v>524</v>
      </c>
      <c r="Q328" s="582"/>
      <c r="R328" s="582"/>
      <c r="S328" s="582"/>
      <c r="T328" s="583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4301032015</v>
      </c>
      <c r="D329" s="579">
        <v>4607091383102</v>
      </c>
      <c r="E329" s="580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6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82"/>
      <c r="R329" s="582"/>
      <c r="S329" s="582"/>
      <c r="T329" s="583"/>
      <c r="U329" s="34"/>
      <c r="V329" s="34"/>
      <c r="W329" s="35" t="s">
        <v>69</v>
      </c>
      <c r="X329" s="575">
        <v>7</v>
      </c>
      <c r="Y329" s="576">
        <f>IFERROR(IF(X329="",0,CEILING((X329/$H329),1)*$H329),"")</f>
        <v>7.6499999999999995</v>
      </c>
      <c r="Z329" s="36">
        <f>IFERROR(IF(Y329=0,"",ROUNDUP(Y329/H329,0)*0.00651),"")</f>
        <v>1.9529999999999999E-2</v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8.1117647058823543</v>
      </c>
      <c r="BN329" s="64">
        <f>IFERROR(Y329*I329/H329,"0")</f>
        <v>8.8650000000000002</v>
      </c>
      <c r="BO329" s="64">
        <f>IFERROR(1/J329*(X329/H329),"0")</f>
        <v>1.508295625942685E-2</v>
      </c>
      <c r="BP329" s="64">
        <f>IFERROR(1/J329*(Y329/H329),"0")</f>
        <v>1.6483516483516484E-2</v>
      </c>
    </row>
    <row r="330" spans="1:68" ht="27" customHeight="1" x14ac:dyDescent="0.25">
      <c r="A330" s="54" t="s">
        <v>528</v>
      </c>
      <c r="B330" s="54" t="s">
        <v>529</v>
      </c>
      <c r="C330" s="31">
        <v>4301030233</v>
      </c>
      <c r="D330" s="579">
        <v>4607091388404</v>
      </c>
      <c r="E330" s="580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82"/>
      <c r="R330" s="582"/>
      <c r="S330" s="582"/>
      <c r="T330" s="583"/>
      <c r="U330" s="34"/>
      <c r="V330" s="34"/>
      <c r="W330" s="35" t="s">
        <v>69</v>
      </c>
      <c r="X330" s="575">
        <v>8</v>
      </c>
      <c r="Y330" s="576">
        <f>IFERROR(IF(X330="",0,CEILING((X330/$H330),1)*$H330),"")</f>
        <v>10.199999999999999</v>
      </c>
      <c r="Z330" s="36">
        <f>IFERROR(IF(Y330=0,"",ROUNDUP(Y330/H330,0)*0.00651),"")</f>
        <v>2.6040000000000001E-2</v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9.0352941176470587</v>
      </c>
      <c r="BN330" s="64">
        <f>IFERROR(Y330*I330/H330,"0")</f>
        <v>11.52</v>
      </c>
      <c r="BO330" s="64">
        <f>IFERROR(1/J330*(X330/H330),"0")</f>
        <v>1.7237664296487831E-2</v>
      </c>
      <c r="BP330" s="64">
        <f>IFERROR(1/J330*(Y330/H330),"0")</f>
        <v>2.197802197802198E-2</v>
      </c>
    </row>
    <row r="331" spans="1:68" x14ac:dyDescent="0.2">
      <c r="A331" s="585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91" t="s">
        <v>71</v>
      </c>
      <c r="Q331" s="592"/>
      <c r="R331" s="592"/>
      <c r="S331" s="592"/>
      <c r="T331" s="592"/>
      <c r="U331" s="592"/>
      <c r="V331" s="593"/>
      <c r="W331" s="37" t="s">
        <v>72</v>
      </c>
      <c r="X331" s="577">
        <f>IFERROR(X326/H326,"0")+IFERROR(X327/H327,"0")+IFERROR(X328/H328,"0")+IFERROR(X329/H329,"0")+IFERROR(X330/H330,"0")</f>
        <v>5.882352941176471</v>
      </c>
      <c r="Y331" s="577">
        <f>IFERROR(Y326/H326,"0")+IFERROR(Y327/H327,"0")+IFERROR(Y328/H328,"0")+IFERROR(Y329/H329,"0")+IFERROR(Y330/H330,"0")</f>
        <v>7</v>
      </c>
      <c r="Z331" s="577">
        <f>IFERROR(IF(Z326="",0,Z326),"0")+IFERROR(IF(Z327="",0,Z327),"0")+IFERROR(IF(Z328="",0,Z328),"0")+IFERROR(IF(Z329="",0,Z329),"0")+IFERROR(IF(Z330="",0,Z330),"0")</f>
        <v>4.5569999999999999E-2</v>
      </c>
      <c r="AA331" s="578"/>
      <c r="AB331" s="578"/>
      <c r="AC331" s="578"/>
    </row>
    <row r="332" spans="1:68" x14ac:dyDescent="0.2">
      <c r="A332" s="586"/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7"/>
      <c r="P332" s="591" t="s">
        <v>71</v>
      </c>
      <c r="Q332" s="592"/>
      <c r="R332" s="592"/>
      <c r="S332" s="592"/>
      <c r="T332" s="592"/>
      <c r="U332" s="592"/>
      <c r="V332" s="593"/>
      <c r="W332" s="37" t="s">
        <v>69</v>
      </c>
      <c r="X332" s="577">
        <f>IFERROR(SUM(X326:X330),"0")</f>
        <v>15</v>
      </c>
      <c r="Y332" s="577">
        <f>IFERROR(SUM(Y326:Y330),"0")</f>
        <v>17.849999999999998</v>
      </c>
      <c r="Z332" s="37"/>
      <c r="AA332" s="578"/>
      <c r="AB332" s="578"/>
      <c r="AC332" s="578"/>
    </row>
    <row r="333" spans="1:68" ht="14.25" hidden="1" customHeight="1" x14ac:dyDescent="0.25">
      <c r="A333" s="597" t="s">
        <v>530</v>
      </c>
      <c r="B333" s="586"/>
      <c r="C333" s="586"/>
      <c r="D333" s="586"/>
      <c r="E333" s="586"/>
      <c r="F333" s="586"/>
      <c r="G333" s="586"/>
      <c r="H333" s="586"/>
      <c r="I333" s="586"/>
      <c r="J333" s="586"/>
      <c r="K333" s="586"/>
      <c r="L333" s="586"/>
      <c r="M333" s="586"/>
      <c r="N333" s="586"/>
      <c r="O333" s="586"/>
      <c r="P333" s="586"/>
      <c r="Q333" s="586"/>
      <c r="R333" s="586"/>
      <c r="S333" s="586"/>
      <c r="T333" s="586"/>
      <c r="U333" s="586"/>
      <c r="V333" s="586"/>
      <c r="W333" s="586"/>
      <c r="X333" s="586"/>
      <c r="Y333" s="586"/>
      <c r="Z333" s="586"/>
      <c r="AA333" s="571"/>
      <c r="AB333" s="571"/>
      <c r="AC333" s="571"/>
    </row>
    <row r="334" spans="1:68" ht="16.5" hidden="1" customHeight="1" x14ac:dyDescent="0.25">
      <c r="A334" s="54" t="s">
        <v>531</v>
      </c>
      <c r="B334" s="54" t="s">
        <v>532</v>
      </c>
      <c r="C334" s="31">
        <v>4301180007</v>
      </c>
      <c r="D334" s="579">
        <v>4680115881808</v>
      </c>
      <c r="E334" s="580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82"/>
      <c r="R334" s="582"/>
      <c r="S334" s="582"/>
      <c r="T334" s="583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4301180006</v>
      </c>
      <c r="D335" s="579">
        <v>4680115881822</v>
      </c>
      <c r="E335" s="580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8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82"/>
      <c r="R335" s="582"/>
      <c r="S335" s="582"/>
      <c r="T335" s="583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4301180001</v>
      </c>
      <c r="D336" s="579">
        <v>4680115880016</v>
      </c>
      <c r="E336" s="580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8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82"/>
      <c r="R336" s="582"/>
      <c r="S336" s="582"/>
      <c r="T336" s="583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5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91" t="s">
        <v>71</v>
      </c>
      <c r="Q337" s="592"/>
      <c r="R337" s="592"/>
      <c r="S337" s="592"/>
      <c r="T337" s="592"/>
      <c r="U337" s="592"/>
      <c r="V337" s="593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hidden="1" x14ac:dyDescent="0.2">
      <c r="A338" s="586"/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7"/>
      <c r="P338" s="591" t="s">
        <v>71</v>
      </c>
      <c r="Q338" s="592"/>
      <c r="R338" s="592"/>
      <c r="S338" s="592"/>
      <c r="T338" s="592"/>
      <c r="U338" s="592"/>
      <c r="V338" s="593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hidden="1" customHeight="1" x14ac:dyDescent="0.25">
      <c r="A339" s="629" t="s">
        <v>539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70"/>
      <c r="AB339" s="570"/>
      <c r="AC339" s="570"/>
    </row>
    <row r="340" spans="1:68" ht="14.25" hidden="1" customHeight="1" x14ac:dyDescent="0.25">
      <c r="A340" s="597" t="s">
        <v>73</v>
      </c>
      <c r="B340" s="586"/>
      <c r="C340" s="586"/>
      <c r="D340" s="586"/>
      <c r="E340" s="586"/>
      <c r="F340" s="586"/>
      <c r="G340" s="586"/>
      <c r="H340" s="586"/>
      <c r="I340" s="586"/>
      <c r="J340" s="586"/>
      <c r="K340" s="586"/>
      <c r="L340" s="586"/>
      <c r="M340" s="586"/>
      <c r="N340" s="586"/>
      <c r="O340" s="586"/>
      <c r="P340" s="586"/>
      <c r="Q340" s="586"/>
      <c r="R340" s="586"/>
      <c r="S340" s="586"/>
      <c r="T340" s="586"/>
      <c r="U340" s="586"/>
      <c r="V340" s="586"/>
      <c r="W340" s="586"/>
      <c r="X340" s="586"/>
      <c r="Y340" s="586"/>
      <c r="Z340" s="586"/>
      <c r="AA340" s="571"/>
      <c r="AB340" s="571"/>
      <c r="AC340" s="571"/>
    </row>
    <row r="341" spans="1:68" ht="27" hidden="1" customHeight="1" x14ac:dyDescent="0.25">
      <c r="A341" s="54" t="s">
        <v>540</v>
      </c>
      <c r="B341" s="54" t="s">
        <v>541</v>
      </c>
      <c r="C341" s="31">
        <v>4301051489</v>
      </c>
      <c r="D341" s="579">
        <v>4607091387919</v>
      </c>
      <c r="E341" s="580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85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82"/>
      <c r="R341" s="582"/>
      <c r="S341" s="582"/>
      <c r="T341" s="583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4301051461</v>
      </c>
      <c r="D342" s="579">
        <v>4680115883604</v>
      </c>
      <c r="E342" s="580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87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82"/>
      <c r="R342" s="582"/>
      <c r="S342" s="582"/>
      <c r="T342" s="583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4301051864</v>
      </c>
      <c r="D343" s="579">
        <v>4680115883567</v>
      </c>
      <c r="E343" s="580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80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82"/>
      <c r="R343" s="582"/>
      <c r="S343" s="582"/>
      <c r="T343" s="583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585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91" t="s">
        <v>71</v>
      </c>
      <c r="Q344" s="592"/>
      <c r="R344" s="592"/>
      <c r="S344" s="592"/>
      <c r="T344" s="592"/>
      <c r="U344" s="592"/>
      <c r="V344" s="593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hidden="1" x14ac:dyDescent="0.2">
      <c r="A345" s="586"/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7"/>
      <c r="P345" s="591" t="s">
        <v>71</v>
      </c>
      <c r="Q345" s="592"/>
      <c r="R345" s="592"/>
      <c r="S345" s="592"/>
      <c r="T345" s="592"/>
      <c r="U345" s="592"/>
      <c r="V345" s="593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hidden="1" customHeight="1" x14ac:dyDescent="0.2">
      <c r="A346" s="625" t="s">
        <v>549</v>
      </c>
      <c r="B346" s="626"/>
      <c r="C346" s="626"/>
      <c r="D346" s="626"/>
      <c r="E346" s="626"/>
      <c r="F346" s="626"/>
      <c r="G346" s="626"/>
      <c r="H346" s="626"/>
      <c r="I346" s="626"/>
      <c r="J346" s="626"/>
      <c r="K346" s="626"/>
      <c r="L346" s="626"/>
      <c r="M346" s="626"/>
      <c r="N346" s="626"/>
      <c r="O346" s="626"/>
      <c r="P346" s="626"/>
      <c r="Q346" s="626"/>
      <c r="R346" s="626"/>
      <c r="S346" s="626"/>
      <c r="T346" s="626"/>
      <c r="U346" s="626"/>
      <c r="V346" s="626"/>
      <c r="W346" s="626"/>
      <c r="X346" s="626"/>
      <c r="Y346" s="626"/>
      <c r="Z346" s="626"/>
      <c r="AA346" s="48"/>
      <c r="AB346" s="48"/>
      <c r="AC346" s="48"/>
    </row>
    <row r="347" spans="1:68" ht="16.5" hidden="1" customHeight="1" x14ac:dyDescent="0.25">
      <c r="A347" s="629" t="s">
        <v>550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70"/>
      <c r="AB347" s="570"/>
      <c r="AC347" s="570"/>
    </row>
    <row r="348" spans="1:68" ht="14.25" hidden="1" customHeight="1" x14ac:dyDescent="0.25">
      <c r="A348" s="597" t="s">
        <v>102</v>
      </c>
      <c r="B348" s="586"/>
      <c r="C348" s="586"/>
      <c r="D348" s="586"/>
      <c r="E348" s="586"/>
      <c r="F348" s="586"/>
      <c r="G348" s="586"/>
      <c r="H348" s="586"/>
      <c r="I348" s="586"/>
      <c r="J348" s="586"/>
      <c r="K348" s="586"/>
      <c r="L348" s="586"/>
      <c r="M348" s="586"/>
      <c r="N348" s="586"/>
      <c r="O348" s="586"/>
      <c r="P348" s="586"/>
      <c r="Q348" s="586"/>
      <c r="R348" s="586"/>
      <c r="S348" s="586"/>
      <c r="T348" s="586"/>
      <c r="U348" s="586"/>
      <c r="V348" s="586"/>
      <c r="W348" s="586"/>
      <c r="X348" s="586"/>
      <c r="Y348" s="586"/>
      <c r="Z348" s="586"/>
      <c r="AA348" s="571"/>
      <c r="AB348" s="571"/>
      <c r="AC348" s="571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79">
        <v>4680115884847</v>
      </c>
      <c r="E349" s="580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82"/>
      <c r="R349" s="582"/>
      <c r="S349" s="582"/>
      <c r="T349" s="583"/>
      <c r="U349" s="34"/>
      <c r="V349" s="34"/>
      <c r="W349" s="35" t="s">
        <v>69</v>
      </c>
      <c r="X349" s="575">
        <v>871</v>
      </c>
      <c r="Y349" s="576">
        <f t="shared" ref="Y349:Y355" si="52">IFERROR(IF(X349="",0,CEILING((X349/$H349),1)*$H349),"")</f>
        <v>885</v>
      </c>
      <c r="Z349" s="36">
        <f>IFERROR(IF(Y349=0,"",ROUNDUP(Y349/H349,0)*0.02175),"")</f>
        <v>1.28325</v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898.87199999999996</v>
      </c>
      <c r="BN349" s="64">
        <f t="shared" ref="BN349:BN355" si="54">IFERROR(Y349*I349/H349,"0")</f>
        <v>913.32</v>
      </c>
      <c r="BO349" s="64">
        <f t="shared" ref="BO349:BO355" si="55">IFERROR(1/J349*(X349/H349),"0")</f>
        <v>1.2097222222222221</v>
      </c>
      <c r="BP349" s="64">
        <f t="shared" ref="BP349:BP355" si="56">IFERROR(1/J349*(Y349/H349),"0")</f>
        <v>1.2291666666666665</v>
      </c>
    </row>
    <row r="350" spans="1:68" ht="27" customHeight="1" x14ac:dyDescent="0.25">
      <c r="A350" s="54" t="s">
        <v>554</v>
      </c>
      <c r="B350" s="54" t="s">
        <v>555</v>
      </c>
      <c r="C350" s="31">
        <v>4301011870</v>
      </c>
      <c r="D350" s="579">
        <v>4680115884854</v>
      </c>
      <c r="E350" s="580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82"/>
      <c r="R350" s="582"/>
      <c r="S350" s="582"/>
      <c r="T350" s="583"/>
      <c r="U350" s="34"/>
      <c r="V350" s="34"/>
      <c r="W350" s="35" t="s">
        <v>69</v>
      </c>
      <c r="X350" s="575">
        <v>863</v>
      </c>
      <c r="Y350" s="576">
        <f t="shared" si="52"/>
        <v>870</v>
      </c>
      <c r="Z350" s="36">
        <f>IFERROR(IF(Y350=0,"",ROUNDUP(Y350/H350,0)*0.02175),"")</f>
        <v>1.2614999999999998</v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890.61599999999999</v>
      </c>
      <c r="BN350" s="64">
        <f t="shared" si="54"/>
        <v>897.84</v>
      </c>
      <c r="BO350" s="64">
        <f t="shared" si="55"/>
        <v>1.1986111111111111</v>
      </c>
      <c r="BP350" s="64">
        <f t="shared" si="56"/>
        <v>1.2083333333333333</v>
      </c>
    </row>
    <row r="351" spans="1:68" ht="27" customHeight="1" x14ac:dyDescent="0.25">
      <c r="A351" s="54" t="s">
        <v>557</v>
      </c>
      <c r="B351" s="54" t="s">
        <v>558</v>
      </c>
      <c r="C351" s="31">
        <v>4301011832</v>
      </c>
      <c r="D351" s="579">
        <v>4607091383997</v>
      </c>
      <c r="E351" s="580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7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82"/>
      <c r="R351" s="582"/>
      <c r="S351" s="582"/>
      <c r="T351" s="583"/>
      <c r="U351" s="34"/>
      <c r="V351" s="34"/>
      <c r="W351" s="35" t="s">
        <v>69</v>
      </c>
      <c r="X351" s="575">
        <v>880</v>
      </c>
      <c r="Y351" s="576">
        <f t="shared" si="52"/>
        <v>885</v>
      </c>
      <c r="Z351" s="36">
        <f>IFERROR(IF(Y351=0,"",ROUNDUP(Y351/H351,0)*0.02175),"")</f>
        <v>1.28325</v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908.16</v>
      </c>
      <c r="BN351" s="64">
        <f t="shared" si="54"/>
        <v>913.32</v>
      </c>
      <c r="BO351" s="64">
        <f t="shared" si="55"/>
        <v>1.2222222222222221</v>
      </c>
      <c r="BP351" s="64">
        <f t="shared" si="56"/>
        <v>1.2291666666666665</v>
      </c>
    </row>
    <row r="352" spans="1:68" ht="37.5" customHeight="1" x14ac:dyDescent="0.25">
      <c r="A352" s="54" t="s">
        <v>560</v>
      </c>
      <c r="B352" s="54" t="s">
        <v>561</v>
      </c>
      <c r="C352" s="31">
        <v>4301011867</v>
      </c>
      <c r="D352" s="579">
        <v>4680115884830</v>
      </c>
      <c r="E352" s="580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6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82"/>
      <c r="R352" s="582"/>
      <c r="S352" s="582"/>
      <c r="T352" s="583"/>
      <c r="U352" s="34"/>
      <c r="V352" s="34"/>
      <c r="W352" s="35" t="s">
        <v>69</v>
      </c>
      <c r="X352" s="575">
        <v>1225</v>
      </c>
      <c r="Y352" s="576">
        <f t="shared" si="52"/>
        <v>1230</v>
      </c>
      <c r="Z352" s="36">
        <f>IFERROR(IF(Y352=0,"",ROUNDUP(Y352/H352,0)*0.02175),"")</f>
        <v>1.7834999999999999</v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1264.2</v>
      </c>
      <c r="BN352" s="64">
        <f t="shared" si="54"/>
        <v>1269.3600000000001</v>
      </c>
      <c r="BO352" s="64">
        <f t="shared" si="55"/>
        <v>1.7013888888888888</v>
      </c>
      <c r="BP352" s="64">
        <f t="shared" si="56"/>
        <v>1.7083333333333333</v>
      </c>
    </row>
    <row r="353" spans="1:68" ht="27" hidden="1" customHeight="1" x14ac:dyDescent="0.25">
      <c r="A353" s="54" t="s">
        <v>563</v>
      </c>
      <c r="B353" s="54" t="s">
        <v>564</v>
      </c>
      <c r="C353" s="31">
        <v>4301011433</v>
      </c>
      <c r="D353" s="579">
        <v>4680115882638</v>
      </c>
      <c r="E353" s="580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6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82"/>
      <c r="R353" s="582"/>
      <c r="S353" s="582"/>
      <c r="T353" s="583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566</v>
      </c>
      <c r="B354" s="54" t="s">
        <v>567</v>
      </c>
      <c r="C354" s="31">
        <v>4301011952</v>
      </c>
      <c r="D354" s="579">
        <v>4680115884922</v>
      </c>
      <c r="E354" s="580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8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82"/>
      <c r="R354" s="582"/>
      <c r="S354" s="582"/>
      <c r="T354" s="583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hidden="1" customHeight="1" x14ac:dyDescent="0.25">
      <c r="A355" s="54" t="s">
        <v>568</v>
      </c>
      <c r="B355" s="54" t="s">
        <v>569</v>
      </c>
      <c r="C355" s="31">
        <v>4301011868</v>
      </c>
      <c r="D355" s="579">
        <v>4680115884861</v>
      </c>
      <c r="E355" s="580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8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82"/>
      <c r="R355" s="582"/>
      <c r="S355" s="582"/>
      <c r="T355" s="583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5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91" t="s">
        <v>71</v>
      </c>
      <c r="Q356" s="592"/>
      <c r="R356" s="592"/>
      <c r="S356" s="592"/>
      <c r="T356" s="592"/>
      <c r="U356" s="592"/>
      <c r="V356" s="593"/>
      <c r="W356" s="37" t="s">
        <v>72</v>
      </c>
      <c r="X356" s="577">
        <f>IFERROR(X349/H349,"0")+IFERROR(X350/H350,"0")+IFERROR(X351/H351,"0")+IFERROR(X352/H352,"0")+IFERROR(X353/H353,"0")+IFERROR(X354/H354,"0")+IFERROR(X355/H355,"0")</f>
        <v>255.93333333333334</v>
      </c>
      <c r="Y356" s="577">
        <f>IFERROR(Y349/H349,"0")+IFERROR(Y350/H350,"0")+IFERROR(Y351/H351,"0")+IFERROR(Y352/H352,"0")+IFERROR(Y353/H353,"0")+IFERROR(Y354/H354,"0")+IFERROR(Y355/H355,"0")</f>
        <v>258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5.6114999999999995</v>
      </c>
      <c r="AA356" s="578"/>
      <c r="AB356" s="578"/>
      <c r="AC356" s="578"/>
    </row>
    <row r="357" spans="1:68" x14ac:dyDescent="0.2">
      <c r="A357" s="586"/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7"/>
      <c r="P357" s="591" t="s">
        <v>71</v>
      </c>
      <c r="Q357" s="592"/>
      <c r="R357" s="592"/>
      <c r="S357" s="592"/>
      <c r="T357" s="592"/>
      <c r="U357" s="592"/>
      <c r="V357" s="593"/>
      <c r="W357" s="37" t="s">
        <v>69</v>
      </c>
      <c r="X357" s="577">
        <f>IFERROR(SUM(X349:X355),"0")</f>
        <v>3839</v>
      </c>
      <c r="Y357" s="577">
        <f>IFERROR(SUM(Y349:Y355),"0")</f>
        <v>3870</v>
      </c>
      <c r="Z357" s="37"/>
      <c r="AA357" s="578"/>
      <c r="AB357" s="578"/>
      <c r="AC357" s="578"/>
    </row>
    <row r="358" spans="1:68" ht="14.25" hidden="1" customHeight="1" x14ac:dyDescent="0.25">
      <c r="A358" s="597" t="s">
        <v>137</v>
      </c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86"/>
      <c r="P358" s="586"/>
      <c r="Q358" s="586"/>
      <c r="R358" s="586"/>
      <c r="S358" s="586"/>
      <c r="T358" s="586"/>
      <c r="U358" s="586"/>
      <c r="V358" s="586"/>
      <c r="W358" s="586"/>
      <c r="X358" s="586"/>
      <c r="Y358" s="586"/>
      <c r="Z358" s="586"/>
      <c r="AA358" s="571"/>
      <c r="AB358" s="571"/>
      <c r="AC358" s="571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79">
        <v>4607091383980</v>
      </c>
      <c r="E359" s="580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84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82"/>
      <c r="R359" s="582"/>
      <c r="S359" s="582"/>
      <c r="T359" s="583"/>
      <c r="U359" s="34"/>
      <c r="V359" s="34"/>
      <c r="W359" s="35" t="s">
        <v>69</v>
      </c>
      <c r="X359" s="575">
        <v>908</v>
      </c>
      <c r="Y359" s="576">
        <f>IFERROR(IF(X359="",0,CEILING((X359/$H359),1)*$H359),"")</f>
        <v>915</v>
      </c>
      <c r="Z359" s="36">
        <f>IFERROR(IF(Y359=0,"",ROUNDUP(Y359/H359,0)*0.02175),"")</f>
        <v>1.3267499999999999</v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937.05600000000004</v>
      </c>
      <c r="BN359" s="64">
        <f>IFERROR(Y359*I359/H359,"0")</f>
        <v>944.28000000000009</v>
      </c>
      <c r="BO359" s="64">
        <f>IFERROR(1/J359*(X359/H359),"0")</f>
        <v>1.2611111111111111</v>
      </c>
      <c r="BP359" s="64">
        <f>IFERROR(1/J359*(Y359/H359),"0")</f>
        <v>1.2708333333333333</v>
      </c>
    </row>
    <row r="360" spans="1:68" ht="16.5" hidden="1" customHeight="1" x14ac:dyDescent="0.25">
      <c r="A360" s="54" t="s">
        <v>573</v>
      </c>
      <c r="B360" s="54" t="s">
        <v>574</v>
      </c>
      <c r="C360" s="31">
        <v>4301020179</v>
      </c>
      <c r="D360" s="579">
        <v>4607091384178</v>
      </c>
      <c r="E360" s="580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82"/>
      <c r="R360" s="582"/>
      <c r="S360" s="582"/>
      <c r="T360" s="583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5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91" t="s">
        <v>71</v>
      </c>
      <c r="Q361" s="592"/>
      <c r="R361" s="592"/>
      <c r="S361" s="592"/>
      <c r="T361" s="592"/>
      <c r="U361" s="592"/>
      <c r="V361" s="593"/>
      <c r="W361" s="37" t="s">
        <v>72</v>
      </c>
      <c r="X361" s="577">
        <f>IFERROR(X359/H359,"0")+IFERROR(X360/H360,"0")</f>
        <v>60.533333333333331</v>
      </c>
      <c r="Y361" s="577">
        <f>IFERROR(Y359/H359,"0")+IFERROR(Y360/H360,"0")</f>
        <v>61</v>
      </c>
      <c r="Z361" s="577">
        <f>IFERROR(IF(Z359="",0,Z359),"0")+IFERROR(IF(Z360="",0,Z360),"0")</f>
        <v>1.3267499999999999</v>
      </c>
      <c r="AA361" s="578"/>
      <c r="AB361" s="578"/>
      <c r="AC361" s="578"/>
    </row>
    <row r="362" spans="1:68" x14ac:dyDescent="0.2">
      <c r="A362" s="586"/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7"/>
      <c r="P362" s="591" t="s">
        <v>71</v>
      </c>
      <c r="Q362" s="592"/>
      <c r="R362" s="592"/>
      <c r="S362" s="592"/>
      <c r="T362" s="592"/>
      <c r="U362" s="592"/>
      <c r="V362" s="593"/>
      <c r="W362" s="37" t="s">
        <v>69</v>
      </c>
      <c r="X362" s="577">
        <f>IFERROR(SUM(X359:X360),"0")</f>
        <v>908</v>
      </c>
      <c r="Y362" s="577">
        <f>IFERROR(SUM(Y359:Y360),"0")</f>
        <v>915</v>
      </c>
      <c r="Z362" s="37"/>
      <c r="AA362" s="578"/>
      <c r="AB362" s="578"/>
      <c r="AC362" s="578"/>
    </row>
    <row r="363" spans="1:68" ht="14.25" hidden="1" customHeight="1" x14ac:dyDescent="0.25">
      <c r="A363" s="597" t="s">
        <v>73</v>
      </c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86"/>
      <c r="P363" s="586"/>
      <c r="Q363" s="586"/>
      <c r="R363" s="586"/>
      <c r="S363" s="586"/>
      <c r="T363" s="586"/>
      <c r="U363" s="586"/>
      <c r="V363" s="586"/>
      <c r="W363" s="586"/>
      <c r="X363" s="586"/>
      <c r="Y363" s="586"/>
      <c r="Z363" s="586"/>
      <c r="AA363" s="571"/>
      <c r="AB363" s="571"/>
      <c r="AC363" s="571"/>
    </row>
    <row r="364" spans="1:68" ht="27" hidden="1" customHeight="1" x14ac:dyDescent="0.25">
      <c r="A364" s="54" t="s">
        <v>575</v>
      </c>
      <c r="B364" s="54" t="s">
        <v>576</v>
      </c>
      <c r="C364" s="31">
        <v>4301051903</v>
      </c>
      <c r="D364" s="579">
        <v>4607091383928</v>
      </c>
      <c r="E364" s="580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9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82"/>
      <c r="R364" s="582"/>
      <c r="S364" s="582"/>
      <c r="T364" s="583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578</v>
      </c>
      <c r="B365" s="54" t="s">
        <v>579</v>
      </c>
      <c r="C365" s="31">
        <v>4301051897</v>
      </c>
      <c r="D365" s="579">
        <v>4607091384260</v>
      </c>
      <c r="E365" s="580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82"/>
      <c r="R365" s="582"/>
      <c r="S365" s="582"/>
      <c r="T365" s="583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85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91" t="s">
        <v>71</v>
      </c>
      <c r="Q366" s="592"/>
      <c r="R366" s="592"/>
      <c r="S366" s="592"/>
      <c r="T366" s="592"/>
      <c r="U366" s="592"/>
      <c r="V366" s="593"/>
      <c r="W366" s="37" t="s">
        <v>72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hidden="1" x14ac:dyDescent="0.2">
      <c r="A367" s="58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7"/>
      <c r="P367" s="591" t="s">
        <v>71</v>
      </c>
      <c r="Q367" s="592"/>
      <c r="R367" s="592"/>
      <c r="S367" s="592"/>
      <c r="T367" s="592"/>
      <c r="U367" s="592"/>
      <c r="V367" s="593"/>
      <c r="W367" s="37" t="s">
        <v>69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hidden="1" customHeight="1" x14ac:dyDescent="0.25">
      <c r="A368" s="597" t="s">
        <v>172</v>
      </c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86"/>
      <c r="P368" s="586"/>
      <c r="Q368" s="586"/>
      <c r="R368" s="586"/>
      <c r="S368" s="586"/>
      <c r="T368" s="586"/>
      <c r="U368" s="586"/>
      <c r="V368" s="586"/>
      <c r="W368" s="586"/>
      <c r="X368" s="586"/>
      <c r="Y368" s="586"/>
      <c r="Z368" s="586"/>
      <c r="AA368" s="571"/>
      <c r="AB368" s="571"/>
      <c r="AC368" s="571"/>
    </row>
    <row r="369" spans="1:68" ht="27" customHeight="1" x14ac:dyDescent="0.25">
      <c r="A369" s="54" t="s">
        <v>581</v>
      </c>
      <c r="B369" s="54" t="s">
        <v>582</v>
      </c>
      <c r="C369" s="31">
        <v>4301060439</v>
      </c>
      <c r="D369" s="579">
        <v>4607091384673</v>
      </c>
      <c r="E369" s="580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86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82"/>
      <c r="R369" s="582"/>
      <c r="S369" s="582"/>
      <c r="T369" s="583"/>
      <c r="U369" s="34"/>
      <c r="V369" s="34"/>
      <c r="W369" s="35" t="s">
        <v>69</v>
      </c>
      <c r="X369" s="575">
        <v>96</v>
      </c>
      <c r="Y369" s="576">
        <f>IFERROR(IF(X369="",0,CEILING((X369/$H369),1)*$H369),"")</f>
        <v>99</v>
      </c>
      <c r="Z369" s="36">
        <f>IFERROR(IF(Y369=0,"",ROUNDUP(Y369/H369,0)*0.01898),"")</f>
        <v>0.20877999999999999</v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101.536</v>
      </c>
      <c r="BN369" s="64">
        <f>IFERROR(Y369*I369/H369,"0")</f>
        <v>104.709</v>
      </c>
      <c r="BO369" s="64">
        <f>IFERROR(1/J369*(X369/H369),"0")</f>
        <v>0.16666666666666666</v>
      </c>
      <c r="BP369" s="64">
        <f>IFERROR(1/J369*(Y369/H369),"0")</f>
        <v>0.171875</v>
      </c>
    </row>
    <row r="370" spans="1:68" x14ac:dyDescent="0.2">
      <c r="A370" s="585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91" t="s">
        <v>71</v>
      </c>
      <c r="Q370" s="592"/>
      <c r="R370" s="592"/>
      <c r="S370" s="592"/>
      <c r="T370" s="592"/>
      <c r="U370" s="592"/>
      <c r="V370" s="593"/>
      <c r="W370" s="37" t="s">
        <v>72</v>
      </c>
      <c r="X370" s="577">
        <f>IFERROR(X369/H369,"0")</f>
        <v>10.666666666666666</v>
      </c>
      <c r="Y370" s="577">
        <f>IFERROR(Y369/H369,"0")</f>
        <v>11</v>
      </c>
      <c r="Z370" s="577">
        <f>IFERROR(IF(Z369="",0,Z369),"0")</f>
        <v>0.20877999999999999</v>
      </c>
      <c r="AA370" s="578"/>
      <c r="AB370" s="578"/>
      <c r="AC370" s="578"/>
    </row>
    <row r="371" spans="1:68" x14ac:dyDescent="0.2">
      <c r="A371" s="586"/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7"/>
      <c r="P371" s="591" t="s">
        <v>71</v>
      </c>
      <c r="Q371" s="592"/>
      <c r="R371" s="592"/>
      <c r="S371" s="592"/>
      <c r="T371" s="592"/>
      <c r="U371" s="592"/>
      <c r="V371" s="593"/>
      <c r="W371" s="37" t="s">
        <v>69</v>
      </c>
      <c r="X371" s="577">
        <f>IFERROR(SUM(X369:X369),"0")</f>
        <v>96</v>
      </c>
      <c r="Y371" s="577">
        <f>IFERROR(SUM(Y369:Y369),"0")</f>
        <v>99</v>
      </c>
      <c r="Z371" s="37"/>
      <c r="AA371" s="578"/>
      <c r="AB371" s="578"/>
      <c r="AC371" s="578"/>
    </row>
    <row r="372" spans="1:68" ht="16.5" hidden="1" customHeight="1" x14ac:dyDescent="0.25">
      <c r="A372" s="629" t="s">
        <v>584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70"/>
      <c r="AB372" s="570"/>
      <c r="AC372" s="570"/>
    </row>
    <row r="373" spans="1:68" ht="14.25" hidden="1" customHeight="1" x14ac:dyDescent="0.25">
      <c r="A373" s="597" t="s">
        <v>102</v>
      </c>
      <c r="B373" s="586"/>
      <c r="C373" s="586"/>
      <c r="D373" s="586"/>
      <c r="E373" s="586"/>
      <c r="F373" s="586"/>
      <c r="G373" s="586"/>
      <c r="H373" s="586"/>
      <c r="I373" s="586"/>
      <c r="J373" s="586"/>
      <c r="K373" s="586"/>
      <c r="L373" s="586"/>
      <c r="M373" s="586"/>
      <c r="N373" s="586"/>
      <c r="O373" s="586"/>
      <c r="P373" s="586"/>
      <c r="Q373" s="586"/>
      <c r="R373" s="586"/>
      <c r="S373" s="586"/>
      <c r="T373" s="586"/>
      <c r="U373" s="586"/>
      <c r="V373" s="586"/>
      <c r="W373" s="586"/>
      <c r="X373" s="586"/>
      <c r="Y373" s="586"/>
      <c r="Z373" s="586"/>
      <c r="AA373" s="571"/>
      <c r="AB373" s="571"/>
      <c r="AC373" s="571"/>
    </row>
    <row r="374" spans="1:68" ht="37.5" hidden="1" customHeight="1" x14ac:dyDescent="0.25">
      <c r="A374" s="54" t="s">
        <v>585</v>
      </c>
      <c r="B374" s="54" t="s">
        <v>586</v>
      </c>
      <c r="C374" s="31">
        <v>4301011873</v>
      </c>
      <c r="D374" s="579">
        <v>4680115881907</v>
      </c>
      <c r="E374" s="580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82"/>
      <c r="R374" s="582"/>
      <c r="S374" s="582"/>
      <c r="T374" s="583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588</v>
      </c>
      <c r="B375" s="54" t="s">
        <v>589</v>
      </c>
      <c r="C375" s="31">
        <v>4301011874</v>
      </c>
      <c r="D375" s="579">
        <v>4680115884892</v>
      </c>
      <c r="E375" s="580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3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82"/>
      <c r="R375" s="582"/>
      <c r="S375" s="582"/>
      <c r="T375" s="583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4301011875</v>
      </c>
      <c r="D376" s="579">
        <v>4680115884885</v>
      </c>
      <c r="E376" s="580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82"/>
      <c r="R376" s="582"/>
      <c r="S376" s="582"/>
      <c r="T376" s="583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593</v>
      </c>
      <c r="B377" s="54" t="s">
        <v>594</v>
      </c>
      <c r="C377" s="31">
        <v>4301011871</v>
      </c>
      <c r="D377" s="579">
        <v>4680115884908</v>
      </c>
      <c r="E377" s="580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7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82"/>
      <c r="R377" s="582"/>
      <c r="S377" s="582"/>
      <c r="T377" s="583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85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91" t="s">
        <v>71</v>
      </c>
      <c r="Q378" s="592"/>
      <c r="R378" s="592"/>
      <c r="S378" s="592"/>
      <c r="T378" s="592"/>
      <c r="U378" s="592"/>
      <c r="V378" s="593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hidden="1" x14ac:dyDescent="0.2">
      <c r="A379" s="58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7"/>
      <c r="P379" s="591" t="s">
        <v>71</v>
      </c>
      <c r="Q379" s="592"/>
      <c r="R379" s="592"/>
      <c r="S379" s="592"/>
      <c r="T379" s="592"/>
      <c r="U379" s="592"/>
      <c r="V379" s="593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hidden="1" customHeight="1" x14ac:dyDescent="0.25">
      <c r="A380" s="597" t="s">
        <v>63</v>
      </c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86"/>
      <c r="P380" s="586"/>
      <c r="Q380" s="586"/>
      <c r="R380" s="586"/>
      <c r="S380" s="586"/>
      <c r="T380" s="586"/>
      <c r="U380" s="586"/>
      <c r="V380" s="586"/>
      <c r="W380" s="586"/>
      <c r="X380" s="586"/>
      <c r="Y380" s="586"/>
      <c r="Z380" s="586"/>
      <c r="AA380" s="571"/>
      <c r="AB380" s="571"/>
      <c r="AC380" s="571"/>
    </row>
    <row r="381" spans="1:68" ht="27" hidden="1" customHeight="1" x14ac:dyDescent="0.25">
      <c r="A381" s="54" t="s">
        <v>595</v>
      </c>
      <c r="B381" s="54" t="s">
        <v>596</v>
      </c>
      <c r="C381" s="31">
        <v>4301031303</v>
      </c>
      <c r="D381" s="579">
        <v>4607091384802</v>
      </c>
      <c r="E381" s="580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59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82"/>
      <c r="R381" s="582"/>
      <c r="S381" s="582"/>
      <c r="T381" s="583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85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91" t="s">
        <v>71</v>
      </c>
      <c r="Q382" s="592"/>
      <c r="R382" s="592"/>
      <c r="S382" s="592"/>
      <c r="T382" s="592"/>
      <c r="U382" s="592"/>
      <c r="V382" s="593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hidden="1" x14ac:dyDescent="0.2">
      <c r="A383" s="586"/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7"/>
      <c r="P383" s="591" t="s">
        <v>71</v>
      </c>
      <c r="Q383" s="592"/>
      <c r="R383" s="592"/>
      <c r="S383" s="592"/>
      <c r="T383" s="592"/>
      <c r="U383" s="592"/>
      <c r="V383" s="593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hidden="1" customHeight="1" x14ac:dyDescent="0.25">
      <c r="A384" s="597" t="s">
        <v>73</v>
      </c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86"/>
      <c r="P384" s="586"/>
      <c r="Q384" s="586"/>
      <c r="R384" s="586"/>
      <c r="S384" s="586"/>
      <c r="T384" s="586"/>
      <c r="U384" s="586"/>
      <c r="V384" s="586"/>
      <c r="W384" s="586"/>
      <c r="X384" s="586"/>
      <c r="Y384" s="586"/>
      <c r="Z384" s="586"/>
      <c r="AA384" s="571"/>
      <c r="AB384" s="571"/>
      <c r="AC384" s="571"/>
    </row>
    <row r="385" spans="1:68" ht="27" customHeight="1" x14ac:dyDescent="0.25">
      <c r="A385" s="54" t="s">
        <v>598</v>
      </c>
      <c r="B385" s="54" t="s">
        <v>599</v>
      </c>
      <c r="C385" s="31">
        <v>4301051899</v>
      </c>
      <c r="D385" s="579">
        <v>4607091384246</v>
      </c>
      <c r="E385" s="580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90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82"/>
      <c r="R385" s="582"/>
      <c r="S385" s="582"/>
      <c r="T385" s="583"/>
      <c r="U385" s="34"/>
      <c r="V385" s="34"/>
      <c r="W385" s="35" t="s">
        <v>69</v>
      </c>
      <c r="X385" s="575">
        <v>1133</v>
      </c>
      <c r="Y385" s="576">
        <f>IFERROR(IF(X385="",0,CEILING((X385/$H385),1)*$H385),"")</f>
        <v>1134</v>
      </c>
      <c r="Z385" s="36">
        <f>IFERROR(IF(Y385=0,"",ROUNDUP(Y385/H385,0)*0.01898),"")</f>
        <v>2.3914800000000001</v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1198.3363333333334</v>
      </c>
      <c r="BN385" s="64">
        <f>IFERROR(Y385*I385/H385,"0")</f>
        <v>1199.394</v>
      </c>
      <c r="BO385" s="64">
        <f>IFERROR(1/J385*(X385/H385),"0")</f>
        <v>1.9670138888888888</v>
      </c>
      <c r="BP385" s="64">
        <f>IFERROR(1/J385*(Y385/H385),"0")</f>
        <v>1.96875</v>
      </c>
    </row>
    <row r="386" spans="1:68" ht="27" hidden="1" customHeight="1" x14ac:dyDescent="0.25">
      <c r="A386" s="54" t="s">
        <v>601</v>
      </c>
      <c r="B386" s="54" t="s">
        <v>602</v>
      </c>
      <c r="C386" s="31">
        <v>4301051660</v>
      </c>
      <c r="D386" s="579">
        <v>4607091384253</v>
      </c>
      <c r="E386" s="580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82"/>
      <c r="R386" s="582"/>
      <c r="S386" s="582"/>
      <c r="T386" s="583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5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91" t="s">
        <v>71</v>
      </c>
      <c r="Q387" s="592"/>
      <c r="R387" s="592"/>
      <c r="S387" s="592"/>
      <c r="T387" s="592"/>
      <c r="U387" s="592"/>
      <c r="V387" s="593"/>
      <c r="W387" s="37" t="s">
        <v>72</v>
      </c>
      <c r="X387" s="577">
        <f>IFERROR(X385/H385,"0")+IFERROR(X386/H386,"0")</f>
        <v>125.88888888888889</v>
      </c>
      <c r="Y387" s="577">
        <f>IFERROR(Y385/H385,"0")+IFERROR(Y386/H386,"0")</f>
        <v>126</v>
      </c>
      <c r="Z387" s="577">
        <f>IFERROR(IF(Z385="",0,Z385),"0")+IFERROR(IF(Z386="",0,Z386),"0")</f>
        <v>2.3914800000000001</v>
      </c>
      <c r="AA387" s="578"/>
      <c r="AB387" s="578"/>
      <c r="AC387" s="578"/>
    </row>
    <row r="388" spans="1:68" x14ac:dyDescent="0.2">
      <c r="A388" s="58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7"/>
      <c r="P388" s="591" t="s">
        <v>71</v>
      </c>
      <c r="Q388" s="592"/>
      <c r="R388" s="592"/>
      <c r="S388" s="592"/>
      <c r="T388" s="592"/>
      <c r="U388" s="592"/>
      <c r="V388" s="593"/>
      <c r="W388" s="37" t="s">
        <v>69</v>
      </c>
      <c r="X388" s="577">
        <f>IFERROR(SUM(X385:X386),"0")</f>
        <v>1133</v>
      </c>
      <c r="Y388" s="577">
        <f>IFERROR(SUM(Y385:Y386),"0")</f>
        <v>1134</v>
      </c>
      <c r="Z388" s="37"/>
      <c r="AA388" s="578"/>
      <c r="AB388" s="578"/>
      <c r="AC388" s="578"/>
    </row>
    <row r="389" spans="1:68" ht="14.25" hidden="1" customHeight="1" x14ac:dyDescent="0.25">
      <c r="A389" s="597" t="s">
        <v>172</v>
      </c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86"/>
      <c r="P389" s="586"/>
      <c r="Q389" s="586"/>
      <c r="R389" s="586"/>
      <c r="S389" s="586"/>
      <c r="T389" s="586"/>
      <c r="U389" s="586"/>
      <c r="V389" s="586"/>
      <c r="W389" s="586"/>
      <c r="X389" s="586"/>
      <c r="Y389" s="586"/>
      <c r="Z389" s="586"/>
      <c r="AA389" s="571"/>
      <c r="AB389" s="571"/>
      <c r="AC389" s="571"/>
    </row>
    <row r="390" spans="1:68" ht="27" hidden="1" customHeight="1" x14ac:dyDescent="0.25">
      <c r="A390" s="54" t="s">
        <v>603</v>
      </c>
      <c r="B390" s="54" t="s">
        <v>604</v>
      </c>
      <c r="C390" s="31">
        <v>4301060441</v>
      </c>
      <c r="D390" s="579">
        <v>4607091389357</v>
      </c>
      <c r="E390" s="580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82"/>
      <c r="R390" s="582"/>
      <c r="S390" s="582"/>
      <c r="T390" s="583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585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91" t="s">
        <v>71</v>
      </c>
      <c r="Q391" s="592"/>
      <c r="R391" s="592"/>
      <c r="S391" s="592"/>
      <c r="T391" s="592"/>
      <c r="U391" s="592"/>
      <c r="V391" s="593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6"/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7"/>
      <c r="P392" s="591" t="s">
        <v>71</v>
      </c>
      <c r="Q392" s="592"/>
      <c r="R392" s="592"/>
      <c r="S392" s="592"/>
      <c r="T392" s="592"/>
      <c r="U392" s="592"/>
      <c r="V392" s="593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625" t="s">
        <v>606</v>
      </c>
      <c r="B393" s="626"/>
      <c r="C393" s="626"/>
      <c r="D393" s="626"/>
      <c r="E393" s="626"/>
      <c r="F393" s="626"/>
      <c r="G393" s="626"/>
      <c r="H393" s="626"/>
      <c r="I393" s="626"/>
      <c r="J393" s="626"/>
      <c r="K393" s="626"/>
      <c r="L393" s="626"/>
      <c r="M393" s="626"/>
      <c r="N393" s="626"/>
      <c r="O393" s="626"/>
      <c r="P393" s="626"/>
      <c r="Q393" s="626"/>
      <c r="R393" s="626"/>
      <c r="S393" s="626"/>
      <c r="T393" s="626"/>
      <c r="U393" s="626"/>
      <c r="V393" s="626"/>
      <c r="W393" s="626"/>
      <c r="X393" s="626"/>
      <c r="Y393" s="626"/>
      <c r="Z393" s="626"/>
      <c r="AA393" s="48"/>
      <c r="AB393" s="48"/>
      <c r="AC393" s="48"/>
    </row>
    <row r="394" spans="1:68" ht="16.5" hidden="1" customHeight="1" x14ac:dyDescent="0.25">
      <c r="A394" s="629" t="s">
        <v>607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70"/>
      <c r="AB394" s="570"/>
      <c r="AC394" s="570"/>
    </row>
    <row r="395" spans="1:68" ht="14.25" hidden="1" customHeight="1" x14ac:dyDescent="0.25">
      <c r="A395" s="597" t="s">
        <v>63</v>
      </c>
      <c r="B395" s="586"/>
      <c r="C395" s="586"/>
      <c r="D395" s="586"/>
      <c r="E395" s="586"/>
      <c r="F395" s="586"/>
      <c r="G395" s="586"/>
      <c r="H395" s="586"/>
      <c r="I395" s="586"/>
      <c r="J395" s="586"/>
      <c r="K395" s="586"/>
      <c r="L395" s="586"/>
      <c r="M395" s="586"/>
      <c r="N395" s="586"/>
      <c r="O395" s="586"/>
      <c r="P395" s="586"/>
      <c r="Q395" s="586"/>
      <c r="R395" s="586"/>
      <c r="S395" s="586"/>
      <c r="T395" s="586"/>
      <c r="U395" s="586"/>
      <c r="V395" s="586"/>
      <c r="W395" s="586"/>
      <c r="X395" s="586"/>
      <c r="Y395" s="586"/>
      <c r="Z395" s="586"/>
      <c r="AA395" s="571"/>
      <c r="AB395" s="571"/>
      <c r="AC395" s="571"/>
    </row>
    <row r="396" spans="1:68" ht="27" hidden="1" customHeight="1" x14ac:dyDescent="0.25">
      <c r="A396" s="54" t="s">
        <v>608</v>
      </c>
      <c r="B396" s="54" t="s">
        <v>609</v>
      </c>
      <c r="C396" s="31">
        <v>4301031405</v>
      </c>
      <c r="D396" s="579">
        <v>4680115886100</v>
      </c>
      <c r="E396" s="580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2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82"/>
      <c r="R396" s="582"/>
      <c r="S396" s="582"/>
      <c r="T396" s="583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4301031406</v>
      </c>
      <c r="D397" s="579">
        <v>4680115886117</v>
      </c>
      <c r="E397" s="580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3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82"/>
      <c r="R397" s="582"/>
      <c r="S397" s="582"/>
      <c r="T397" s="583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611</v>
      </c>
      <c r="B398" s="54" t="s">
        <v>614</v>
      </c>
      <c r="C398" s="31">
        <v>4301031382</v>
      </c>
      <c r="D398" s="579">
        <v>4680115886117</v>
      </c>
      <c r="E398" s="580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2"/>
      <c r="R398" s="582"/>
      <c r="S398" s="582"/>
      <c r="T398" s="583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4301031402</v>
      </c>
      <c r="D399" s="579">
        <v>4680115886124</v>
      </c>
      <c r="E399" s="580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82"/>
      <c r="R399" s="582"/>
      <c r="S399" s="582"/>
      <c r="T399" s="583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4301031366</v>
      </c>
      <c r="D400" s="579">
        <v>4680115883147</v>
      </c>
      <c r="E400" s="580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6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82"/>
      <c r="R400" s="582"/>
      <c r="S400" s="582"/>
      <c r="T400" s="583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620</v>
      </c>
      <c r="B401" s="54" t="s">
        <v>621</v>
      </c>
      <c r="C401" s="31">
        <v>4301031362</v>
      </c>
      <c r="D401" s="579">
        <v>4607091384338</v>
      </c>
      <c r="E401" s="580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82"/>
      <c r="R401" s="582"/>
      <c r="S401" s="582"/>
      <c r="T401" s="583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622</v>
      </c>
      <c r="B402" s="54" t="s">
        <v>623</v>
      </c>
      <c r="C402" s="31">
        <v>4301031361</v>
      </c>
      <c r="D402" s="579">
        <v>4607091389524</v>
      </c>
      <c r="E402" s="580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82"/>
      <c r="R402" s="582"/>
      <c r="S402" s="582"/>
      <c r="T402" s="583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4301031364</v>
      </c>
      <c r="D403" s="579">
        <v>4680115883161</v>
      </c>
      <c r="E403" s="580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82"/>
      <c r="R403" s="582"/>
      <c r="S403" s="582"/>
      <c r="T403" s="583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628</v>
      </c>
      <c r="B404" s="54" t="s">
        <v>629</v>
      </c>
      <c r="C404" s="31">
        <v>4301031358</v>
      </c>
      <c r="D404" s="579">
        <v>4607091389531</v>
      </c>
      <c r="E404" s="580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82"/>
      <c r="R404" s="582"/>
      <c r="S404" s="582"/>
      <c r="T404" s="583"/>
      <c r="U404" s="34"/>
      <c r="V404" s="34"/>
      <c r="W404" s="35" t="s">
        <v>69</v>
      </c>
      <c r="X404" s="575">
        <v>2</v>
      </c>
      <c r="Y404" s="576">
        <f t="shared" si="57"/>
        <v>2.1</v>
      </c>
      <c r="Z404" s="36">
        <f t="shared" si="62"/>
        <v>5.0200000000000002E-3</v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2.1238095238095238</v>
      </c>
      <c r="BN404" s="64">
        <f t="shared" si="59"/>
        <v>2.23</v>
      </c>
      <c r="BO404" s="64">
        <f t="shared" si="60"/>
        <v>4.0700040700040706E-3</v>
      </c>
      <c r="BP404" s="64">
        <f t="shared" si="61"/>
        <v>4.2735042735042739E-3</v>
      </c>
    </row>
    <row r="405" spans="1:68" ht="37.5" hidden="1" customHeight="1" x14ac:dyDescent="0.25">
      <c r="A405" s="54" t="s">
        <v>631</v>
      </c>
      <c r="B405" s="54" t="s">
        <v>632</v>
      </c>
      <c r="C405" s="31">
        <v>4301031360</v>
      </c>
      <c r="D405" s="579">
        <v>4607091384345</v>
      </c>
      <c r="E405" s="580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82"/>
      <c r="R405" s="582"/>
      <c r="S405" s="582"/>
      <c r="T405" s="583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5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91" t="s">
        <v>71</v>
      </c>
      <c r="Q406" s="592"/>
      <c r="R406" s="592"/>
      <c r="S406" s="592"/>
      <c r="T406" s="592"/>
      <c r="U406" s="592"/>
      <c r="V406" s="593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0.95238095238095233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1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5.0200000000000002E-3</v>
      </c>
      <c r="AA406" s="578"/>
      <c r="AB406" s="578"/>
      <c r="AC406" s="578"/>
    </row>
    <row r="407" spans="1:68" x14ac:dyDescent="0.2">
      <c r="A407" s="586"/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7"/>
      <c r="P407" s="591" t="s">
        <v>71</v>
      </c>
      <c r="Q407" s="592"/>
      <c r="R407" s="592"/>
      <c r="S407" s="592"/>
      <c r="T407" s="592"/>
      <c r="U407" s="592"/>
      <c r="V407" s="593"/>
      <c r="W407" s="37" t="s">
        <v>69</v>
      </c>
      <c r="X407" s="577">
        <f>IFERROR(SUM(X396:X405),"0")</f>
        <v>2</v>
      </c>
      <c r="Y407" s="577">
        <f>IFERROR(SUM(Y396:Y405),"0")</f>
        <v>2.1</v>
      </c>
      <c r="Z407" s="37"/>
      <c r="AA407" s="578"/>
      <c r="AB407" s="578"/>
      <c r="AC407" s="578"/>
    </row>
    <row r="408" spans="1:68" ht="14.25" hidden="1" customHeight="1" x14ac:dyDescent="0.25">
      <c r="A408" s="597" t="s">
        <v>73</v>
      </c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86"/>
      <c r="P408" s="586"/>
      <c r="Q408" s="586"/>
      <c r="R408" s="586"/>
      <c r="S408" s="586"/>
      <c r="T408" s="586"/>
      <c r="U408" s="586"/>
      <c r="V408" s="586"/>
      <c r="W408" s="586"/>
      <c r="X408" s="586"/>
      <c r="Y408" s="586"/>
      <c r="Z408" s="586"/>
      <c r="AA408" s="571"/>
      <c r="AB408" s="571"/>
      <c r="AC408" s="571"/>
    </row>
    <row r="409" spans="1:68" ht="27" hidden="1" customHeight="1" x14ac:dyDescent="0.25">
      <c r="A409" s="54" t="s">
        <v>633</v>
      </c>
      <c r="B409" s="54" t="s">
        <v>634</v>
      </c>
      <c r="C409" s="31">
        <v>4301051284</v>
      </c>
      <c r="D409" s="579">
        <v>4607091384352</v>
      </c>
      <c r="E409" s="580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8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82"/>
      <c r="R409" s="582"/>
      <c r="S409" s="582"/>
      <c r="T409" s="583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636</v>
      </c>
      <c r="B410" s="54" t="s">
        <v>637</v>
      </c>
      <c r="C410" s="31">
        <v>4301051431</v>
      </c>
      <c r="D410" s="579">
        <v>4607091389654</v>
      </c>
      <c r="E410" s="580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8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82"/>
      <c r="R410" s="582"/>
      <c r="S410" s="582"/>
      <c r="T410" s="583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85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91" t="s">
        <v>71</v>
      </c>
      <c r="Q411" s="592"/>
      <c r="R411" s="592"/>
      <c r="S411" s="592"/>
      <c r="T411" s="592"/>
      <c r="U411" s="592"/>
      <c r="V411" s="593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6"/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7"/>
      <c r="P412" s="591" t="s">
        <v>71</v>
      </c>
      <c r="Q412" s="592"/>
      <c r="R412" s="592"/>
      <c r="S412" s="592"/>
      <c r="T412" s="592"/>
      <c r="U412" s="592"/>
      <c r="V412" s="593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629" t="s">
        <v>639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70"/>
      <c r="AB413" s="570"/>
      <c r="AC413" s="570"/>
    </row>
    <row r="414" spans="1:68" ht="14.25" hidden="1" customHeight="1" x14ac:dyDescent="0.25">
      <c r="A414" s="597" t="s">
        <v>137</v>
      </c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86"/>
      <c r="P414" s="586"/>
      <c r="Q414" s="586"/>
      <c r="R414" s="586"/>
      <c r="S414" s="586"/>
      <c r="T414" s="586"/>
      <c r="U414" s="586"/>
      <c r="V414" s="586"/>
      <c r="W414" s="586"/>
      <c r="X414" s="586"/>
      <c r="Y414" s="586"/>
      <c r="Z414" s="586"/>
      <c r="AA414" s="571"/>
      <c r="AB414" s="571"/>
      <c r="AC414" s="571"/>
    </row>
    <row r="415" spans="1:68" ht="27" hidden="1" customHeight="1" x14ac:dyDescent="0.25">
      <c r="A415" s="54" t="s">
        <v>640</v>
      </c>
      <c r="B415" s="54" t="s">
        <v>641</v>
      </c>
      <c r="C415" s="31">
        <v>4301020319</v>
      </c>
      <c r="D415" s="579">
        <v>4680115885240</v>
      </c>
      <c r="E415" s="580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8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82"/>
      <c r="R415" s="582"/>
      <c r="S415" s="582"/>
      <c r="T415" s="583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643</v>
      </c>
      <c r="B416" s="54" t="s">
        <v>644</v>
      </c>
      <c r="C416" s="31">
        <v>4301020315</v>
      </c>
      <c r="D416" s="579">
        <v>4607091389364</v>
      </c>
      <c r="E416" s="580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82"/>
      <c r="R416" s="582"/>
      <c r="S416" s="582"/>
      <c r="T416" s="583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5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91" t="s">
        <v>71</v>
      </c>
      <c r="Q417" s="592"/>
      <c r="R417" s="592"/>
      <c r="S417" s="592"/>
      <c r="T417" s="592"/>
      <c r="U417" s="592"/>
      <c r="V417" s="593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6"/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7"/>
      <c r="P418" s="591" t="s">
        <v>71</v>
      </c>
      <c r="Q418" s="592"/>
      <c r="R418" s="592"/>
      <c r="S418" s="592"/>
      <c r="T418" s="592"/>
      <c r="U418" s="592"/>
      <c r="V418" s="593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97" t="s">
        <v>63</v>
      </c>
      <c r="B419" s="586"/>
      <c r="C419" s="586"/>
      <c r="D419" s="586"/>
      <c r="E419" s="586"/>
      <c r="F419" s="586"/>
      <c r="G419" s="586"/>
      <c r="H419" s="586"/>
      <c r="I419" s="586"/>
      <c r="J419" s="586"/>
      <c r="K419" s="586"/>
      <c r="L419" s="586"/>
      <c r="M419" s="586"/>
      <c r="N419" s="586"/>
      <c r="O419" s="586"/>
      <c r="P419" s="586"/>
      <c r="Q419" s="586"/>
      <c r="R419" s="586"/>
      <c r="S419" s="586"/>
      <c r="T419" s="586"/>
      <c r="U419" s="586"/>
      <c r="V419" s="586"/>
      <c r="W419" s="586"/>
      <c r="X419" s="586"/>
      <c r="Y419" s="586"/>
      <c r="Z419" s="586"/>
      <c r="AA419" s="571"/>
      <c r="AB419" s="571"/>
      <c r="AC419" s="571"/>
    </row>
    <row r="420" spans="1:68" ht="27" hidden="1" customHeight="1" x14ac:dyDescent="0.25">
      <c r="A420" s="54" t="s">
        <v>646</v>
      </c>
      <c r="B420" s="54" t="s">
        <v>647</v>
      </c>
      <c r="C420" s="31">
        <v>4301031403</v>
      </c>
      <c r="D420" s="579">
        <v>4680115886094</v>
      </c>
      <c r="E420" s="580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82"/>
      <c r="R420" s="582"/>
      <c r="S420" s="582"/>
      <c r="T420" s="583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649</v>
      </c>
      <c r="B421" s="54" t="s">
        <v>650</v>
      </c>
      <c r="C421" s="31">
        <v>4301031363</v>
      </c>
      <c r="D421" s="579">
        <v>4607091389425</v>
      </c>
      <c r="E421" s="580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8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82"/>
      <c r="R421" s="582"/>
      <c r="S421" s="582"/>
      <c r="T421" s="583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4301031373</v>
      </c>
      <c r="D422" s="579">
        <v>4680115880771</v>
      </c>
      <c r="E422" s="580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0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82"/>
      <c r="R422" s="582"/>
      <c r="S422" s="582"/>
      <c r="T422" s="583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655</v>
      </c>
      <c r="B423" s="54" t="s">
        <v>656</v>
      </c>
      <c r="C423" s="31">
        <v>4301031359</v>
      </c>
      <c r="D423" s="579">
        <v>4607091389500</v>
      </c>
      <c r="E423" s="580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9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82"/>
      <c r="R423" s="582"/>
      <c r="S423" s="582"/>
      <c r="T423" s="583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85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91" t="s">
        <v>71</v>
      </c>
      <c r="Q424" s="592"/>
      <c r="R424" s="592"/>
      <c r="S424" s="592"/>
      <c r="T424" s="592"/>
      <c r="U424" s="592"/>
      <c r="V424" s="593"/>
      <c r="W424" s="37" t="s">
        <v>72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hidden="1" x14ac:dyDescent="0.2">
      <c r="A425" s="58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7"/>
      <c r="P425" s="591" t="s">
        <v>71</v>
      </c>
      <c r="Q425" s="592"/>
      <c r="R425" s="592"/>
      <c r="S425" s="592"/>
      <c r="T425" s="592"/>
      <c r="U425" s="592"/>
      <c r="V425" s="593"/>
      <c r="W425" s="37" t="s">
        <v>69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hidden="1" customHeight="1" x14ac:dyDescent="0.25">
      <c r="A426" s="629" t="s">
        <v>657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70"/>
      <c r="AB426" s="570"/>
      <c r="AC426" s="570"/>
    </row>
    <row r="427" spans="1:68" ht="14.25" hidden="1" customHeight="1" x14ac:dyDescent="0.25">
      <c r="A427" s="597" t="s">
        <v>63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71"/>
      <c r="AB427" s="571"/>
      <c r="AC427" s="571"/>
    </row>
    <row r="428" spans="1:68" ht="27" hidden="1" customHeight="1" x14ac:dyDescent="0.25">
      <c r="A428" s="54" t="s">
        <v>658</v>
      </c>
      <c r="B428" s="54" t="s">
        <v>659</v>
      </c>
      <c r="C428" s="31">
        <v>4301031347</v>
      </c>
      <c r="D428" s="579">
        <v>4680115885110</v>
      </c>
      <c r="E428" s="580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6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82"/>
      <c r="R428" s="582"/>
      <c r="S428" s="582"/>
      <c r="T428" s="583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5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91" t="s">
        <v>71</v>
      </c>
      <c r="Q429" s="592"/>
      <c r="R429" s="592"/>
      <c r="S429" s="592"/>
      <c r="T429" s="592"/>
      <c r="U429" s="592"/>
      <c r="V429" s="593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hidden="1" x14ac:dyDescent="0.2">
      <c r="A430" s="58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7"/>
      <c r="P430" s="591" t="s">
        <v>71</v>
      </c>
      <c r="Q430" s="592"/>
      <c r="R430" s="592"/>
      <c r="S430" s="592"/>
      <c r="T430" s="592"/>
      <c r="U430" s="592"/>
      <c r="V430" s="593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hidden="1" customHeight="1" x14ac:dyDescent="0.25">
      <c r="A431" s="629" t="s">
        <v>661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70"/>
      <c r="AB431" s="570"/>
      <c r="AC431" s="570"/>
    </row>
    <row r="432" spans="1:68" ht="14.25" hidden="1" customHeight="1" x14ac:dyDescent="0.25">
      <c r="A432" s="597" t="s">
        <v>63</v>
      </c>
      <c r="B432" s="586"/>
      <c r="C432" s="586"/>
      <c r="D432" s="586"/>
      <c r="E432" s="586"/>
      <c r="F432" s="586"/>
      <c r="G432" s="586"/>
      <c r="H432" s="586"/>
      <c r="I432" s="586"/>
      <c r="J432" s="586"/>
      <c r="K432" s="586"/>
      <c r="L432" s="586"/>
      <c r="M432" s="586"/>
      <c r="N432" s="586"/>
      <c r="O432" s="586"/>
      <c r="P432" s="586"/>
      <c r="Q432" s="586"/>
      <c r="R432" s="586"/>
      <c r="S432" s="586"/>
      <c r="T432" s="586"/>
      <c r="U432" s="586"/>
      <c r="V432" s="586"/>
      <c r="W432" s="586"/>
      <c r="X432" s="586"/>
      <c r="Y432" s="586"/>
      <c r="Z432" s="586"/>
      <c r="AA432" s="571"/>
      <c r="AB432" s="571"/>
      <c r="AC432" s="571"/>
    </row>
    <row r="433" spans="1:68" ht="27" hidden="1" customHeight="1" x14ac:dyDescent="0.25">
      <c r="A433" s="54" t="s">
        <v>662</v>
      </c>
      <c r="B433" s="54" t="s">
        <v>663</v>
      </c>
      <c r="C433" s="31">
        <v>4301031261</v>
      </c>
      <c r="D433" s="579">
        <v>4680115885103</v>
      </c>
      <c r="E433" s="580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82"/>
      <c r="R433" s="582"/>
      <c r="S433" s="582"/>
      <c r="T433" s="583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5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91" t="s">
        <v>71</v>
      </c>
      <c r="Q434" s="592"/>
      <c r="R434" s="592"/>
      <c r="S434" s="592"/>
      <c r="T434" s="592"/>
      <c r="U434" s="592"/>
      <c r="V434" s="593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6"/>
      <c r="B435" s="586"/>
      <c r="C435" s="586"/>
      <c r="D435" s="586"/>
      <c r="E435" s="586"/>
      <c r="F435" s="586"/>
      <c r="G435" s="586"/>
      <c r="H435" s="586"/>
      <c r="I435" s="586"/>
      <c r="J435" s="586"/>
      <c r="K435" s="586"/>
      <c r="L435" s="586"/>
      <c r="M435" s="586"/>
      <c r="N435" s="586"/>
      <c r="O435" s="587"/>
      <c r="P435" s="591" t="s">
        <v>71</v>
      </c>
      <c r="Q435" s="592"/>
      <c r="R435" s="592"/>
      <c r="S435" s="592"/>
      <c r="T435" s="592"/>
      <c r="U435" s="592"/>
      <c r="V435" s="593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625" t="s">
        <v>665</v>
      </c>
      <c r="B436" s="626"/>
      <c r="C436" s="626"/>
      <c r="D436" s="626"/>
      <c r="E436" s="626"/>
      <c r="F436" s="626"/>
      <c r="G436" s="626"/>
      <c r="H436" s="626"/>
      <c r="I436" s="626"/>
      <c r="J436" s="626"/>
      <c r="K436" s="626"/>
      <c r="L436" s="626"/>
      <c r="M436" s="626"/>
      <c r="N436" s="626"/>
      <c r="O436" s="626"/>
      <c r="P436" s="626"/>
      <c r="Q436" s="626"/>
      <c r="R436" s="626"/>
      <c r="S436" s="626"/>
      <c r="T436" s="626"/>
      <c r="U436" s="626"/>
      <c r="V436" s="626"/>
      <c r="W436" s="626"/>
      <c r="X436" s="626"/>
      <c r="Y436" s="626"/>
      <c r="Z436" s="626"/>
      <c r="AA436" s="48"/>
      <c r="AB436" s="48"/>
      <c r="AC436" s="48"/>
    </row>
    <row r="437" spans="1:68" ht="16.5" hidden="1" customHeight="1" x14ac:dyDescent="0.25">
      <c r="A437" s="629" t="s">
        <v>665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70"/>
      <c r="AB437" s="570"/>
      <c r="AC437" s="570"/>
    </row>
    <row r="438" spans="1:68" ht="14.25" hidden="1" customHeight="1" x14ac:dyDescent="0.25">
      <c r="A438" s="597" t="s">
        <v>102</v>
      </c>
      <c r="B438" s="586"/>
      <c r="C438" s="586"/>
      <c r="D438" s="586"/>
      <c r="E438" s="586"/>
      <c r="F438" s="586"/>
      <c r="G438" s="586"/>
      <c r="H438" s="586"/>
      <c r="I438" s="586"/>
      <c r="J438" s="586"/>
      <c r="K438" s="586"/>
      <c r="L438" s="586"/>
      <c r="M438" s="586"/>
      <c r="N438" s="586"/>
      <c r="O438" s="586"/>
      <c r="P438" s="586"/>
      <c r="Q438" s="586"/>
      <c r="R438" s="586"/>
      <c r="S438" s="586"/>
      <c r="T438" s="586"/>
      <c r="U438" s="586"/>
      <c r="V438" s="586"/>
      <c r="W438" s="586"/>
      <c r="X438" s="586"/>
      <c r="Y438" s="586"/>
      <c r="Z438" s="586"/>
      <c r="AA438" s="571"/>
      <c r="AB438" s="571"/>
      <c r="AC438" s="571"/>
    </row>
    <row r="439" spans="1:68" ht="27" hidden="1" customHeight="1" x14ac:dyDescent="0.25">
      <c r="A439" s="54" t="s">
        <v>666</v>
      </c>
      <c r="B439" s="54" t="s">
        <v>667</v>
      </c>
      <c r="C439" s="31">
        <v>4301011795</v>
      </c>
      <c r="D439" s="579">
        <v>4607091389067</v>
      </c>
      <c r="E439" s="580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9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82"/>
      <c r="R439" s="582"/>
      <c r="S439" s="582"/>
      <c r="T439" s="583"/>
      <c r="U439" s="34"/>
      <c r="V439" s="34"/>
      <c r="W439" s="35" t="s">
        <v>69</v>
      </c>
      <c r="X439" s="575">
        <v>0</v>
      </c>
      <c r="Y439" s="576">
        <f t="shared" ref="Y439:Y451" si="63">IFERROR(IF(X439="",0,CEILING((X439/$H439),1)*$H439),"")</f>
        <v>0</v>
      </c>
      <c r="Z439" s="36" t="str">
        <f t="shared" ref="Z439:Z444" si="64">IFERROR(IF(Y439=0,"",ROUNDUP(Y439/H439,0)*0.01196),"")</f>
        <v/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0</v>
      </c>
      <c r="BN439" s="64">
        <f t="shared" ref="BN439:BN451" si="66">IFERROR(Y439*I439/H439,"0")</f>
        <v>0</v>
      </c>
      <c r="BO439" s="64">
        <f t="shared" ref="BO439:BO451" si="67">IFERROR(1/J439*(X439/H439),"0")</f>
        <v>0</v>
      </c>
      <c r="BP439" s="64">
        <f t="shared" ref="BP439:BP451" si="68">IFERROR(1/J439*(Y439/H439),"0")</f>
        <v>0</v>
      </c>
    </row>
    <row r="440" spans="1:68" ht="27" customHeight="1" x14ac:dyDescent="0.25">
      <c r="A440" s="54" t="s">
        <v>669</v>
      </c>
      <c r="B440" s="54" t="s">
        <v>670</v>
      </c>
      <c r="C440" s="31">
        <v>4301011961</v>
      </c>
      <c r="D440" s="579">
        <v>4680115885271</v>
      </c>
      <c r="E440" s="580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82"/>
      <c r="R440" s="582"/>
      <c r="S440" s="582"/>
      <c r="T440" s="583"/>
      <c r="U440" s="34"/>
      <c r="V440" s="34"/>
      <c r="W440" s="35" t="s">
        <v>69</v>
      </c>
      <c r="X440" s="575">
        <v>42</v>
      </c>
      <c r="Y440" s="576">
        <f t="shared" si="63"/>
        <v>42.24</v>
      </c>
      <c r="Z440" s="36">
        <f t="shared" si="64"/>
        <v>9.5680000000000001E-2</v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44.86363636363636</v>
      </c>
      <c r="BN440" s="64">
        <f t="shared" si="66"/>
        <v>45.12</v>
      </c>
      <c r="BO440" s="64">
        <f t="shared" si="67"/>
        <v>7.6486013986013984E-2</v>
      </c>
      <c r="BP440" s="64">
        <f t="shared" si="68"/>
        <v>7.6923076923076927E-2</v>
      </c>
    </row>
    <row r="441" spans="1:68" ht="27" customHeight="1" x14ac:dyDescent="0.25">
      <c r="A441" s="54" t="s">
        <v>672</v>
      </c>
      <c r="B441" s="54" t="s">
        <v>673</v>
      </c>
      <c r="C441" s="31">
        <v>4301011376</v>
      </c>
      <c r="D441" s="579">
        <v>4680115885226</v>
      </c>
      <c r="E441" s="580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82"/>
      <c r="R441" s="582"/>
      <c r="S441" s="582"/>
      <c r="T441" s="583"/>
      <c r="U441" s="34"/>
      <c r="V441" s="34"/>
      <c r="W441" s="35" t="s">
        <v>69</v>
      </c>
      <c r="X441" s="575">
        <v>499</v>
      </c>
      <c r="Y441" s="576">
        <f t="shared" si="63"/>
        <v>501.6</v>
      </c>
      <c r="Z441" s="36">
        <f t="shared" si="64"/>
        <v>1.1362000000000001</v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533.02272727272714</v>
      </c>
      <c r="BN441" s="64">
        <f t="shared" si="66"/>
        <v>535.79999999999995</v>
      </c>
      <c r="BO441" s="64">
        <f t="shared" si="67"/>
        <v>0.90872668997668993</v>
      </c>
      <c r="BP441" s="64">
        <f t="shared" si="68"/>
        <v>0.91346153846153855</v>
      </c>
    </row>
    <row r="442" spans="1:68" ht="16.5" hidden="1" customHeight="1" x14ac:dyDescent="0.25">
      <c r="A442" s="54" t="s">
        <v>675</v>
      </c>
      <c r="B442" s="54" t="s">
        <v>676</v>
      </c>
      <c r="C442" s="31">
        <v>4301011774</v>
      </c>
      <c r="D442" s="579">
        <v>4680115884502</v>
      </c>
      <c r="E442" s="580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82"/>
      <c r="R442" s="582"/>
      <c r="S442" s="582"/>
      <c r="T442" s="583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79">
        <v>4607091389104</v>
      </c>
      <c r="E443" s="580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82"/>
      <c r="R443" s="582"/>
      <c r="S443" s="582"/>
      <c r="T443" s="583"/>
      <c r="U443" s="34"/>
      <c r="V443" s="34"/>
      <c r="W443" s="35" t="s">
        <v>69</v>
      </c>
      <c r="X443" s="575">
        <v>679</v>
      </c>
      <c r="Y443" s="576">
        <f t="shared" si="63"/>
        <v>681.12</v>
      </c>
      <c r="Z443" s="36">
        <f t="shared" si="64"/>
        <v>1.54284</v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725.2954545454545</v>
      </c>
      <c r="BN443" s="64">
        <f t="shared" si="66"/>
        <v>727.56</v>
      </c>
      <c r="BO443" s="64">
        <f t="shared" si="67"/>
        <v>1.2365238927738929</v>
      </c>
      <c r="BP443" s="64">
        <f t="shared" si="68"/>
        <v>1.2403846153846154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4301011799</v>
      </c>
      <c r="D444" s="579">
        <v>4680115884519</v>
      </c>
      <c r="E444" s="580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82"/>
      <c r="R444" s="582"/>
      <c r="S444" s="582"/>
      <c r="T444" s="583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684</v>
      </c>
      <c r="B445" s="54" t="s">
        <v>685</v>
      </c>
      <c r="C445" s="31">
        <v>4301012125</v>
      </c>
      <c r="D445" s="579">
        <v>4680115886391</v>
      </c>
      <c r="E445" s="580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63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82"/>
      <c r="R445" s="582"/>
      <c r="S445" s="582"/>
      <c r="T445" s="583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4301011778</v>
      </c>
      <c r="D446" s="579">
        <v>4680115880603</v>
      </c>
      <c r="E446" s="580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4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82"/>
      <c r="R446" s="582"/>
      <c r="S446" s="582"/>
      <c r="T446" s="583"/>
      <c r="U446" s="34"/>
      <c r="V446" s="34"/>
      <c r="W446" s="35" t="s">
        <v>69</v>
      </c>
      <c r="X446" s="575">
        <v>60</v>
      </c>
      <c r="Y446" s="576">
        <f t="shared" si="63"/>
        <v>61.2</v>
      </c>
      <c r="Z446" s="36">
        <f>IFERROR(IF(Y446=0,"",ROUNDUP(Y446/H446,0)*0.00902),"")</f>
        <v>0.15334</v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63.5</v>
      </c>
      <c r="BN446" s="64">
        <f t="shared" si="66"/>
        <v>64.77000000000001</v>
      </c>
      <c r="BO446" s="64">
        <f t="shared" si="67"/>
        <v>0.12626262626262627</v>
      </c>
      <c r="BP446" s="64">
        <f t="shared" si="68"/>
        <v>0.12878787878787878</v>
      </c>
    </row>
    <row r="447" spans="1:68" ht="27" hidden="1" customHeight="1" x14ac:dyDescent="0.25">
      <c r="A447" s="54" t="s">
        <v>686</v>
      </c>
      <c r="B447" s="54" t="s">
        <v>688</v>
      </c>
      <c r="C447" s="31">
        <v>4301012035</v>
      </c>
      <c r="D447" s="579">
        <v>4680115880603</v>
      </c>
      <c r="E447" s="580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89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82"/>
      <c r="R447" s="582"/>
      <c r="S447" s="582"/>
      <c r="T447" s="583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689</v>
      </c>
      <c r="B448" s="54" t="s">
        <v>690</v>
      </c>
      <c r="C448" s="31">
        <v>4301012036</v>
      </c>
      <c r="D448" s="579">
        <v>4680115882782</v>
      </c>
      <c r="E448" s="580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82"/>
      <c r="R448" s="582"/>
      <c r="S448" s="582"/>
      <c r="T448" s="583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691</v>
      </c>
      <c r="B449" s="54" t="s">
        <v>692</v>
      </c>
      <c r="C449" s="31">
        <v>4301012050</v>
      </c>
      <c r="D449" s="579">
        <v>4680115885479</v>
      </c>
      <c r="E449" s="580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90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82"/>
      <c r="R449" s="582"/>
      <c r="S449" s="582"/>
      <c r="T449" s="583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4301011784</v>
      </c>
      <c r="D450" s="579">
        <v>4607091389982</v>
      </c>
      <c r="E450" s="580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82"/>
      <c r="R450" s="582"/>
      <c r="S450" s="582"/>
      <c r="T450" s="583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hidden="1" customHeight="1" x14ac:dyDescent="0.25">
      <c r="A451" s="54" t="s">
        <v>693</v>
      </c>
      <c r="B451" s="54" t="s">
        <v>695</v>
      </c>
      <c r="C451" s="31">
        <v>4301012034</v>
      </c>
      <c r="D451" s="579">
        <v>4607091389982</v>
      </c>
      <c r="E451" s="580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2"/>
      <c r="R451" s="582"/>
      <c r="S451" s="582"/>
      <c r="T451" s="583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5"/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7"/>
      <c r="P452" s="591" t="s">
        <v>71</v>
      </c>
      <c r="Q452" s="592"/>
      <c r="R452" s="592"/>
      <c r="S452" s="592"/>
      <c r="T452" s="592"/>
      <c r="U452" s="592"/>
      <c r="V452" s="593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247.72727272727272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249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2.9280600000000003</v>
      </c>
      <c r="AA452" s="578"/>
      <c r="AB452" s="578"/>
      <c r="AC452" s="578"/>
    </row>
    <row r="453" spans="1:68" x14ac:dyDescent="0.2">
      <c r="A453" s="586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91" t="s">
        <v>71</v>
      </c>
      <c r="Q453" s="592"/>
      <c r="R453" s="592"/>
      <c r="S453" s="592"/>
      <c r="T453" s="592"/>
      <c r="U453" s="592"/>
      <c r="V453" s="593"/>
      <c r="W453" s="37" t="s">
        <v>69</v>
      </c>
      <c r="X453" s="577">
        <f>IFERROR(SUM(X439:X451),"0")</f>
        <v>1280</v>
      </c>
      <c r="Y453" s="577">
        <f>IFERROR(SUM(Y439:Y451),"0")</f>
        <v>1286.1600000000001</v>
      </c>
      <c r="Z453" s="37"/>
      <c r="AA453" s="578"/>
      <c r="AB453" s="578"/>
      <c r="AC453" s="578"/>
    </row>
    <row r="454" spans="1:68" ht="14.25" hidden="1" customHeight="1" x14ac:dyDescent="0.25">
      <c r="A454" s="597" t="s">
        <v>137</v>
      </c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6"/>
      <c r="P454" s="586"/>
      <c r="Q454" s="586"/>
      <c r="R454" s="586"/>
      <c r="S454" s="586"/>
      <c r="T454" s="586"/>
      <c r="U454" s="586"/>
      <c r="V454" s="586"/>
      <c r="W454" s="586"/>
      <c r="X454" s="586"/>
      <c r="Y454" s="586"/>
      <c r="Z454" s="586"/>
      <c r="AA454" s="571"/>
      <c r="AB454" s="571"/>
      <c r="AC454" s="571"/>
    </row>
    <row r="455" spans="1:68" ht="16.5" customHeight="1" x14ac:dyDescent="0.25">
      <c r="A455" s="54" t="s">
        <v>696</v>
      </c>
      <c r="B455" s="54" t="s">
        <v>697</v>
      </c>
      <c r="C455" s="31">
        <v>4301020334</v>
      </c>
      <c r="D455" s="579">
        <v>4607091388930</v>
      </c>
      <c r="E455" s="580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82"/>
      <c r="R455" s="582"/>
      <c r="S455" s="582"/>
      <c r="T455" s="583"/>
      <c r="U455" s="34"/>
      <c r="V455" s="34"/>
      <c r="W455" s="35" t="s">
        <v>69</v>
      </c>
      <c r="X455" s="575">
        <v>449</v>
      </c>
      <c r="Y455" s="576">
        <f>IFERROR(IF(X455="",0,CEILING((X455/$H455),1)*$H455),"")</f>
        <v>454.08000000000004</v>
      </c>
      <c r="Z455" s="36">
        <f>IFERROR(IF(Y455=0,"",ROUNDUP(Y455/H455,0)*0.01196),"")</f>
        <v>1.0285599999999999</v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479.61363636363626</v>
      </c>
      <c r="BN455" s="64">
        <f>IFERROR(Y455*I455/H455,"0")</f>
        <v>485.03999999999996</v>
      </c>
      <c r="BO455" s="64">
        <f>IFERROR(1/J455*(X455/H455),"0")</f>
        <v>0.81767191142191142</v>
      </c>
      <c r="BP455" s="64">
        <f>IFERROR(1/J455*(Y455/H455),"0")</f>
        <v>0.82692307692307698</v>
      </c>
    </row>
    <row r="456" spans="1:68" ht="16.5" hidden="1" customHeight="1" x14ac:dyDescent="0.25">
      <c r="A456" s="54" t="s">
        <v>699</v>
      </c>
      <c r="B456" s="54" t="s">
        <v>700</v>
      </c>
      <c r="C456" s="31">
        <v>4301020384</v>
      </c>
      <c r="D456" s="579">
        <v>4680115886407</v>
      </c>
      <c r="E456" s="580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69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82"/>
      <c r="R456" s="582"/>
      <c r="S456" s="582"/>
      <c r="T456" s="583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701</v>
      </c>
      <c r="B457" s="54" t="s">
        <v>702</v>
      </c>
      <c r="C457" s="31">
        <v>4301020385</v>
      </c>
      <c r="D457" s="579">
        <v>4680115880054</v>
      </c>
      <c r="E457" s="580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2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82"/>
      <c r="R457" s="582"/>
      <c r="S457" s="582"/>
      <c r="T457" s="583"/>
      <c r="U457" s="34"/>
      <c r="V457" s="34"/>
      <c r="W457" s="35" t="s">
        <v>69</v>
      </c>
      <c r="X457" s="575">
        <v>60</v>
      </c>
      <c r="Y457" s="576">
        <f>IFERROR(IF(X457="",0,CEILING((X457/$H457),1)*$H457),"")</f>
        <v>62.4</v>
      </c>
      <c r="Z457" s="36">
        <f>IFERROR(IF(Y457=0,"",ROUNDUP(Y457/H457,0)*0.00902),"")</f>
        <v>0.11726</v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86.625</v>
      </c>
      <c r="BN457" s="64">
        <f>IFERROR(Y457*I457/H457,"0")</f>
        <v>90.089999999999989</v>
      </c>
      <c r="BO457" s="64">
        <f>IFERROR(1/J457*(X457/H457),"0")</f>
        <v>9.4696969696969696E-2</v>
      </c>
      <c r="BP457" s="64">
        <f>IFERROR(1/J457*(Y457/H457),"0")</f>
        <v>9.8484848484848481E-2</v>
      </c>
    </row>
    <row r="458" spans="1:68" x14ac:dyDescent="0.2">
      <c r="A458" s="585"/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7"/>
      <c r="P458" s="591" t="s">
        <v>71</v>
      </c>
      <c r="Q458" s="592"/>
      <c r="R458" s="592"/>
      <c r="S458" s="592"/>
      <c r="T458" s="592"/>
      <c r="U458" s="592"/>
      <c r="V458" s="593"/>
      <c r="W458" s="37" t="s">
        <v>72</v>
      </c>
      <c r="X458" s="577">
        <f>IFERROR(X455/H455,"0")+IFERROR(X456/H456,"0")+IFERROR(X457/H457,"0")</f>
        <v>97.537878787878782</v>
      </c>
      <c r="Y458" s="577">
        <f>IFERROR(Y455/H455,"0")+IFERROR(Y456/H456,"0")+IFERROR(Y457/H457,"0")</f>
        <v>99</v>
      </c>
      <c r="Z458" s="577">
        <f>IFERROR(IF(Z455="",0,Z455),"0")+IFERROR(IF(Z456="",0,Z456),"0")+IFERROR(IF(Z457="",0,Z457),"0")</f>
        <v>1.1458199999999998</v>
      </c>
      <c r="AA458" s="578"/>
      <c r="AB458" s="578"/>
      <c r="AC458" s="578"/>
    </row>
    <row r="459" spans="1:68" x14ac:dyDescent="0.2">
      <c r="A459" s="586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91" t="s">
        <v>71</v>
      </c>
      <c r="Q459" s="592"/>
      <c r="R459" s="592"/>
      <c r="S459" s="592"/>
      <c r="T459" s="592"/>
      <c r="U459" s="592"/>
      <c r="V459" s="593"/>
      <c r="W459" s="37" t="s">
        <v>69</v>
      </c>
      <c r="X459" s="577">
        <f>IFERROR(SUM(X455:X457),"0")</f>
        <v>509</v>
      </c>
      <c r="Y459" s="577">
        <f>IFERROR(SUM(Y455:Y457),"0")</f>
        <v>516.48</v>
      </c>
      <c r="Z459" s="37"/>
      <c r="AA459" s="578"/>
      <c r="AB459" s="578"/>
      <c r="AC459" s="578"/>
    </row>
    <row r="460" spans="1:68" ht="14.25" hidden="1" customHeight="1" x14ac:dyDescent="0.25">
      <c r="A460" s="597" t="s">
        <v>63</v>
      </c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6"/>
      <c r="P460" s="586"/>
      <c r="Q460" s="586"/>
      <c r="R460" s="586"/>
      <c r="S460" s="586"/>
      <c r="T460" s="586"/>
      <c r="U460" s="586"/>
      <c r="V460" s="586"/>
      <c r="W460" s="586"/>
      <c r="X460" s="586"/>
      <c r="Y460" s="586"/>
      <c r="Z460" s="586"/>
      <c r="AA460" s="571"/>
      <c r="AB460" s="571"/>
      <c r="AC460" s="571"/>
    </row>
    <row r="461" spans="1:68" ht="27" customHeight="1" x14ac:dyDescent="0.25">
      <c r="A461" s="54" t="s">
        <v>703</v>
      </c>
      <c r="B461" s="54" t="s">
        <v>704</v>
      </c>
      <c r="C461" s="31">
        <v>4301031349</v>
      </c>
      <c r="D461" s="579">
        <v>4680115883116</v>
      </c>
      <c r="E461" s="580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8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82"/>
      <c r="R461" s="582"/>
      <c r="S461" s="582"/>
      <c r="T461" s="583"/>
      <c r="U461" s="34"/>
      <c r="V461" s="34"/>
      <c r="W461" s="35" t="s">
        <v>69</v>
      </c>
      <c r="X461" s="575">
        <v>64</v>
      </c>
      <c r="Y461" s="576">
        <f t="shared" ref="Y461:Y467" si="69">IFERROR(IF(X461="",0,CEILING((X461/$H461),1)*$H461),"")</f>
        <v>68.64</v>
      </c>
      <c r="Z461" s="36">
        <f>IFERROR(IF(Y461=0,"",ROUNDUP(Y461/H461,0)*0.01196),"")</f>
        <v>0.15548000000000001</v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68.36363636363636</v>
      </c>
      <c r="BN461" s="64">
        <f t="shared" ref="BN461:BN467" si="71">IFERROR(Y461*I461/H461,"0")</f>
        <v>73.319999999999993</v>
      </c>
      <c r="BO461" s="64">
        <f t="shared" ref="BO461:BO467" si="72">IFERROR(1/J461*(X461/H461),"0")</f>
        <v>0.11655011655011656</v>
      </c>
      <c r="BP461" s="64">
        <f t="shared" ref="BP461:BP467" si="73">IFERROR(1/J461*(Y461/H461),"0")</f>
        <v>0.125</v>
      </c>
    </row>
    <row r="462" spans="1:68" ht="27" customHeight="1" x14ac:dyDescent="0.25">
      <c r="A462" s="54" t="s">
        <v>706</v>
      </c>
      <c r="B462" s="54" t="s">
        <v>707</v>
      </c>
      <c r="C462" s="31">
        <v>4301031350</v>
      </c>
      <c r="D462" s="579">
        <v>4680115883093</v>
      </c>
      <c r="E462" s="580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83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82"/>
      <c r="R462" s="582"/>
      <c r="S462" s="582"/>
      <c r="T462" s="583"/>
      <c r="U462" s="34"/>
      <c r="V462" s="34"/>
      <c r="W462" s="35" t="s">
        <v>69</v>
      </c>
      <c r="X462" s="575">
        <v>306</v>
      </c>
      <c r="Y462" s="576">
        <f t="shared" si="69"/>
        <v>306.24</v>
      </c>
      <c r="Z462" s="36">
        <f>IFERROR(IF(Y462=0,"",ROUNDUP(Y462/H462,0)*0.01196),"")</f>
        <v>0.69367999999999996</v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326.86363636363632</v>
      </c>
      <c r="BN462" s="64">
        <f t="shared" si="71"/>
        <v>327.12</v>
      </c>
      <c r="BO462" s="64">
        <f t="shared" si="72"/>
        <v>0.55725524475524479</v>
      </c>
      <c r="BP462" s="64">
        <f t="shared" si="73"/>
        <v>0.55769230769230771</v>
      </c>
    </row>
    <row r="463" spans="1:68" ht="27" customHeight="1" x14ac:dyDescent="0.25">
      <c r="A463" s="54" t="s">
        <v>709</v>
      </c>
      <c r="B463" s="54" t="s">
        <v>710</v>
      </c>
      <c r="C463" s="31">
        <v>4301031353</v>
      </c>
      <c r="D463" s="579">
        <v>4680115883109</v>
      </c>
      <c r="E463" s="580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2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82"/>
      <c r="R463" s="582"/>
      <c r="S463" s="582"/>
      <c r="T463" s="583"/>
      <c r="U463" s="34"/>
      <c r="V463" s="34"/>
      <c r="W463" s="35" t="s">
        <v>69</v>
      </c>
      <c r="X463" s="575">
        <v>284</v>
      </c>
      <c r="Y463" s="576">
        <f t="shared" si="69"/>
        <v>285.12</v>
      </c>
      <c r="Z463" s="36">
        <f>IFERROR(IF(Y463=0,"",ROUNDUP(Y463/H463,0)*0.01196),"")</f>
        <v>0.64583999999999997</v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303.36363636363637</v>
      </c>
      <c r="BN463" s="64">
        <f t="shared" si="71"/>
        <v>304.55999999999995</v>
      </c>
      <c r="BO463" s="64">
        <f t="shared" si="72"/>
        <v>0.51719114219114215</v>
      </c>
      <c r="BP463" s="64">
        <f t="shared" si="73"/>
        <v>0.51923076923076927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4301031351</v>
      </c>
      <c r="D464" s="579">
        <v>4680115882072</v>
      </c>
      <c r="E464" s="580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67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82"/>
      <c r="R464" s="582"/>
      <c r="S464" s="582"/>
      <c r="T464" s="583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712</v>
      </c>
      <c r="B465" s="54" t="s">
        <v>714</v>
      </c>
      <c r="C465" s="31">
        <v>4301031419</v>
      </c>
      <c r="D465" s="579">
        <v>4680115882072</v>
      </c>
      <c r="E465" s="580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2"/>
      <c r="R465" s="582"/>
      <c r="S465" s="582"/>
      <c r="T465" s="583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715</v>
      </c>
      <c r="B466" s="54" t="s">
        <v>716</v>
      </c>
      <c r="C466" s="31">
        <v>4301031418</v>
      </c>
      <c r="D466" s="579">
        <v>4680115882102</v>
      </c>
      <c r="E466" s="580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82"/>
      <c r="R466" s="582"/>
      <c r="S466" s="582"/>
      <c r="T466" s="583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4301031417</v>
      </c>
      <c r="D467" s="579">
        <v>4680115882096</v>
      </c>
      <c r="E467" s="580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82"/>
      <c r="R467" s="582"/>
      <c r="S467" s="582"/>
      <c r="T467" s="583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5"/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7"/>
      <c r="P468" s="591" t="s">
        <v>71</v>
      </c>
      <c r="Q468" s="592"/>
      <c r="R468" s="592"/>
      <c r="S468" s="592"/>
      <c r="T468" s="592"/>
      <c r="U468" s="592"/>
      <c r="V468" s="593"/>
      <c r="W468" s="37" t="s">
        <v>72</v>
      </c>
      <c r="X468" s="577">
        <f>IFERROR(X461/H461,"0")+IFERROR(X462/H462,"0")+IFERROR(X463/H463,"0")+IFERROR(X464/H464,"0")+IFERROR(X465/H465,"0")+IFERROR(X466/H466,"0")+IFERROR(X467/H467,"0")</f>
        <v>123.86363636363636</v>
      </c>
      <c r="Y468" s="577">
        <f>IFERROR(Y461/H461,"0")+IFERROR(Y462/H462,"0")+IFERROR(Y463/H463,"0")+IFERROR(Y464/H464,"0")+IFERROR(Y465/H465,"0")+IFERROR(Y466/H466,"0")+IFERROR(Y467/H467,"0")</f>
        <v>125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1.4949999999999999</v>
      </c>
      <c r="AA468" s="578"/>
      <c r="AB468" s="578"/>
      <c r="AC468" s="578"/>
    </row>
    <row r="469" spans="1:68" x14ac:dyDescent="0.2">
      <c r="A469" s="586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91" t="s">
        <v>71</v>
      </c>
      <c r="Q469" s="592"/>
      <c r="R469" s="592"/>
      <c r="S469" s="592"/>
      <c r="T469" s="592"/>
      <c r="U469" s="592"/>
      <c r="V469" s="593"/>
      <c r="W469" s="37" t="s">
        <v>69</v>
      </c>
      <c r="X469" s="577">
        <f>IFERROR(SUM(X461:X467),"0")</f>
        <v>654</v>
      </c>
      <c r="Y469" s="577">
        <f>IFERROR(SUM(Y461:Y467),"0")</f>
        <v>660</v>
      </c>
      <c r="Z469" s="37"/>
      <c r="AA469" s="578"/>
      <c r="AB469" s="578"/>
      <c r="AC469" s="578"/>
    </row>
    <row r="470" spans="1:68" ht="14.25" hidden="1" customHeight="1" x14ac:dyDescent="0.25">
      <c r="A470" s="597" t="s">
        <v>73</v>
      </c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6"/>
      <c r="P470" s="586"/>
      <c r="Q470" s="586"/>
      <c r="R470" s="586"/>
      <c r="S470" s="586"/>
      <c r="T470" s="586"/>
      <c r="U470" s="586"/>
      <c r="V470" s="586"/>
      <c r="W470" s="586"/>
      <c r="X470" s="586"/>
      <c r="Y470" s="586"/>
      <c r="Z470" s="586"/>
      <c r="AA470" s="571"/>
      <c r="AB470" s="571"/>
      <c r="AC470" s="571"/>
    </row>
    <row r="471" spans="1:68" ht="16.5" hidden="1" customHeight="1" x14ac:dyDescent="0.25">
      <c r="A471" s="54" t="s">
        <v>719</v>
      </c>
      <c r="B471" s="54" t="s">
        <v>720</v>
      </c>
      <c r="C471" s="31">
        <v>4301051232</v>
      </c>
      <c r="D471" s="579">
        <v>4607091383409</v>
      </c>
      <c r="E471" s="580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6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82"/>
      <c r="R471" s="582"/>
      <c r="S471" s="582"/>
      <c r="T471" s="583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722</v>
      </c>
      <c r="B472" s="54" t="s">
        <v>723</v>
      </c>
      <c r="C472" s="31">
        <v>4301051233</v>
      </c>
      <c r="D472" s="579">
        <v>4607091383416</v>
      </c>
      <c r="E472" s="580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80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82"/>
      <c r="R472" s="582"/>
      <c r="S472" s="582"/>
      <c r="T472" s="583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4301051064</v>
      </c>
      <c r="D473" s="579">
        <v>4680115883536</v>
      </c>
      <c r="E473" s="580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6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82"/>
      <c r="R473" s="582"/>
      <c r="S473" s="582"/>
      <c r="T473" s="583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85"/>
      <c r="B474" s="586"/>
      <c r="C474" s="586"/>
      <c r="D474" s="586"/>
      <c r="E474" s="586"/>
      <c r="F474" s="586"/>
      <c r="G474" s="586"/>
      <c r="H474" s="586"/>
      <c r="I474" s="586"/>
      <c r="J474" s="586"/>
      <c r="K474" s="586"/>
      <c r="L474" s="586"/>
      <c r="M474" s="586"/>
      <c r="N474" s="586"/>
      <c r="O474" s="587"/>
      <c r="P474" s="591" t="s">
        <v>71</v>
      </c>
      <c r="Q474" s="592"/>
      <c r="R474" s="592"/>
      <c r="S474" s="592"/>
      <c r="T474" s="592"/>
      <c r="U474" s="592"/>
      <c r="V474" s="593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6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91" t="s">
        <v>71</v>
      </c>
      <c r="Q475" s="592"/>
      <c r="R475" s="592"/>
      <c r="S475" s="592"/>
      <c r="T475" s="592"/>
      <c r="U475" s="592"/>
      <c r="V475" s="593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97" t="s">
        <v>172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71"/>
      <c r="AB476" s="571"/>
      <c r="AC476" s="571"/>
    </row>
    <row r="477" spans="1:68" ht="27" hidden="1" customHeight="1" x14ac:dyDescent="0.25">
      <c r="A477" s="54" t="s">
        <v>728</v>
      </c>
      <c r="B477" s="54" t="s">
        <v>729</v>
      </c>
      <c r="C477" s="31">
        <v>4301060450</v>
      </c>
      <c r="D477" s="579">
        <v>4680115885035</v>
      </c>
      <c r="E477" s="580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82"/>
      <c r="R477" s="582"/>
      <c r="S477" s="582"/>
      <c r="T477" s="583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5"/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7"/>
      <c r="P478" s="591" t="s">
        <v>71</v>
      </c>
      <c r="Q478" s="592"/>
      <c r="R478" s="592"/>
      <c r="S478" s="592"/>
      <c r="T478" s="592"/>
      <c r="U478" s="592"/>
      <c r="V478" s="593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6"/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7"/>
      <c r="P479" s="591" t="s">
        <v>71</v>
      </c>
      <c r="Q479" s="592"/>
      <c r="R479" s="592"/>
      <c r="S479" s="592"/>
      <c r="T479" s="592"/>
      <c r="U479" s="592"/>
      <c r="V479" s="593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625" t="s">
        <v>731</v>
      </c>
      <c r="B480" s="626"/>
      <c r="C480" s="626"/>
      <c r="D480" s="626"/>
      <c r="E480" s="626"/>
      <c r="F480" s="626"/>
      <c r="G480" s="626"/>
      <c r="H480" s="626"/>
      <c r="I480" s="626"/>
      <c r="J480" s="626"/>
      <c r="K480" s="626"/>
      <c r="L480" s="626"/>
      <c r="M480" s="626"/>
      <c r="N480" s="626"/>
      <c r="O480" s="626"/>
      <c r="P480" s="626"/>
      <c r="Q480" s="626"/>
      <c r="R480" s="626"/>
      <c r="S480" s="626"/>
      <c r="T480" s="626"/>
      <c r="U480" s="626"/>
      <c r="V480" s="626"/>
      <c r="W480" s="626"/>
      <c r="X480" s="626"/>
      <c r="Y480" s="626"/>
      <c r="Z480" s="626"/>
      <c r="AA480" s="48"/>
      <c r="AB480" s="48"/>
      <c r="AC480" s="48"/>
    </row>
    <row r="481" spans="1:68" ht="16.5" hidden="1" customHeight="1" x14ac:dyDescent="0.25">
      <c r="A481" s="629" t="s">
        <v>731</v>
      </c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86"/>
      <c r="P481" s="586"/>
      <c r="Q481" s="586"/>
      <c r="R481" s="586"/>
      <c r="S481" s="586"/>
      <c r="T481" s="586"/>
      <c r="U481" s="586"/>
      <c r="V481" s="586"/>
      <c r="W481" s="586"/>
      <c r="X481" s="586"/>
      <c r="Y481" s="586"/>
      <c r="Z481" s="586"/>
      <c r="AA481" s="570"/>
      <c r="AB481" s="570"/>
      <c r="AC481" s="570"/>
    </row>
    <row r="482" spans="1:68" ht="14.25" hidden="1" customHeight="1" x14ac:dyDescent="0.25">
      <c r="A482" s="597" t="s">
        <v>102</v>
      </c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86"/>
      <c r="P482" s="586"/>
      <c r="Q482" s="586"/>
      <c r="R482" s="586"/>
      <c r="S482" s="586"/>
      <c r="T482" s="586"/>
      <c r="U482" s="586"/>
      <c r="V482" s="586"/>
      <c r="W482" s="586"/>
      <c r="X482" s="586"/>
      <c r="Y482" s="586"/>
      <c r="Z482" s="586"/>
      <c r="AA482" s="571"/>
      <c r="AB482" s="571"/>
      <c r="AC482" s="571"/>
    </row>
    <row r="483" spans="1:68" ht="27" hidden="1" customHeight="1" x14ac:dyDescent="0.25">
      <c r="A483" s="54" t="s">
        <v>732</v>
      </c>
      <c r="B483" s="54" t="s">
        <v>733</v>
      </c>
      <c r="C483" s="31">
        <v>4301011763</v>
      </c>
      <c r="D483" s="579">
        <v>4640242181011</v>
      </c>
      <c r="E483" s="580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828" t="s">
        <v>734</v>
      </c>
      <c r="Q483" s="582"/>
      <c r="R483" s="582"/>
      <c r="S483" s="582"/>
      <c r="T483" s="583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4301011585</v>
      </c>
      <c r="D484" s="579">
        <v>4640242180441</v>
      </c>
      <c r="E484" s="580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884" t="s">
        <v>738</v>
      </c>
      <c r="Q484" s="582"/>
      <c r="R484" s="582"/>
      <c r="S484" s="582"/>
      <c r="T484" s="583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740</v>
      </c>
      <c r="B485" s="54" t="s">
        <v>741</v>
      </c>
      <c r="C485" s="31">
        <v>4301011584</v>
      </c>
      <c r="D485" s="579">
        <v>4640242180564</v>
      </c>
      <c r="E485" s="580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96" t="s">
        <v>742</v>
      </c>
      <c r="Q485" s="582"/>
      <c r="R485" s="582"/>
      <c r="S485" s="582"/>
      <c r="T485" s="583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85"/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7"/>
      <c r="P486" s="591" t="s">
        <v>71</v>
      </c>
      <c r="Q486" s="592"/>
      <c r="R486" s="592"/>
      <c r="S486" s="592"/>
      <c r="T486" s="592"/>
      <c r="U486" s="592"/>
      <c r="V486" s="593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hidden="1" x14ac:dyDescent="0.2">
      <c r="A487" s="586"/>
      <c r="B487" s="586"/>
      <c r="C487" s="586"/>
      <c r="D487" s="586"/>
      <c r="E487" s="586"/>
      <c r="F487" s="586"/>
      <c r="G487" s="586"/>
      <c r="H487" s="586"/>
      <c r="I487" s="586"/>
      <c r="J487" s="586"/>
      <c r="K487" s="586"/>
      <c r="L487" s="586"/>
      <c r="M487" s="586"/>
      <c r="N487" s="586"/>
      <c r="O487" s="587"/>
      <c r="P487" s="591" t="s">
        <v>71</v>
      </c>
      <c r="Q487" s="592"/>
      <c r="R487" s="592"/>
      <c r="S487" s="592"/>
      <c r="T487" s="592"/>
      <c r="U487" s="592"/>
      <c r="V487" s="593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hidden="1" customHeight="1" x14ac:dyDescent="0.25">
      <c r="A488" s="597" t="s">
        <v>137</v>
      </c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86"/>
      <c r="P488" s="586"/>
      <c r="Q488" s="586"/>
      <c r="R488" s="586"/>
      <c r="S488" s="586"/>
      <c r="T488" s="586"/>
      <c r="U488" s="586"/>
      <c r="V488" s="586"/>
      <c r="W488" s="586"/>
      <c r="X488" s="586"/>
      <c r="Y488" s="586"/>
      <c r="Z488" s="586"/>
      <c r="AA488" s="571"/>
      <c r="AB488" s="571"/>
      <c r="AC488" s="571"/>
    </row>
    <row r="489" spans="1:68" ht="27" hidden="1" customHeight="1" x14ac:dyDescent="0.25">
      <c r="A489" s="54" t="s">
        <v>744</v>
      </c>
      <c r="B489" s="54" t="s">
        <v>745</v>
      </c>
      <c r="C489" s="31">
        <v>4301020269</v>
      </c>
      <c r="D489" s="579">
        <v>4640242180519</v>
      </c>
      <c r="E489" s="580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64" t="s">
        <v>746</v>
      </c>
      <c r="Q489" s="582"/>
      <c r="R489" s="582"/>
      <c r="S489" s="582"/>
      <c r="T489" s="583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744</v>
      </c>
      <c r="B490" s="54" t="s">
        <v>748</v>
      </c>
      <c r="C490" s="31">
        <v>4301020400</v>
      </c>
      <c r="D490" s="579">
        <v>4640242180519</v>
      </c>
      <c r="E490" s="580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919" t="s">
        <v>749</v>
      </c>
      <c r="Q490" s="582"/>
      <c r="R490" s="582"/>
      <c r="S490" s="582"/>
      <c r="T490" s="583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751</v>
      </c>
      <c r="B491" s="54" t="s">
        <v>752</v>
      </c>
      <c r="C491" s="31">
        <v>4301020260</v>
      </c>
      <c r="D491" s="579">
        <v>4640242180526</v>
      </c>
      <c r="E491" s="580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66" t="s">
        <v>753</v>
      </c>
      <c r="Q491" s="582"/>
      <c r="R491" s="582"/>
      <c r="S491" s="582"/>
      <c r="T491" s="583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754</v>
      </c>
      <c r="B492" s="54" t="s">
        <v>755</v>
      </c>
      <c r="C492" s="31">
        <v>4301020295</v>
      </c>
      <c r="D492" s="579">
        <v>4640242181363</v>
      </c>
      <c r="E492" s="580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676" t="s">
        <v>756</v>
      </c>
      <c r="Q492" s="582"/>
      <c r="R492" s="582"/>
      <c r="S492" s="582"/>
      <c r="T492" s="583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85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7"/>
      <c r="P493" s="591" t="s">
        <v>71</v>
      </c>
      <c r="Q493" s="592"/>
      <c r="R493" s="592"/>
      <c r="S493" s="592"/>
      <c r="T493" s="592"/>
      <c r="U493" s="592"/>
      <c r="V493" s="593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87"/>
      <c r="P494" s="591" t="s">
        <v>71</v>
      </c>
      <c r="Q494" s="592"/>
      <c r="R494" s="592"/>
      <c r="S494" s="592"/>
      <c r="T494" s="592"/>
      <c r="U494" s="592"/>
      <c r="V494" s="593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97" t="s">
        <v>63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71"/>
      <c r="AB495" s="571"/>
      <c r="AC495" s="571"/>
    </row>
    <row r="496" spans="1:68" ht="27" hidden="1" customHeight="1" x14ac:dyDescent="0.25">
      <c r="A496" s="54" t="s">
        <v>758</v>
      </c>
      <c r="B496" s="54" t="s">
        <v>759</v>
      </c>
      <c r="C496" s="31">
        <v>4301031280</v>
      </c>
      <c r="D496" s="579">
        <v>4640242180816</v>
      </c>
      <c r="E496" s="580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49" t="s">
        <v>760</v>
      </c>
      <c r="Q496" s="582"/>
      <c r="R496" s="582"/>
      <c r="S496" s="582"/>
      <c r="T496" s="583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4301031244</v>
      </c>
      <c r="D497" s="579">
        <v>4640242180595</v>
      </c>
      <c r="E497" s="580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882" t="s">
        <v>764</v>
      </c>
      <c r="Q497" s="582"/>
      <c r="R497" s="582"/>
      <c r="S497" s="582"/>
      <c r="T497" s="583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5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7"/>
      <c r="P498" s="591" t="s">
        <v>71</v>
      </c>
      <c r="Q498" s="592"/>
      <c r="R498" s="592"/>
      <c r="S498" s="592"/>
      <c r="T498" s="592"/>
      <c r="U498" s="592"/>
      <c r="V498" s="593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87"/>
      <c r="P499" s="591" t="s">
        <v>71</v>
      </c>
      <c r="Q499" s="592"/>
      <c r="R499" s="592"/>
      <c r="S499" s="592"/>
      <c r="T499" s="592"/>
      <c r="U499" s="592"/>
      <c r="V499" s="593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hidden="1" customHeight="1" x14ac:dyDescent="0.25">
      <c r="A500" s="597" t="s">
        <v>73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71"/>
      <c r="AB500" s="571"/>
      <c r="AC500" s="571"/>
    </row>
    <row r="501" spans="1:68" ht="27" hidden="1" customHeight="1" x14ac:dyDescent="0.25">
      <c r="A501" s="54" t="s">
        <v>766</v>
      </c>
      <c r="B501" s="54" t="s">
        <v>767</v>
      </c>
      <c r="C501" s="31">
        <v>4301052046</v>
      </c>
      <c r="D501" s="579">
        <v>4640242180533</v>
      </c>
      <c r="E501" s="580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31" t="s">
        <v>768</v>
      </c>
      <c r="Q501" s="582"/>
      <c r="R501" s="582"/>
      <c r="S501" s="582"/>
      <c r="T501" s="583"/>
      <c r="U501" s="34"/>
      <c r="V501" s="34"/>
      <c r="W501" s="35" t="s">
        <v>69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766</v>
      </c>
      <c r="B502" s="54" t="s">
        <v>770</v>
      </c>
      <c r="C502" s="31">
        <v>4301051887</v>
      </c>
      <c r="D502" s="579">
        <v>4640242180533</v>
      </c>
      <c r="E502" s="580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54" t="s">
        <v>768</v>
      </c>
      <c r="Q502" s="582"/>
      <c r="R502" s="582"/>
      <c r="S502" s="582"/>
      <c r="T502" s="583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5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7"/>
      <c r="P503" s="591" t="s">
        <v>71</v>
      </c>
      <c r="Q503" s="592"/>
      <c r="R503" s="592"/>
      <c r="S503" s="592"/>
      <c r="T503" s="592"/>
      <c r="U503" s="592"/>
      <c r="V503" s="593"/>
      <c r="W503" s="37" t="s">
        <v>72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87"/>
      <c r="P504" s="591" t="s">
        <v>71</v>
      </c>
      <c r="Q504" s="592"/>
      <c r="R504" s="592"/>
      <c r="S504" s="592"/>
      <c r="T504" s="592"/>
      <c r="U504" s="592"/>
      <c r="V504" s="593"/>
      <c r="W504" s="37" t="s">
        <v>69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hidden="1" customHeight="1" x14ac:dyDescent="0.25">
      <c r="A505" s="597" t="s">
        <v>172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71"/>
      <c r="AB505" s="571"/>
      <c r="AC505" s="571"/>
    </row>
    <row r="506" spans="1:68" ht="27" hidden="1" customHeight="1" x14ac:dyDescent="0.25">
      <c r="A506" s="54" t="s">
        <v>771</v>
      </c>
      <c r="B506" s="54" t="s">
        <v>772</v>
      </c>
      <c r="C506" s="31">
        <v>4301060485</v>
      </c>
      <c r="D506" s="579">
        <v>4640242180120</v>
      </c>
      <c r="E506" s="580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77" t="s">
        <v>773</v>
      </c>
      <c r="Q506" s="582"/>
      <c r="R506" s="582"/>
      <c r="S506" s="582"/>
      <c r="T506" s="583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771</v>
      </c>
      <c r="B507" s="54" t="s">
        <v>775</v>
      </c>
      <c r="C507" s="31">
        <v>4301060496</v>
      </c>
      <c r="D507" s="579">
        <v>4640242180120</v>
      </c>
      <c r="E507" s="580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08" t="s">
        <v>776</v>
      </c>
      <c r="Q507" s="582"/>
      <c r="R507" s="582"/>
      <c r="S507" s="582"/>
      <c r="T507" s="583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777</v>
      </c>
      <c r="B508" s="54" t="s">
        <v>778</v>
      </c>
      <c r="C508" s="31">
        <v>4301060486</v>
      </c>
      <c r="D508" s="579">
        <v>4640242180137</v>
      </c>
      <c r="E508" s="580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69" t="s">
        <v>779</v>
      </c>
      <c r="Q508" s="582"/>
      <c r="R508" s="582"/>
      <c r="S508" s="582"/>
      <c r="T508" s="583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777</v>
      </c>
      <c r="B509" s="54" t="s">
        <v>781</v>
      </c>
      <c r="C509" s="31">
        <v>4301060498</v>
      </c>
      <c r="D509" s="579">
        <v>4640242180137</v>
      </c>
      <c r="E509" s="580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31" t="s">
        <v>782</v>
      </c>
      <c r="Q509" s="582"/>
      <c r="R509" s="582"/>
      <c r="S509" s="582"/>
      <c r="T509" s="583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585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87"/>
      <c r="P510" s="591" t="s">
        <v>71</v>
      </c>
      <c r="Q510" s="592"/>
      <c r="R510" s="592"/>
      <c r="S510" s="592"/>
      <c r="T510" s="592"/>
      <c r="U510" s="592"/>
      <c r="V510" s="593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91" t="s">
        <v>71</v>
      </c>
      <c r="Q511" s="592"/>
      <c r="R511" s="592"/>
      <c r="S511" s="592"/>
      <c r="T511" s="592"/>
      <c r="U511" s="592"/>
      <c r="V511" s="593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629" t="s">
        <v>783</v>
      </c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6"/>
      <c r="P512" s="586"/>
      <c r="Q512" s="586"/>
      <c r="R512" s="586"/>
      <c r="S512" s="586"/>
      <c r="T512" s="586"/>
      <c r="U512" s="586"/>
      <c r="V512" s="586"/>
      <c r="W512" s="586"/>
      <c r="X512" s="586"/>
      <c r="Y512" s="586"/>
      <c r="Z512" s="586"/>
      <c r="AA512" s="570"/>
      <c r="AB512" s="570"/>
      <c r="AC512" s="570"/>
    </row>
    <row r="513" spans="1:68" ht="14.25" hidden="1" customHeight="1" x14ac:dyDescent="0.25">
      <c r="A513" s="597" t="s">
        <v>137</v>
      </c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86"/>
      <c r="P513" s="586"/>
      <c r="Q513" s="586"/>
      <c r="R513" s="586"/>
      <c r="S513" s="586"/>
      <c r="T513" s="586"/>
      <c r="U513" s="586"/>
      <c r="V513" s="586"/>
      <c r="W513" s="586"/>
      <c r="X513" s="586"/>
      <c r="Y513" s="586"/>
      <c r="Z513" s="586"/>
      <c r="AA513" s="571"/>
      <c r="AB513" s="571"/>
      <c r="AC513" s="571"/>
    </row>
    <row r="514" spans="1:68" ht="27" hidden="1" customHeight="1" x14ac:dyDescent="0.25">
      <c r="A514" s="54" t="s">
        <v>784</v>
      </c>
      <c r="B514" s="54" t="s">
        <v>785</v>
      </c>
      <c r="C514" s="31">
        <v>4301020314</v>
      </c>
      <c r="D514" s="579">
        <v>4640242180090</v>
      </c>
      <c r="E514" s="580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63" t="s">
        <v>786</v>
      </c>
      <c r="Q514" s="582"/>
      <c r="R514" s="582"/>
      <c r="S514" s="582"/>
      <c r="T514" s="583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5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87"/>
      <c r="P515" s="591" t="s">
        <v>71</v>
      </c>
      <c r="Q515" s="592"/>
      <c r="R515" s="592"/>
      <c r="S515" s="592"/>
      <c r="T515" s="592"/>
      <c r="U515" s="592"/>
      <c r="V515" s="593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587"/>
      <c r="P516" s="591" t="s">
        <v>71</v>
      </c>
      <c r="Q516" s="592"/>
      <c r="R516" s="592"/>
      <c r="S516" s="592"/>
      <c r="T516" s="592"/>
      <c r="U516" s="592"/>
      <c r="V516" s="593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07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46"/>
      <c r="P517" s="630" t="s">
        <v>788</v>
      </c>
      <c r="Q517" s="631"/>
      <c r="R517" s="631"/>
      <c r="S517" s="631"/>
      <c r="T517" s="631"/>
      <c r="U517" s="631"/>
      <c r="V517" s="632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15610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15761.09</v>
      </c>
      <c r="Z517" s="37"/>
      <c r="AA517" s="578"/>
      <c r="AB517" s="578"/>
      <c r="AC517" s="578"/>
    </row>
    <row r="518" spans="1:68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46"/>
      <c r="P518" s="630" t="s">
        <v>789</v>
      </c>
      <c r="Q518" s="631"/>
      <c r="R518" s="631"/>
      <c r="S518" s="631"/>
      <c r="T518" s="631"/>
      <c r="U518" s="631"/>
      <c r="V518" s="632"/>
      <c r="W518" s="37" t="s">
        <v>69</v>
      </c>
      <c r="X518" s="577">
        <f>IFERROR(SUM(BM22:BM514),"0")</f>
        <v>16466.930170748015</v>
      </c>
      <c r="Y518" s="577">
        <f>IFERROR(SUM(BN22:BN514),"0")</f>
        <v>16627.059000000005</v>
      </c>
      <c r="Z518" s="37"/>
      <c r="AA518" s="578"/>
      <c r="AB518" s="578"/>
      <c r="AC518" s="578"/>
    </row>
    <row r="519" spans="1:68" x14ac:dyDescent="0.2">
      <c r="A519" s="586"/>
      <c r="B519" s="586"/>
      <c r="C519" s="586"/>
      <c r="D519" s="586"/>
      <c r="E519" s="586"/>
      <c r="F519" s="586"/>
      <c r="G519" s="586"/>
      <c r="H519" s="586"/>
      <c r="I519" s="586"/>
      <c r="J519" s="586"/>
      <c r="K519" s="586"/>
      <c r="L519" s="586"/>
      <c r="M519" s="586"/>
      <c r="N519" s="586"/>
      <c r="O519" s="746"/>
      <c r="P519" s="630" t="s">
        <v>790</v>
      </c>
      <c r="Q519" s="631"/>
      <c r="R519" s="631"/>
      <c r="S519" s="631"/>
      <c r="T519" s="631"/>
      <c r="U519" s="631"/>
      <c r="V519" s="632"/>
      <c r="W519" s="37" t="s">
        <v>791</v>
      </c>
      <c r="X519" s="38">
        <f>ROUNDUP(SUM(BO22:BO514),0)</f>
        <v>27</v>
      </c>
      <c r="Y519" s="38">
        <f>ROUNDUP(SUM(BP22:BP514),0)</f>
        <v>27</v>
      </c>
      <c r="Z519" s="37"/>
      <c r="AA519" s="578"/>
      <c r="AB519" s="578"/>
      <c r="AC519" s="578"/>
    </row>
    <row r="520" spans="1:68" x14ac:dyDescent="0.2">
      <c r="A520" s="586"/>
      <c r="B520" s="586"/>
      <c r="C520" s="586"/>
      <c r="D520" s="586"/>
      <c r="E520" s="586"/>
      <c r="F520" s="586"/>
      <c r="G520" s="586"/>
      <c r="H520" s="586"/>
      <c r="I520" s="586"/>
      <c r="J520" s="586"/>
      <c r="K520" s="586"/>
      <c r="L520" s="586"/>
      <c r="M520" s="586"/>
      <c r="N520" s="586"/>
      <c r="O520" s="746"/>
      <c r="P520" s="630" t="s">
        <v>792</v>
      </c>
      <c r="Q520" s="631"/>
      <c r="R520" s="631"/>
      <c r="S520" s="631"/>
      <c r="T520" s="631"/>
      <c r="U520" s="631"/>
      <c r="V520" s="632"/>
      <c r="W520" s="37" t="s">
        <v>69</v>
      </c>
      <c r="X520" s="577">
        <f>GrossWeightTotal+PalletQtyTotal*25</f>
        <v>17141.930170748015</v>
      </c>
      <c r="Y520" s="577">
        <f>GrossWeightTotalR+PalletQtyTotalR*25</f>
        <v>17302.059000000005</v>
      </c>
      <c r="Z520" s="37"/>
      <c r="AA520" s="578"/>
      <c r="AB520" s="578"/>
      <c r="AC520" s="578"/>
    </row>
    <row r="521" spans="1:68" x14ac:dyDescent="0.2">
      <c r="A521" s="586"/>
      <c r="B521" s="586"/>
      <c r="C521" s="586"/>
      <c r="D521" s="586"/>
      <c r="E521" s="586"/>
      <c r="F521" s="586"/>
      <c r="G521" s="586"/>
      <c r="H521" s="586"/>
      <c r="I521" s="586"/>
      <c r="J521" s="586"/>
      <c r="K521" s="586"/>
      <c r="L521" s="586"/>
      <c r="M521" s="586"/>
      <c r="N521" s="586"/>
      <c r="O521" s="746"/>
      <c r="P521" s="630" t="s">
        <v>793</v>
      </c>
      <c r="Q521" s="631"/>
      <c r="R521" s="631"/>
      <c r="S521" s="631"/>
      <c r="T521" s="631"/>
      <c r="U521" s="631"/>
      <c r="V521" s="632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2557.6427301932204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2584</v>
      </c>
      <c r="Z521" s="37"/>
      <c r="AA521" s="578"/>
      <c r="AB521" s="578"/>
      <c r="AC521" s="578"/>
    </row>
    <row r="522" spans="1:68" ht="14.25" hidden="1" customHeight="1" x14ac:dyDescent="0.2">
      <c r="A522" s="586"/>
      <c r="B522" s="586"/>
      <c r="C522" s="586"/>
      <c r="D522" s="586"/>
      <c r="E522" s="586"/>
      <c r="F522" s="586"/>
      <c r="G522" s="586"/>
      <c r="H522" s="586"/>
      <c r="I522" s="586"/>
      <c r="J522" s="586"/>
      <c r="K522" s="586"/>
      <c r="L522" s="586"/>
      <c r="M522" s="586"/>
      <c r="N522" s="586"/>
      <c r="O522" s="746"/>
      <c r="P522" s="630" t="s">
        <v>794</v>
      </c>
      <c r="Q522" s="631"/>
      <c r="R522" s="631"/>
      <c r="S522" s="631"/>
      <c r="T522" s="631"/>
      <c r="U522" s="631"/>
      <c r="V522" s="632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31.020260000000004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72" t="s">
        <v>62</v>
      </c>
      <c r="C524" s="606" t="s">
        <v>100</v>
      </c>
      <c r="D524" s="638"/>
      <c r="E524" s="638"/>
      <c r="F524" s="638"/>
      <c r="G524" s="638"/>
      <c r="H524" s="639"/>
      <c r="I524" s="606" t="s">
        <v>261</v>
      </c>
      <c r="J524" s="638"/>
      <c r="K524" s="638"/>
      <c r="L524" s="638"/>
      <c r="M524" s="638"/>
      <c r="N524" s="638"/>
      <c r="O524" s="638"/>
      <c r="P524" s="638"/>
      <c r="Q524" s="638"/>
      <c r="R524" s="638"/>
      <c r="S524" s="639"/>
      <c r="T524" s="606" t="s">
        <v>549</v>
      </c>
      <c r="U524" s="639"/>
      <c r="V524" s="606" t="s">
        <v>606</v>
      </c>
      <c r="W524" s="638"/>
      <c r="X524" s="638"/>
      <c r="Y524" s="639"/>
      <c r="Z524" s="572" t="s">
        <v>665</v>
      </c>
      <c r="AA524" s="606" t="s">
        <v>731</v>
      </c>
      <c r="AB524" s="639"/>
      <c r="AC524" s="52"/>
      <c r="AF524" s="573"/>
    </row>
    <row r="525" spans="1:68" ht="14.25" customHeight="1" thickTop="1" x14ac:dyDescent="0.2">
      <c r="A525" s="792" t="s">
        <v>797</v>
      </c>
      <c r="B525" s="606" t="s">
        <v>62</v>
      </c>
      <c r="C525" s="606" t="s">
        <v>101</v>
      </c>
      <c r="D525" s="606" t="s">
        <v>119</v>
      </c>
      <c r="E525" s="606" t="s">
        <v>179</v>
      </c>
      <c r="F525" s="606" t="s">
        <v>202</v>
      </c>
      <c r="G525" s="606" t="s">
        <v>237</v>
      </c>
      <c r="H525" s="606" t="s">
        <v>100</v>
      </c>
      <c r="I525" s="606" t="s">
        <v>262</v>
      </c>
      <c r="J525" s="606" t="s">
        <v>302</v>
      </c>
      <c r="K525" s="606" t="s">
        <v>363</v>
      </c>
      <c r="L525" s="606" t="s">
        <v>402</v>
      </c>
      <c r="M525" s="606" t="s">
        <v>418</v>
      </c>
      <c r="N525" s="573"/>
      <c r="O525" s="606" t="s">
        <v>431</v>
      </c>
      <c r="P525" s="606" t="s">
        <v>441</v>
      </c>
      <c r="Q525" s="606" t="s">
        <v>448</v>
      </c>
      <c r="R525" s="606" t="s">
        <v>453</v>
      </c>
      <c r="S525" s="606" t="s">
        <v>539</v>
      </c>
      <c r="T525" s="606" t="s">
        <v>550</v>
      </c>
      <c r="U525" s="606" t="s">
        <v>584</v>
      </c>
      <c r="V525" s="606" t="s">
        <v>607</v>
      </c>
      <c r="W525" s="606" t="s">
        <v>639</v>
      </c>
      <c r="X525" s="606" t="s">
        <v>657</v>
      </c>
      <c r="Y525" s="606" t="s">
        <v>661</v>
      </c>
      <c r="Z525" s="606" t="s">
        <v>665</v>
      </c>
      <c r="AA525" s="606" t="s">
        <v>731</v>
      </c>
      <c r="AB525" s="606" t="s">
        <v>783</v>
      </c>
      <c r="AC525" s="52"/>
      <c r="AF525" s="573"/>
    </row>
    <row r="526" spans="1:68" ht="13.5" customHeight="1" thickBot="1" x14ac:dyDescent="0.25">
      <c r="A526" s="793"/>
      <c r="B526" s="607"/>
      <c r="C526" s="607"/>
      <c r="D526" s="607"/>
      <c r="E526" s="607"/>
      <c r="F526" s="607"/>
      <c r="G526" s="607"/>
      <c r="H526" s="607"/>
      <c r="I526" s="607"/>
      <c r="J526" s="607"/>
      <c r="K526" s="607"/>
      <c r="L526" s="607"/>
      <c r="M526" s="607"/>
      <c r="N526" s="573"/>
      <c r="O526" s="607"/>
      <c r="P526" s="607"/>
      <c r="Q526" s="607"/>
      <c r="R526" s="607"/>
      <c r="S526" s="607"/>
      <c r="T526" s="607"/>
      <c r="U526" s="607"/>
      <c r="V526" s="607"/>
      <c r="W526" s="607"/>
      <c r="X526" s="607"/>
      <c r="Y526" s="607"/>
      <c r="Z526" s="607"/>
      <c r="AA526" s="607"/>
      <c r="AB526" s="607"/>
      <c r="AC526" s="52"/>
      <c r="AF526" s="573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488.40000000000003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968</v>
      </c>
      <c r="E527" s="46">
        <f>IFERROR(Y90*1,"0")+IFERROR(Y91*1,"0")+IFERROR(Y92*1,"0")+IFERROR(Y96*1,"0")+IFERROR(Y97*1,"0")+IFERROR(Y98*1,"0")+IFERROR(Y99*1,"0")+IFERROR(Y100*1,"0")+IFERROR(Y101*1,"0")</f>
        <v>1125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1536.3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555.90000000000009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1695.2999999999997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0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73"/>
      <c r="O527" s="46">
        <f>IFERROR(Y272*1,"0")+IFERROR(Y273*1,"0")+IFERROR(Y274*1,"0")</f>
        <v>254.39999999999998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655.05000000000007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4884</v>
      </c>
      <c r="U527" s="46">
        <f>IFERROR(Y374*1,"0")+IFERROR(Y375*1,"0")+IFERROR(Y376*1,"0")+IFERROR(Y377*1,"0")+IFERROR(Y381*1,"0")+IFERROR(Y385*1,"0")+IFERROR(Y386*1,"0")+IFERROR(Y390*1,"0")</f>
        <v>1134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2.1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2462.6400000000003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73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5"/>
        <filter val="1 019,00"/>
        <filter val="1 111,00"/>
        <filter val="1 133,00"/>
        <filter val="1 225,00"/>
        <filter val="1 262,00"/>
        <filter val="1 280,00"/>
        <filter val="1,67"/>
        <filter val="10,67"/>
        <filter val="100,00"/>
        <filter val="102,00"/>
        <filter val="105,00"/>
        <filter val="106,48"/>
        <filter val="11,11"/>
        <filter val="111,00"/>
        <filter val="114,80"/>
        <filter val="12,00"/>
        <filter val="120,00"/>
        <filter val="123,86"/>
        <filter val="125,00"/>
        <filter val="125,89"/>
        <filter val="148,00"/>
        <filter val="15 610,00"/>
        <filter val="15,00"/>
        <filter val="150,00"/>
        <filter val="16 466,93"/>
        <filter val="16,25"/>
        <filter val="169,00"/>
        <filter val="17 141,93"/>
        <filter val="18,00"/>
        <filter val="181,00"/>
        <filter val="192,00"/>
        <filter val="2 557,64"/>
        <filter val="2,00"/>
        <filter val="20,00"/>
        <filter val="21,67"/>
        <filter val="213,00"/>
        <filter val="218,00"/>
        <filter val="245,56"/>
        <filter val="247,73"/>
        <filter val="252,00"/>
        <filter val="255,93"/>
        <filter val="265,00"/>
        <filter val="27"/>
        <filter val="280,00"/>
        <filter val="284,00"/>
        <filter val="29,91"/>
        <filter val="295,00"/>
        <filter val="297,00"/>
        <filter val="3 839,00"/>
        <filter val="30,48"/>
        <filter val="306,00"/>
        <filter val="316,00"/>
        <filter val="323,00"/>
        <filter val="39,00"/>
        <filter val="390,00"/>
        <filter val="393,00"/>
        <filter val="40,00"/>
        <filter val="42,00"/>
        <filter val="43,00"/>
        <filter val="449,00"/>
        <filter val="45,00"/>
        <filter val="461,00"/>
        <filter val="481,00"/>
        <filter val="49,26"/>
        <filter val="499,00"/>
        <filter val="5,88"/>
        <filter val="509,00"/>
        <filter val="52,00"/>
        <filter val="525,83"/>
        <filter val="550,00"/>
        <filter val="555,00"/>
        <filter val="57,00"/>
        <filter val="57,87"/>
        <filter val="60,00"/>
        <filter val="60,17"/>
        <filter val="60,53"/>
        <filter val="610,00"/>
        <filter val="64,00"/>
        <filter val="654,00"/>
        <filter val="679,00"/>
        <filter val="7,00"/>
        <filter val="71,00"/>
        <filter val="75,00"/>
        <filter val="75,32"/>
        <filter val="78,00"/>
        <filter val="79,01"/>
        <filter val="8,00"/>
        <filter val="8,93"/>
        <filter val="82,00"/>
        <filter val="857,00"/>
        <filter val="863,00"/>
        <filter val="87,00"/>
        <filter val="871,00"/>
        <filter val="88,00"/>
        <filter val="880,00"/>
        <filter val="89,35"/>
        <filter val="902,00"/>
        <filter val="908,00"/>
        <filter val="92,00"/>
        <filter val="93,00"/>
        <filter val="96,00"/>
        <filter val="97,00"/>
        <filter val="97,54"/>
        <filter val="99,00"/>
      </filters>
    </filterColumn>
    <filterColumn colId="29" showButton="0"/>
    <filterColumn colId="30" showButton="0"/>
  </autoFilter>
  <mergeCells count="924">
    <mergeCell ref="AA524:AB524"/>
    <mergeCell ref="A131:Z131"/>
    <mergeCell ref="P313:T313"/>
    <mergeCell ref="P71:T71"/>
    <mergeCell ref="P202:T202"/>
    <mergeCell ref="P307:T307"/>
    <mergeCell ref="P444:T444"/>
    <mergeCell ref="D250:E250"/>
    <mergeCell ref="A52:Z52"/>
    <mergeCell ref="D123:E123"/>
    <mergeCell ref="P58:T58"/>
    <mergeCell ref="P365:T365"/>
    <mergeCell ref="A481:Z481"/>
    <mergeCell ref="D462:E462"/>
    <mergeCell ref="P364:T364"/>
    <mergeCell ref="A176:Z176"/>
    <mergeCell ref="P239:V239"/>
    <mergeCell ref="P439:T439"/>
    <mergeCell ref="D249:E249"/>
    <mergeCell ref="P433:T433"/>
    <mergeCell ref="D386:E386"/>
    <mergeCell ref="D215:E215"/>
    <mergeCell ref="P490:T490"/>
    <mergeCell ref="I524:S524"/>
    <mergeCell ref="A8:C8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192:Z192"/>
    <mergeCell ref="A21:Z21"/>
    <mergeCell ref="P425:V425"/>
    <mergeCell ref="A517:O522"/>
    <mergeCell ref="D121:E121"/>
    <mergeCell ref="A366:O367"/>
    <mergeCell ref="P507:T507"/>
    <mergeCell ref="P356:V356"/>
    <mergeCell ref="A468:O469"/>
    <mergeCell ref="D173:E173"/>
    <mergeCell ref="D42:E42"/>
    <mergeCell ref="D17:E18"/>
    <mergeCell ref="D471:E471"/>
    <mergeCell ref="X17:X18"/>
    <mergeCell ref="V12:W12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U17:V17"/>
    <mergeCell ref="P410:T410"/>
    <mergeCell ref="P385:T385"/>
    <mergeCell ref="P310:V310"/>
    <mergeCell ref="D57:E57"/>
    <mergeCell ref="A260:O261"/>
    <mergeCell ref="D355:E355"/>
    <mergeCell ref="Y17:Y18"/>
    <mergeCell ref="D293:E293"/>
    <mergeCell ref="P163:V163"/>
    <mergeCell ref="P360:T360"/>
    <mergeCell ref="N17:N18"/>
    <mergeCell ref="O17:O18"/>
    <mergeCell ref="P62:T62"/>
    <mergeCell ref="G525:G526"/>
    <mergeCell ref="P219:V219"/>
    <mergeCell ref="P145:V145"/>
    <mergeCell ref="P23:V23"/>
    <mergeCell ref="D133:E133"/>
    <mergeCell ref="A262:Z262"/>
    <mergeCell ref="A333:Z333"/>
    <mergeCell ref="D54:E54"/>
    <mergeCell ref="P185:V185"/>
    <mergeCell ref="D483:E483"/>
    <mergeCell ref="P519:V519"/>
    <mergeCell ref="P447:T447"/>
    <mergeCell ref="P525:P526"/>
    <mergeCell ref="R525:R526"/>
    <mergeCell ref="P336:T336"/>
    <mergeCell ref="P429:V429"/>
    <mergeCell ref="P223:V223"/>
    <mergeCell ref="P494:V494"/>
    <mergeCell ref="P174:V174"/>
    <mergeCell ref="A104:Z104"/>
    <mergeCell ref="D177:E177"/>
    <mergeCell ref="P281:V281"/>
    <mergeCell ref="P354:T354"/>
    <mergeCell ref="P183:T183"/>
    <mergeCell ref="Q5:R5"/>
    <mergeCell ref="D242:E242"/>
    <mergeCell ref="P199:T199"/>
    <mergeCell ref="P290:V290"/>
    <mergeCell ref="P497:T497"/>
    <mergeCell ref="P297:T297"/>
    <mergeCell ref="D120:E120"/>
    <mergeCell ref="D107:E107"/>
    <mergeCell ref="A49:O50"/>
    <mergeCell ref="F17:F18"/>
    <mergeCell ref="P484:T484"/>
    <mergeCell ref="D405:E405"/>
    <mergeCell ref="P288:T288"/>
    <mergeCell ref="P65:T65"/>
    <mergeCell ref="P70:T70"/>
    <mergeCell ref="P228:T228"/>
    <mergeCell ref="A429:O430"/>
    <mergeCell ref="D342:E342"/>
    <mergeCell ref="P355:T355"/>
    <mergeCell ref="D171:E171"/>
    <mergeCell ref="D336:E336"/>
    <mergeCell ref="P293:T293"/>
    <mergeCell ref="Q6:R6"/>
    <mergeCell ref="M17:M18"/>
    <mergeCell ref="AA525:AA526"/>
    <mergeCell ref="A394:Z394"/>
    <mergeCell ref="P469:V469"/>
    <mergeCell ref="D221:E221"/>
    <mergeCell ref="V11:W11"/>
    <mergeCell ref="A370:O371"/>
    <mergeCell ref="D457:E457"/>
    <mergeCell ref="P57:T57"/>
    <mergeCell ref="D165:E165"/>
    <mergeCell ref="P75:T75"/>
    <mergeCell ref="P406:V406"/>
    <mergeCell ref="P342:T342"/>
    <mergeCell ref="D450:E450"/>
    <mergeCell ref="A434:O435"/>
    <mergeCell ref="D279:E279"/>
    <mergeCell ref="A254:Z254"/>
    <mergeCell ref="P121:T121"/>
    <mergeCell ref="D29:E29"/>
    <mergeCell ref="D265:E265"/>
    <mergeCell ref="D216:E216"/>
    <mergeCell ref="P195:V195"/>
    <mergeCell ref="P300:V300"/>
    <mergeCell ref="A20:Z20"/>
    <mergeCell ref="P493:V493"/>
    <mergeCell ref="AD17:AF18"/>
    <mergeCell ref="D101:E101"/>
    <mergeCell ref="A337:O338"/>
    <mergeCell ref="A132:Z132"/>
    <mergeCell ref="P378:V378"/>
    <mergeCell ref="P117:V117"/>
    <mergeCell ref="D76:E76"/>
    <mergeCell ref="F5:G5"/>
    <mergeCell ref="A488:Z488"/>
    <mergeCell ref="P411:V411"/>
    <mergeCell ref="A25:Z25"/>
    <mergeCell ref="D455:E455"/>
    <mergeCell ref="A236:Z236"/>
    <mergeCell ref="A36:O37"/>
    <mergeCell ref="P371:V371"/>
    <mergeCell ref="P123:T123"/>
    <mergeCell ref="A112:Z112"/>
    <mergeCell ref="P421:T421"/>
    <mergeCell ref="A411:O412"/>
    <mergeCell ref="A348:Z348"/>
    <mergeCell ref="P66:V66"/>
    <mergeCell ref="D247:E247"/>
    <mergeCell ref="A347:Z347"/>
    <mergeCell ref="P289:V289"/>
    <mergeCell ref="P2:W3"/>
    <mergeCell ref="P498:V498"/>
    <mergeCell ref="P133:T133"/>
    <mergeCell ref="P298:T298"/>
    <mergeCell ref="P127:T127"/>
    <mergeCell ref="P369:T369"/>
    <mergeCell ref="D508:E508"/>
    <mergeCell ref="P218:V218"/>
    <mergeCell ref="P198:T198"/>
    <mergeCell ref="P54:T54"/>
    <mergeCell ref="D35:E35"/>
    <mergeCell ref="D228:E228"/>
    <mergeCell ref="D404:E404"/>
    <mergeCell ref="A23:O24"/>
    <mergeCell ref="P64:T64"/>
    <mergeCell ref="D10:E10"/>
    <mergeCell ref="F10:G10"/>
    <mergeCell ref="D305:E305"/>
    <mergeCell ref="P349:T349"/>
    <mergeCell ref="D99:E99"/>
    <mergeCell ref="P420:T420"/>
    <mergeCell ref="D397:E397"/>
    <mergeCell ref="A344:O345"/>
    <mergeCell ref="P128:T128"/>
    <mergeCell ref="A51:Z51"/>
    <mergeCell ref="A476:Z476"/>
    <mergeCell ref="D341:E341"/>
    <mergeCell ref="D170:E170"/>
    <mergeCell ref="P41:T41"/>
    <mergeCell ref="D22:E22"/>
    <mergeCell ref="D320:E320"/>
    <mergeCell ref="D149:E149"/>
    <mergeCell ref="D447:E447"/>
    <mergeCell ref="D385:E385"/>
    <mergeCell ref="P295:T295"/>
    <mergeCell ref="P178:T178"/>
    <mergeCell ref="A102:O103"/>
    <mergeCell ref="D257:E257"/>
    <mergeCell ref="P214:T214"/>
    <mergeCell ref="P341:T341"/>
    <mergeCell ref="D213:E213"/>
    <mergeCell ref="A387:O388"/>
    <mergeCell ref="P284:V284"/>
    <mergeCell ref="A110:O111"/>
    <mergeCell ref="D321:E321"/>
    <mergeCell ref="P107:T107"/>
    <mergeCell ref="P129:V129"/>
    <mergeCell ref="P101:T101"/>
    <mergeCell ref="P50:V50"/>
    <mergeCell ref="P415:T415"/>
    <mergeCell ref="A9:C9"/>
    <mergeCell ref="D202:E202"/>
    <mergeCell ref="D58:E58"/>
    <mergeCell ref="A478:O479"/>
    <mergeCell ref="D294:E294"/>
    <mergeCell ref="A414:Z414"/>
    <mergeCell ref="D231:E231"/>
    <mergeCell ref="Q13:R13"/>
    <mergeCell ref="A243:O244"/>
    <mergeCell ref="D227:E227"/>
    <mergeCell ref="P321:T321"/>
    <mergeCell ref="A150:O151"/>
    <mergeCell ref="D85:E85"/>
    <mergeCell ref="P35:T35"/>
    <mergeCell ref="A81:O82"/>
    <mergeCell ref="D80:E80"/>
    <mergeCell ref="P188:T188"/>
    <mergeCell ref="A182:Z182"/>
    <mergeCell ref="P106:T106"/>
    <mergeCell ref="P177:T177"/>
    <mergeCell ref="A223:O224"/>
    <mergeCell ref="G17:G18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247:T247"/>
    <mergeCell ref="P114:T114"/>
    <mergeCell ref="D84:E84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83:T483"/>
    <mergeCell ref="D155:E155"/>
    <mergeCell ref="P463:T463"/>
    <mergeCell ref="D449:E449"/>
    <mergeCell ref="P465:T465"/>
    <mergeCell ref="P479:V479"/>
    <mergeCell ref="F525:F526"/>
    <mergeCell ref="H525:H526"/>
    <mergeCell ref="P509:T509"/>
    <mergeCell ref="A438:Z438"/>
    <mergeCell ref="P200:T200"/>
    <mergeCell ref="S525:S526"/>
    <mergeCell ref="P335:T335"/>
    <mergeCell ref="D256:E256"/>
    <mergeCell ref="P462:T462"/>
    <mergeCell ref="D222:E222"/>
    <mergeCell ref="P399:T399"/>
    <mergeCell ref="A323:O324"/>
    <mergeCell ref="D314:E314"/>
    <mergeCell ref="P184:V184"/>
    <mergeCell ref="P407:V407"/>
    <mergeCell ref="A289:O290"/>
    <mergeCell ref="P382:V382"/>
    <mergeCell ref="P357:V357"/>
    <mergeCell ref="A505:Z505"/>
    <mergeCell ref="A452:O453"/>
    <mergeCell ref="A225:Z225"/>
    <mergeCell ref="D288:E288"/>
    <mergeCell ref="H5:M5"/>
    <mergeCell ref="P98:T98"/>
    <mergeCell ref="P522:V522"/>
    <mergeCell ref="D212:E212"/>
    <mergeCell ref="D439:E439"/>
    <mergeCell ref="P396:T396"/>
    <mergeCell ref="A512:Z512"/>
    <mergeCell ref="D6:M6"/>
    <mergeCell ref="P461:T461"/>
    <mergeCell ref="A317:O318"/>
    <mergeCell ref="D304:E304"/>
    <mergeCell ref="P331:V331"/>
    <mergeCell ref="A278:Z278"/>
    <mergeCell ref="D143:E143"/>
    <mergeCell ref="A86:O87"/>
    <mergeCell ref="D441:E441"/>
    <mergeCell ref="P398:T398"/>
    <mergeCell ref="P227:T227"/>
    <mergeCell ref="A515:O516"/>
    <mergeCell ref="D506:E506"/>
    <mergeCell ref="V6:W9"/>
    <mergeCell ref="D497:E497"/>
    <mergeCell ref="D364:E364"/>
    <mergeCell ref="A299:O300"/>
    <mergeCell ref="P274:T274"/>
    <mergeCell ref="P234:V234"/>
    <mergeCell ref="D217:E217"/>
    <mergeCell ref="D484:E484"/>
    <mergeCell ref="P109:T109"/>
    <mergeCell ref="A391:O392"/>
    <mergeCell ref="P222:T222"/>
    <mergeCell ref="P193:T193"/>
    <mergeCell ref="A93:O94"/>
    <mergeCell ref="P84:T84"/>
    <mergeCell ref="P320:T320"/>
    <mergeCell ref="D65:E65"/>
    <mergeCell ref="P22:T22"/>
    <mergeCell ref="P314:T314"/>
    <mergeCell ref="D428:E428"/>
    <mergeCell ref="A61:Z61"/>
    <mergeCell ref="D415:E415"/>
    <mergeCell ref="A88:Z88"/>
    <mergeCell ref="P257:T257"/>
    <mergeCell ref="A346:Z346"/>
    <mergeCell ref="A525:A526"/>
    <mergeCell ref="AA17:AA18"/>
    <mergeCell ref="AC17:AC18"/>
    <mergeCell ref="P485:T485"/>
    <mergeCell ref="H10:M10"/>
    <mergeCell ref="P279:T279"/>
    <mergeCell ref="P108:T108"/>
    <mergeCell ref="P472:T472"/>
    <mergeCell ref="P343:T343"/>
    <mergeCell ref="D153:E153"/>
    <mergeCell ref="D420:E420"/>
    <mergeCell ref="P430:V430"/>
    <mergeCell ref="P256:T256"/>
    <mergeCell ref="D128:E128"/>
    <mergeCell ref="D199:E199"/>
    <mergeCell ref="T525:T526"/>
    <mergeCell ref="V525:V526"/>
    <mergeCell ref="P521:V521"/>
    <mergeCell ref="P80:T80"/>
    <mergeCell ref="D194:E194"/>
    <mergeCell ref="Z17:Z18"/>
    <mergeCell ref="AB17:AB18"/>
    <mergeCell ref="P94:V94"/>
    <mergeCell ref="P458:V458"/>
    <mergeCell ref="H17:H18"/>
    <mergeCell ref="P90:T90"/>
    <mergeCell ref="D204:E204"/>
    <mergeCell ref="P452:V452"/>
    <mergeCell ref="P217:T217"/>
    <mergeCell ref="D198:E198"/>
    <mergeCell ref="D465:E465"/>
    <mergeCell ref="D440:E440"/>
    <mergeCell ref="P161:T161"/>
    <mergeCell ref="D296:E296"/>
    <mergeCell ref="P275:V275"/>
    <mergeCell ref="P27:T27"/>
    <mergeCell ref="A284:O285"/>
    <mergeCell ref="P154:T154"/>
    <mergeCell ref="D75:E75"/>
    <mergeCell ref="P390:T390"/>
    <mergeCell ref="D298:E298"/>
    <mergeCell ref="A158:Z158"/>
    <mergeCell ref="P91:T91"/>
    <mergeCell ref="D273:E273"/>
    <mergeCell ref="P327:T327"/>
    <mergeCell ref="P252:V252"/>
    <mergeCell ref="A378:O379"/>
    <mergeCell ref="P366:V366"/>
    <mergeCell ref="P520:V520"/>
    <mergeCell ref="A372:Z372"/>
    <mergeCell ref="A432:Z432"/>
    <mergeCell ref="P150:V150"/>
    <mergeCell ref="P392:V392"/>
    <mergeCell ref="D138:E138"/>
    <mergeCell ref="A40:Z40"/>
    <mergeCell ref="D374:E374"/>
    <mergeCell ref="D203:E203"/>
    <mergeCell ref="A510:O511"/>
    <mergeCell ref="A186:Z186"/>
    <mergeCell ref="P232:T232"/>
    <mergeCell ref="P330:T330"/>
    <mergeCell ref="D267:E267"/>
    <mergeCell ref="D509:E509"/>
    <mergeCell ref="A340:Z340"/>
    <mergeCell ref="D359:E359"/>
    <mergeCell ref="P96:T96"/>
    <mergeCell ref="D489:E489"/>
    <mergeCell ref="P468:V468"/>
    <mergeCell ref="A160:Z160"/>
    <mergeCell ref="P212:T212"/>
    <mergeCell ref="D446:E446"/>
    <mergeCell ref="A277:Z277"/>
    <mergeCell ref="U525:U526"/>
    <mergeCell ref="D283:E283"/>
    <mergeCell ref="J9:M9"/>
    <mergeCell ref="D62:E62"/>
    <mergeCell ref="D56:E56"/>
    <mergeCell ref="D193:E193"/>
    <mergeCell ref="P377:T377"/>
    <mergeCell ref="D127:E127"/>
    <mergeCell ref="D491:E491"/>
    <mergeCell ref="P448:T448"/>
    <mergeCell ref="P304:T304"/>
    <mergeCell ref="P233:T233"/>
    <mergeCell ref="D114:E114"/>
    <mergeCell ref="P391:V391"/>
    <mergeCell ref="P518:V518"/>
    <mergeCell ref="P143:T143"/>
    <mergeCell ref="P248:T248"/>
    <mergeCell ref="A129:O130"/>
    <mergeCell ref="P441:T441"/>
    <mergeCell ref="D64:E64"/>
    <mergeCell ref="P506:T506"/>
    <mergeCell ref="P477:T477"/>
    <mergeCell ref="D349:E349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P451:T451"/>
    <mergeCell ref="A470:Z470"/>
    <mergeCell ref="D335:E335"/>
    <mergeCell ref="D201:E201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D463:E463"/>
    <mergeCell ref="A72:O73"/>
    <mergeCell ref="P338:V338"/>
    <mergeCell ref="A13:M13"/>
    <mergeCell ref="A325:Z325"/>
    <mergeCell ref="A59:O60"/>
    <mergeCell ref="P244:V244"/>
    <mergeCell ref="P73:V73"/>
    <mergeCell ref="P115:T115"/>
    <mergeCell ref="A427:Z427"/>
    <mergeCell ref="A15:M15"/>
    <mergeCell ref="P238:T238"/>
    <mergeCell ref="T524:U524"/>
    <mergeCell ref="A480:Z480"/>
    <mergeCell ref="D467:E467"/>
    <mergeCell ref="A280:O281"/>
    <mergeCell ref="P138:T138"/>
    <mergeCell ref="T5:U5"/>
    <mergeCell ref="D119:E119"/>
    <mergeCell ref="P76:T76"/>
    <mergeCell ref="V5:W5"/>
    <mergeCell ref="P496:T496"/>
    <mergeCell ref="P374:T374"/>
    <mergeCell ref="A319:Z319"/>
    <mergeCell ref="D246:E246"/>
    <mergeCell ref="P203:T203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D343:E343"/>
    <mergeCell ref="A482:Z482"/>
    <mergeCell ref="P397:T397"/>
    <mergeCell ref="P243:V243"/>
    <mergeCell ref="A68:Z68"/>
    <mergeCell ref="A19:Z19"/>
    <mergeCell ref="A14:M14"/>
    <mergeCell ref="D109:E109"/>
    <mergeCell ref="D48:E48"/>
    <mergeCell ref="P229:T229"/>
    <mergeCell ref="A419:Z419"/>
    <mergeCell ref="D477:E477"/>
    <mergeCell ref="P77:T77"/>
    <mergeCell ref="P375:T375"/>
    <mergeCell ref="P204:T204"/>
    <mergeCell ref="P446:T446"/>
    <mergeCell ref="P179:T179"/>
    <mergeCell ref="P440:T440"/>
    <mergeCell ref="P157:V157"/>
    <mergeCell ref="A380:Z380"/>
    <mergeCell ref="P86:V86"/>
    <mergeCell ref="A147:Z147"/>
    <mergeCell ref="A38:Z38"/>
    <mergeCell ref="P43:T43"/>
    <mergeCell ref="D328:E328"/>
    <mergeCell ref="P136:V136"/>
    <mergeCell ref="A135:O136"/>
    <mergeCell ref="P434:V434"/>
    <mergeCell ref="A126:Z126"/>
    <mergeCell ref="P501:T501"/>
    <mergeCell ref="P499:V499"/>
    <mergeCell ref="A495:Z495"/>
    <mergeCell ref="A253:Z253"/>
    <mergeCell ref="D490:E490"/>
    <mergeCell ref="A271:Z271"/>
    <mergeCell ref="P134:T134"/>
    <mergeCell ref="A124:O125"/>
    <mergeCell ref="A251:O252"/>
    <mergeCell ref="P81:V81"/>
    <mergeCell ref="P379:V379"/>
    <mergeCell ref="A424:O425"/>
    <mergeCell ref="P294:T294"/>
    <mergeCell ref="P45:V45"/>
    <mergeCell ref="P266:T266"/>
    <mergeCell ref="A498:O499"/>
    <mergeCell ref="A368:Z368"/>
    <mergeCell ref="A458:O459"/>
    <mergeCell ref="P515:V515"/>
    <mergeCell ref="P344:V344"/>
    <mergeCell ref="D350:E350"/>
    <mergeCell ref="P110:V110"/>
    <mergeCell ref="D27:E27"/>
    <mergeCell ref="D396:E396"/>
    <mergeCell ref="P450:T450"/>
    <mergeCell ref="D456:E456"/>
    <mergeCell ref="P15:T16"/>
    <mergeCell ref="D352:E352"/>
    <mergeCell ref="A275:O276"/>
    <mergeCell ref="D91:E91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A5:C5"/>
    <mergeCell ref="P418:V418"/>
    <mergeCell ref="P412:V412"/>
    <mergeCell ref="A408:Z408"/>
    <mergeCell ref="P135:V135"/>
    <mergeCell ref="P362:V362"/>
    <mergeCell ref="A187:Z187"/>
    <mergeCell ref="P191:V191"/>
    <mergeCell ref="D179:E179"/>
    <mergeCell ref="D166:E166"/>
    <mergeCell ref="D402:E402"/>
    <mergeCell ref="A118:Z118"/>
    <mergeCell ref="A17:A18"/>
    <mergeCell ref="K17:K18"/>
    <mergeCell ref="C17:C18"/>
    <mergeCell ref="D401:E401"/>
    <mergeCell ref="D230:E230"/>
    <mergeCell ref="D168:E168"/>
    <mergeCell ref="D9:E9"/>
    <mergeCell ref="F9:G9"/>
    <mergeCell ref="P53:T53"/>
    <mergeCell ref="D167:E167"/>
    <mergeCell ref="P351:T351"/>
    <mergeCell ref="A47:Z47"/>
    <mergeCell ref="A6:C6"/>
    <mergeCell ref="Q11:R11"/>
    <mergeCell ref="P416:T416"/>
    <mergeCell ref="P167:T167"/>
    <mergeCell ref="D26:E26"/>
    <mergeCell ref="P403:T403"/>
    <mergeCell ref="P55:T55"/>
    <mergeCell ref="D115:E115"/>
    <mergeCell ref="P417:V417"/>
    <mergeCell ref="P102:V102"/>
    <mergeCell ref="Q12:R12"/>
    <mergeCell ref="P169:T169"/>
    <mergeCell ref="D90:E90"/>
    <mergeCell ref="P196:V196"/>
    <mergeCell ref="P119:T119"/>
    <mergeCell ref="P246:T246"/>
    <mergeCell ref="D390:E390"/>
    <mergeCell ref="D161:E161"/>
    <mergeCell ref="D403:E403"/>
    <mergeCell ref="D232:E232"/>
    <mergeCell ref="A406:O407"/>
    <mergeCell ref="A263:Z263"/>
    <mergeCell ref="P67:V67"/>
    <mergeCell ref="P264:T264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D322:E322"/>
    <mergeCell ref="P376:T376"/>
    <mergeCell ref="A395:Z395"/>
    <mergeCell ref="P205:T205"/>
    <mergeCell ref="A195:O196"/>
    <mergeCell ref="D113:E113"/>
    <mergeCell ref="P467:T467"/>
    <mergeCell ref="P442:T442"/>
    <mergeCell ref="D448:E448"/>
    <mergeCell ref="D464:E464"/>
    <mergeCell ref="D466:E466"/>
    <mergeCell ref="P422:T422"/>
    <mergeCell ref="A356:O357"/>
    <mergeCell ref="D169:E169"/>
    <mergeCell ref="C525:C526"/>
    <mergeCell ref="D369:E369"/>
    <mergeCell ref="P423:T423"/>
    <mergeCell ref="D44:E44"/>
    <mergeCell ref="P350:T350"/>
    <mergeCell ref="I17:I18"/>
    <mergeCell ref="D306:E306"/>
    <mergeCell ref="P189:T189"/>
    <mergeCell ref="P456:T456"/>
    <mergeCell ref="P424:V424"/>
    <mergeCell ref="A417:O418"/>
    <mergeCell ref="D377:E377"/>
    <mergeCell ref="P352:T352"/>
    <mergeCell ref="A301:Z301"/>
    <mergeCell ref="P276:V276"/>
    <mergeCell ref="D421:E421"/>
    <mergeCell ref="A95:Z95"/>
    <mergeCell ref="Z525:Z526"/>
    <mergeCell ref="A493:O494"/>
    <mergeCell ref="E525:E526"/>
    <mergeCell ref="K525:K526"/>
    <mergeCell ref="M525:M526"/>
    <mergeCell ref="P353:T353"/>
    <mergeCell ref="P82:V82"/>
    <mergeCell ref="D1:F1"/>
    <mergeCell ref="J17:J18"/>
    <mergeCell ref="L17:L18"/>
    <mergeCell ref="P255:T255"/>
    <mergeCell ref="D334:E334"/>
    <mergeCell ref="P125:V125"/>
    <mergeCell ref="A116:O117"/>
    <mergeCell ref="P428:T428"/>
    <mergeCell ref="A309:O310"/>
    <mergeCell ref="P113:T113"/>
    <mergeCell ref="D100:E100"/>
    <mergeCell ref="P17:T18"/>
    <mergeCell ref="P323:V323"/>
    <mergeCell ref="A148:Z148"/>
    <mergeCell ref="P63:T63"/>
    <mergeCell ref="P194:T194"/>
    <mergeCell ref="P250:T250"/>
    <mergeCell ref="A180:O181"/>
    <mergeCell ref="D31:E31"/>
    <mergeCell ref="D329:E329"/>
    <mergeCell ref="D400:E400"/>
    <mergeCell ref="D229:E229"/>
    <mergeCell ref="D77:E77"/>
    <mergeCell ref="D108:E108"/>
    <mergeCell ref="X525:X526"/>
    <mergeCell ref="P230:T230"/>
    <mergeCell ref="D211:E211"/>
    <mergeCell ref="P190:V190"/>
    <mergeCell ref="P466:T466"/>
    <mergeCell ref="P168:T168"/>
    <mergeCell ref="P130:V130"/>
    <mergeCell ref="P97:T97"/>
    <mergeCell ref="P59:V59"/>
    <mergeCell ref="P111:V111"/>
    <mergeCell ref="P492:T492"/>
    <mergeCell ref="D375:E375"/>
    <mergeCell ref="P258:T258"/>
    <mergeCell ref="P303:T303"/>
    <mergeCell ref="P367:V367"/>
    <mergeCell ref="D507:E507"/>
    <mergeCell ref="P486:V486"/>
    <mergeCell ref="P317:V317"/>
    <mergeCell ref="P146:V146"/>
    <mergeCell ref="D63:E63"/>
    <mergeCell ref="D330:E330"/>
    <mergeCell ref="D492:E492"/>
    <mergeCell ref="P181:V181"/>
    <mergeCell ref="P305:T305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D316:E316"/>
    <mergeCell ref="P273:T273"/>
    <mergeCell ref="D443:E443"/>
    <mergeCell ref="P400:T400"/>
    <mergeCell ref="D514:E514"/>
    <mergeCell ref="D381:E381"/>
    <mergeCell ref="D272:E272"/>
    <mergeCell ref="D210:E210"/>
    <mergeCell ref="D308:E308"/>
    <mergeCell ref="P508:T508"/>
    <mergeCell ref="D209:E209"/>
    <mergeCell ref="A282:Z282"/>
    <mergeCell ref="P464:T464"/>
    <mergeCell ref="P166:T166"/>
    <mergeCell ref="D445:E445"/>
    <mergeCell ref="B525:B526"/>
    <mergeCell ref="A74:Z74"/>
    <mergeCell ref="D525:D526"/>
    <mergeCell ref="P120:T120"/>
    <mergeCell ref="D259:E259"/>
    <mergeCell ref="D501:E501"/>
    <mergeCell ref="A66:O67"/>
    <mergeCell ref="D28:E28"/>
    <mergeCell ref="P405:T405"/>
    <mergeCell ref="D326:E326"/>
    <mergeCell ref="D313:E313"/>
    <mergeCell ref="A174:O175"/>
    <mergeCell ref="P171:T171"/>
    <mergeCell ref="A239:O240"/>
    <mergeCell ref="P242:T242"/>
    <mergeCell ref="D92:E92"/>
    <mergeCell ref="D353:E353"/>
    <mergeCell ref="D55:E55"/>
    <mergeCell ref="D30:E30"/>
    <mergeCell ref="A311:Z311"/>
    <mergeCell ref="D303:E303"/>
    <mergeCell ref="D496:E496"/>
    <mergeCell ref="P42:T42"/>
    <mergeCell ref="A32:O33"/>
    <mergeCell ref="P502:T502"/>
    <mergeCell ref="H1:Q1"/>
    <mergeCell ref="P280:V280"/>
    <mergeCell ref="P345:V345"/>
    <mergeCell ref="A292:Z292"/>
    <mergeCell ref="D214:E214"/>
    <mergeCell ref="A286:Z286"/>
    <mergeCell ref="D5:E5"/>
    <mergeCell ref="A474:O475"/>
    <mergeCell ref="P471:T471"/>
    <mergeCell ref="P259:T259"/>
    <mergeCell ref="D69:E69"/>
    <mergeCell ref="P175:V175"/>
    <mergeCell ref="D354:E354"/>
    <mergeCell ref="P402:T402"/>
    <mergeCell ref="D274:E274"/>
    <mergeCell ref="A89:Z89"/>
    <mergeCell ref="D122:E122"/>
    <mergeCell ref="A105:Z105"/>
    <mergeCell ref="A162:O163"/>
    <mergeCell ref="P401:T401"/>
    <mergeCell ref="P46:V46"/>
    <mergeCell ref="D53:E53"/>
    <mergeCell ref="D351:E351"/>
    <mergeCell ref="C524:H524"/>
    <mergeCell ref="A513:Z513"/>
    <mergeCell ref="D7:M7"/>
    <mergeCell ref="A373:Z373"/>
    <mergeCell ref="D365:E365"/>
    <mergeCell ref="D79:E79"/>
    <mergeCell ref="P156:V156"/>
    <mergeCell ref="A152:Z152"/>
    <mergeCell ref="P334:T334"/>
    <mergeCell ref="P92:T92"/>
    <mergeCell ref="D315:E315"/>
    <mergeCell ref="D144:E144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P517:V517"/>
    <mergeCell ref="P209:T209"/>
    <mergeCell ref="P445:T445"/>
    <mergeCell ref="W17:W18"/>
    <mergeCell ref="P261:V261"/>
    <mergeCell ref="P503:V503"/>
    <mergeCell ref="P388:V388"/>
    <mergeCell ref="A384:Z384"/>
    <mergeCell ref="P459:V459"/>
    <mergeCell ref="A331:O332"/>
    <mergeCell ref="P332:V332"/>
    <mergeCell ref="A226:Z226"/>
    <mergeCell ref="P31:T31"/>
    <mergeCell ref="P473:T473"/>
    <mergeCell ref="A291:Z291"/>
    <mergeCell ref="P329:T329"/>
    <mergeCell ref="P180:V180"/>
    <mergeCell ref="D139:E139"/>
    <mergeCell ref="P251:V251"/>
    <mergeCell ref="A241:Z241"/>
    <mergeCell ref="P487:V487"/>
    <mergeCell ref="A34:Z34"/>
    <mergeCell ref="A270:Z270"/>
    <mergeCell ref="P516:V516"/>
    <mergeCell ref="R1:T1"/>
    <mergeCell ref="D71:E71"/>
    <mergeCell ref="A218:O219"/>
    <mergeCell ref="P221:T221"/>
    <mergeCell ref="P326:T326"/>
    <mergeCell ref="P28:T28"/>
    <mergeCell ref="P386:T386"/>
    <mergeCell ref="D307:E307"/>
    <mergeCell ref="P457:T457"/>
    <mergeCell ref="P215:T215"/>
    <mergeCell ref="A145:O146"/>
    <mergeCell ref="P165:T165"/>
    <mergeCell ref="D98:E98"/>
    <mergeCell ref="P30:T30"/>
    <mergeCell ref="A436:Z436"/>
    <mergeCell ref="P141:V141"/>
    <mergeCell ref="A140:O141"/>
    <mergeCell ref="P206:V206"/>
    <mergeCell ref="P37:V37"/>
    <mergeCell ref="A234:O235"/>
    <mergeCell ref="B17:B18"/>
    <mergeCell ref="A437:Z437"/>
    <mergeCell ref="A431:Z431"/>
    <mergeCell ref="D258:E258"/>
    <mergeCell ref="O525:O526"/>
    <mergeCell ref="Q525:Q526"/>
    <mergeCell ref="P324:V324"/>
    <mergeCell ref="P155:T155"/>
    <mergeCell ref="D70:E70"/>
    <mergeCell ref="D312:E312"/>
    <mergeCell ref="P511:V511"/>
    <mergeCell ref="A363:Z363"/>
    <mergeCell ref="D238:E238"/>
    <mergeCell ref="P328:T328"/>
    <mergeCell ref="P213:T213"/>
    <mergeCell ref="D134:E134"/>
    <mergeCell ref="P455:T455"/>
    <mergeCell ref="D376:E376"/>
    <mergeCell ref="D205:E205"/>
    <mergeCell ref="D78:E78"/>
    <mergeCell ref="P249:T249"/>
    <mergeCell ref="P172:T172"/>
    <mergeCell ref="A503:O504"/>
    <mergeCell ref="P504:V504"/>
    <mergeCell ref="A500:Z500"/>
    <mergeCell ref="P235:V235"/>
    <mergeCell ref="A358:Z358"/>
    <mergeCell ref="P404:T404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P207:V207"/>
    <mergeCell ref="P56:T56"/>
    <mergeCell ref="A197:Z197"/>
    <mergeCell ref="V10:W10"/>
    <mergeCell ref="D360:E360"/>
    <mergeCell ref="P299:V299"/>
    <mergeCell ref="D189:E189"/>
    <mergeCell ref="P99:T99"/>
    <mergeCell ref="P170:T170"/>
    <mergeCell ref="P316:T316"/>
    <mergeCell ref="P443:T443"/>
    <mergeCell ref="P79:T79"/>
    <mergeCell ref="P87:V87"/>
    <mergeCell ref="A83:Z83"/>
    <mergeCell ref="D96:E96"/>
    <mergeCell ref="P122:T122"/>
    <mergeCell ref="D473:E473"/>
    <mergeCell ref="P315:T315"/>
    <mergeCell ref="P144:T144"/>
    <mergeCell ref="A361:O362"/>
    <mergeCell ref="P231:T231"/>
    <mergeCell ref="D423:E423"/>
    <mergeCell ref="P302:T302"/>
    <mergeCell ref="A190:O191"/>
    <mergeCell ref="D472:E472"/>
    <mergeCell ref="D410:E410"/>
    <mergeCell ref="P381:T381"/>
    <mergeCell ref="P435:V43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2025-06-06T11:41:08Z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