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71A9384-B741-4F17-B5C8-A22EBA191D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O326" i="1"/>
  <c r="BM326" i="1"/>
  <c r="Y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P188" i="1"/>
  <c r="X185" i="1"/>
  <c r="X184" i="1"/>
  <c r="BO183" i="1"/>
  <c r="BM183" i="1"/>
  <c r="Y183" i="1"/>
  <c r="P183" i="1"/>
  <c r="X181" i="1"/>
  <c r="X180" i="1"/>
  <c r="BO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Y145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BP127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X94" i="1"/>
  <c r="X93" i="1"/>
  <c r="BO92" i="1"/>
  <c r="BM92" i="1"/>
  <c r="Y92" i="1"/>
  <c r="P92" i="1"/>
  <c r="BO91" i="1"/>
  <c r="BM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BP84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19" i="1" s="1"/>
  <c r="BM22" i="1"/>
  <c r="Y22" i="1"/>
  <c r="B527" i="1" s="1"/>
  <c r="H10" i="1"/>
  <c r="F10" i="1"/>
  <c r="F9" i="1"/>
  <c r="A9" i="1"/>
  <c r="A10" i="1" s="1"/>
  <c r="D7" i="1"/>
  <c r="Q6" i="1"/>
  <c r="P2" i="1"/>
  <c r="BP96" i="1" l="1"/>
  <c r="BN96" i="1"/>
  <c r="Z96" i="1"/>
  <c r="BP119" i="1"/>
  <c r="BN119" i="1"/>
  <c r="Z119" i="1"/>
  <c r="Y162" i="1"/>
  <c r="BP161" i="1"/>
  <c r="BN161" i="1"/>
  <c r="Z161" i="1"/>
  <c r="Z162" i="1" s="1"/>
  <c r="BP165" i="1"/>
  <c r="BN165" i="1"/>
  <c r="Z165" i="1"/>
  <c r="BP194" i="1"/>
  <c r="BN194" i="1"/>
  <c r="Z194" i="1"/>
  <c r="BP216" i="1"/>
  <c r="BN216" i="1"/>
  <c r="Z216" i="1"/>
  <c r="BP250" i="1"/>
  <c r="BN250" i="1"/>
  <c r="Z250" i="1"/>
  <c r="BP274" i="1"/>
  <c r="BN274" i="1"/>
  <c r="Z274" i="1"/>
  <c r="BP315" i="1"/>
  <c r="BN315" i="1"/>
  <c r="Z315" i="1"/>
  <c r="BP341" i="1"/>
  <c r="BN341" i="1"/>
  <c r="Z341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Z29" i="1"/>
  <c r="BN29" i="1"/>
  <c r="Z54" i="1"/>
  <c r="BN54" i="1"/>
  <c r="Z64" i="1"/>
  <c r="BN64" i="1"/>
  <c r="BP76" i="1"/>
  <c r="BN76" i="1"/>
  <c r="BP91" i="1"/>
  <c r="BN91" i="1"/>
  <c r="Z91" i="1"/>
  <c r="BP109" i="1"/>
  <c r="BN109" i="1"/>
  <c r="Z109" i="1"/>
  <c r="BP134" i="1"/>
  <c r="BN134" i="1"/>
  <c r="Z134" i="1"/>
  <c r="BP173" i="1"/>
  <c r="BN173" i="1"/>
  <c r="Z173" i="1"/>
  <c r="BP204" i="1"/>
  <c r="BN204" i="1"/>
  <c r="Z204" i="1"/>
  <c r="BP232" i="1"/>
  <c r="BN232" i="1"/>
  <c r="Z232" i="1"/>
  <c r="Y268" i="1"/>
  <c r="BP264" i="1"/>
  <c r="BN264" i="1"/>
  <c r="Z264" i="1"/>
  <c r="BP303" i="1"/>
  <c r="BN303" i="1"/>
  <c r="Z303" i="1"/>
  <c r="BP330" i="1"/>
  <c r="BN330" i="1"/>
  <c r="Z330" i="1"/>
  <c r="BP355" i="1"/>
  <c r="BN355" i="1"/>
  <c r="Z355" i="1"/>
  <c r="BP403" i="1"/>
  <c r="BN403" i="1"/>
  <c r="Z403" i="1"/>
  <c r="BP446" i="1"/>
  <c r="BN446" i="1"/>
  <c r="Z446" i="1"/>
  <c r="Y499" i="1"/>
  <c r="Y498" i="1"/>
  <c r="BP496" i="1"/>
  <c r="BN496" i="1"/>
  <c r="Z496" i="1"/>
  <c r="Z498" i="1" s="1"/>
  <c r="Y116" i="1"/>
  <c r="Y181" i="1"/>
  <c r="Y180" i="1"/>
  <c r="Y185" i="1"/>
  <c r="Y184" i="1"/>
  <c r="BP183" i="1"/>
  <c r="BN183" i="1"/>
  <c r="Z183" i="1"/>
  <c r="Z184" i="1" s="1"/>
  <c r="BP188" i="1"/>
  <c r="BN188" i="1"/>
  <c r="Z188" i="1"/>
  <c r="BP202" i="1"/>
  <c r="BN202" i="1"/>
  <c r="Z202" i="1"/>
  <c r="BP214" i="1"/>
  <c r="BN214" i="1"/>
  <c r="Z214" i="1"/>
  <c r="BP230" i="1"/>
  <c r="BN230" i="1"/>
  <c r="Z230" i="1"/>
  <c r="BP248" i="1"/>
  <c r="BN248" i="1"/>
  <c r="Z248" i="1"/>
  <c r="BP259" i="1"/>
  <c r="BN259" i="1"/>
  <c r="Z259" i="1"/>
  <c r="BP267" i="1"/>
  <c r="BN267" i="1"/>
  <c r="Z267" i="1"/>
  <c r="BP272" i="1"/>
  <c r="BN272" i="1"/>
  <c r="Z272" i="1"/>
  <c r="BP297" i="1"/>
  <c r="BN297" i="1"/>
  <c r="Z297" i="1"/>
  <c r="BP313" i="1"/>
  <c r="BN313" i="1"/>
  <c r="Z313" i="1"/>
  <c r="Y332" i="1"/>
  <c r="BP326" i="1"/>
  <c r="Y331" i="1"/>
  <c r="BN326" i="1"/>
  <c r="Z326" i="1"/>
  <c r="BP328" i="1"/>
  <c r="BN328" i="1"/>
  <c r="Z328" i="1"/>
  <c r="J9" i="1"/>
  <c r="X518" i="1"/>
  <c r="X520" i="1" s="1"/>
  <c r="X521" i="1"/>
  <c r="Z27" i="1"/>
  <c r="BN27" i="1"/>
  <c r="Z31" i="1"/>
  <c r="BN31" i="1"/>
  <c r="Z43" i="1"/>
  <c r="BN43" i="1"/>
  <c r="D527" i="1"/>
  <c r="Z56" i="1"/>
  <c r="BN56" i="1"/>
  <c r="Z62" i="1"/>
  <c r="BN62" i="1"/>
  <c r="BP62" i="1"/>
  <c r="Z70" i="1"/>
  <c r="BN70" i="1"/>
  <c r="Y82" i="1"/>
  <c r="Z78" i="1"/>
  <c r="BN78" i="1"/>
  <c r="Z84" i="1"/>
  <c r="BN84" i="1"/>
  <c r="Y102" i="1"/>
  <c r="Z98" i="1"/>
  <c r="BN98" i="1"/>
  <c r="Z107" i="1"/>
  <c r="BN107" i="1"/>
  <c r="Z113" i="1"/>
  <c r="BN113" i="1"/>
  <c r="BP113" i="1"/>
  <c r="Z121" i="1"/>
  <c r="BN121" i="1"/>
  <c r="Z127" i="1"/>
  <c r="BN127" i="1"/>
  <c r="Z138" i="1"/>
  <c r="BN138" i="1"/>
  <c r="BP138" i="1"/>
  <c r="Z155" i="1"/>
  <c r="BN155" i="1"/>
  <c r="Y175" i="1"/>
  <c r="Z167" i="1"/>
  <c r="BN167" i="1"/>
  <c r="Z171" i="1"/>
  <c r="BN171" i="1"/>
  <c r="Z177" i="1"/>
  <c r="BN177" i="1"/>
  <c r="BP177" i="1"/>
  <c r="BP179" i="1"/>
  <c r="BN179" i="1"/>
  <c r="Y206" i="1"/>
  <c r="BP198" i="1"/>
  <c r="BN198" i="1"/>
  <c r="Z198" i="1"/>
  <c r="BP210" i="1"/>
  <c r="BN210" i="1"/>
  <c r="Z210" i="1"/>
  <c r="Y223" i="1"/>
  <c r="BP221" i="1"/>
  <c r="BN221" i="1"/>
  <c r="Z221" i="1"/>
  <c r="BP238" i="1"/>
  <c r="BN238" i="1"/>
  <c r="Z238" i="1"/>
  <c r="BP255" i="1"/>
  <c r="BN255" i="1"/>
  <c r="Z255" i="1"/>
  <c r="BP266" i="1"/>
  <c r="BN266" i="1"/>
  <c r="Z266" i="1"/>
  <c r="P527" i="1"/>
  <c r="Y280" i="1"/>
  <c r="BP279" i="1"/>
  <c r="BN279" i="1"/>
  <c r="Z279" i="1"/>
  <c r="Z280" i="1" s="1"/>
  <c r="Y285" i="1"/>
  <c r="Y284" i="1"/>
  <c r="BP283" i="1"/>
  <c r="BN283" i="1"/>
  <c r="Z283" i="1"/>
  <c r="Z284" i="1" s="1"/>
  <c r="Q527" i="1"/>
  <c r="Y289" i="1"/>
  <c r="BP288" i="1"/>
  <c r="BN288" i="1"/>
  <c r="Z288" i="1"/>
  <c r="Z289" i="1" s="1"/>
  <c r="BP293" i="1"/>
  <c r="BN293" i="1"/>
  <c r="Z293" i="1"/>
  <c r="BP305" i="1"/>
  <c r="BN305" i="1"/>
  <c r="Z305" i="1"/>
  <c r="BP321" i="1"/>
  <c r="BN321" i="1"/>
  <c r="Z321" i="1"/>
  <c r="BP343" i="1"/>
  <c r="BN343" i="1"/>
  <c r="Z343" i="1"/>
  <c r="BP349" i="1"/>
  <c r="BN349" i="1"/>
  <c r="Z349" i="1"/>
  <c r="Y361" i="1"/>
  <c r="BP359" i="1"/>
  <c r="BN359" i="1"/>
  <c r="Z359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BP485" i="1"/>
  <c r="BN485" i="1"/>
  <c r="Z485" i="1"/>
  <c r="Y511" i="1"/>
  <c r="Y510" i="1"/>
  <c r="BP506" i="1"/>
  <c r="BN506" i="1"/>
  <c r="Z506" i="1"/>
  <c r="BP508" i="1"/>
  <c r="BN508" i="1"/>
  <c r="Z508" i="1"/>
  <c r="Y252" i="1"/>
  <c r="BP327" i="1"/>
  <c r="BN327" i="1"/>
  <c r="Z327" i="1"/>
  <c r="BP336" i="1"/>
  <c r="BN336" i="1"/>
  <c r="Z336" i="1"/>
  <c r="BP353" i="1"/>
  <c r="BN353" i="1"/>
  <c r="Z353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S527" i="1"/>
  <c r="Y344" i="1"/>
  <c r="Y411" i="1"/>
  <c r="Y24" i="1"/>
  <c r="Y32" i="1"/>
  <c r="Y46" i="1"/>
  <c r="Y50" i="1"/>
  <c r="Y59" i="1"/>
  <c r="Y67" i="1"/>
  <c r="Y73" i="1"/>
  <c r="Y81" i="1"/>
  <c r="BP85" i="1"/>
  <c r="BN85" i="1"/>
  <c r="Z85" i="1"/>
  <c r="Y87" i="1"/>
  <c r="E527" i="1"/>
  <c r="Y93" i="1"/>
  <c r="BP90" i="1"/>
  <c r="BN90" i="1"/>
  <c r="Z90" i="1"/>
  <c r="BP99" i="1"/>
  <c r="BN99" i="1"/>
  <c r="Z99" i="1"/>
  <c r="BP108" i="1"/>
  <c r="BN108" i="1"/>
  <c r="Z108" i="1"/>
  <c r="BP120" i="1"/>
  <c r="BN120" i="1"/>
  <c r="Z120" i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BP154" i="1"/>
  <c r="BN154" i="1"/>
  <c r="Z154" i="1"/>
  <c r="BP168" i="1"/>
  <c r="BN168" i="1"/>
  <c r="Z168" i="1"/>
  <c r="BP172" i="1"/>
  <c r="BN172" i="1"/>
  <c r="Z172" i="1"/>
  <c r="BP189" i="1"/>
  <c r="BN189" i="1"/>
  <c r="Z189" i="1"/>
  <c r="Z190" i="1" s="1"/>
  <c r="Y191" i="1"/>
  <c r="Y196" i="1"/>
  <c r="BP193" i="1"/>
  <c r="BN193" i="1"/>
  <c r="Z193" i="1"/>
  <c r="BP201" i="1"/>
  <c r="BN201" i="1"/>
  <c r="Z201" i="1"/>
  <c r="BP205" i="1"/>
  <c r="BN205" i="1"/>
  <c r="Z205" i="1"/>
  <c r="Y207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Z337" i="1" s="1"/>
  <c r="Y337" i="1"/>
  <c r="BP375" i="1"/>
  <c r="BN375" i="1"/>
  <c r="Z375" i="1"/>
  <c r="Y379" i="1"/>
  <c r="F527" i="1"/>
  <c r="H9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C527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BP101" i="1"/>
  <c r="BN101" i="1"/>
  <c r="Z101" i="1"/>
  <c r="Y103" i="1"/>
  <c r="Y111" i="1"/>
  <c r="BP106" i="1"/>
  <c r="BN106" i="1"/>
  <c r="Z106" i="1"/>
  <c r="Y110" i="1"/>
  <c r="BP114" i="1"/>
  <c r="BN114" i="1"/>
  <c r="Z114" i="1"/>
  <c r="Y125" i="1"/>
  <c r="BP122" i="1"/>
  <c r="BN122" i="1"/>
  <c r="Z122" i="1"/>
  <c r="Y129" i="1"/>
  <c r="Y135" i="1"/>
  <c r="BP139" i="1"/>
  <c r="BN139" i="1"/>
  <c r="Z139" i="1"/>
  <c r="Y141" i="1"/>
  <c r="Y146" i="1"/>
  <c r="BP143" i="1"/>
  <c r="BN143" i="1"/>
  <c r="Z143" i="1"/>
  <c r="Z145" i="1" s="1"/>
  <c r="Y157" i="1"/>
  <c r="Y156" i="1"/>
  <c r="BP166" i="1"/>
  <c r="BN166" i="1"/>
  <c r="Z166" i="1"/>
  <c r="BP170" i="1"/>
  <c r="BN170" i="1"/>
  <c r="Z170" i="1"/>
  <c r="Z174" i="1" s="1"/>
  <c r="Y174" i="1"/>
  <c r="Z180" i="1"/>
  <c r="BP178" i="1"/>
  <c r="BN178" i="1"/>
  <c r="Z178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BP273" i="1"/>
  <c r="BN273" i="1"/>
  <c r="Z273" i="1"/>
  <c r="Z275" i="1" s="1"/>
  <c r="O527" i="1"/>
  <c r="Y275" i="1"/>
  <c r="BP350" i="1"/>
  <c r="BN350" i="1"/>
  <c r="Z350" i="1"/>
  <c r="Y356" i="1"/>
  <c r="BP354" i="1"/>
  <c r="BN354" i="1"/>
  <c r="Z354" i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Z251" i="1" s="1"/>
  <c r="Y251" i="1"/>
  <c r="BP256" i="1"/>
  <c r="BN256" i="1"/>
  <c r="Z256" i="1"/>
  <c r="Z260" i="1" s="1"/>
  <c r="Y260" i="1"/>
  <c r="Z268" i="1"/>
  <c r="BP265" i="1"/>
  <c r="BN265" i="1"/>
  <c r="Z265" i="1"/>
  <c r="Y276" i="1"/>
  <c r="BP294" i="1"/>
  <c r="BN294" i="1"/>
  <c r="Z294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Y338" i="1"/>
  <c r="BP342" i="1"/>
  <c r="BN342" i="1"/>
  <c r="Z342" i="1"/>
  <c r="Z344" i="1" s="1"/>
  <c r="BP352" i="1"/>
  <c r="BN352" i="1"/>
  <c r="Z352" i="1"/>
  <c r="BP360" i="1"/>
  <c r="BN360" i="1"/>
  <c r="Z360" i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417" i="1" l="1"/>
  <c r="Z387" i="1"/>
  <c r="Z378" i="1"/>
  <c r="Z361" i="1"/>
  <c r="Z140" i="1"/>
  <c r="Z66" i="1"/>
  <c r="Z195" i="1"/>
  <c r="Z86" i="1"/>
  <c r="Z116" i="1"/>
  <c r="Z45" i="1"/>
  <c r="Z124" i="1"/>
  <c r="Z356" i="1"/>
  <c r="Z331" i="1"/>
  <c r="Z299" i="1"/>
  <c r="Z234" i="1"/>
  <c r="Z223" i="1"/>
  <c r="Z424" i="1"/>
  <c r="Z110" i="1"/>
  <c r="Z102" i="1"/>
  <c r="Z81" i="1"/>
  <c r="Z156" i="1"/>
  <c r="Z510" i="1"/>
  <c r="Z486" i="1"/>
  <c r="Z452" i="1"/>
  <c r="Z406" i="1"/>
  <c r="Z468" i="1"/>
  <c r="Y519" i="1"/>
  <c r="Z218" i="1"/>
  <c r="Z93" i="1"/>
  <c r="Y517" i="1"/>
  <c r="Z309" i="1"/>
  <c r="Z493" i="1"/>
  <c r="Z206" i="1"/>
  <c r="Z72" i="1"/>
  <c r="Z59" i="1"/>
  <c r="Z32" i="1"/>
  <c r="Y521" i="1"/>
  <c r="Y518" i="1"/>
  <c r="Z323" i="1"/>
  <c r="Z317" i="1"/>
  <c r="Y520" i="1" l="1"/>
  <c r="Z522" i="1"/>
</calcChain>
</file>

<file path=xl/sharedStrings.xml><?xml version="1.0" encoding="utf-8"?>
<sst xmlns="http://schemas.openxmlformats.org/spreadsheetml/2006/main" count="2314" uniqueCount="836">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</sst>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835</v>
      </c>
      <c r="I5" s="820"/>
      <c r="J5" s="820"/>
      <c r="K5" s="820"/>
      <c r="L5" s="820"/>
      <c r="M5" s="657"/>
      <c r="N5" s="58"/>
      <c r="P5" s="24" t="s">
        <v>10</v>
      </c>
      <c r="Q5" s="880">
        <v>45817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Понедельник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4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/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19</v>
      </c>
      <c r="Q8" s="713">
        <v>0.45833333333333331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20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21</v>
      </c>
      <c r="Q10" s="755"/>
      <c r="R10" s="756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7"/>
      <c r="R11" s="708"/>
      <c r="U11" s="24" t="s">
        <v>26</v>
      </c>
      <c r="V11" s="844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28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29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30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31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32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33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34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35</v>
      </c>
      <c r="B17" s="627" t="s">
        <v>36</v>
      </c>
      <c r="C17" s="718" t="s">
        <v>37</v>
      </c>
      <c r="D17" s="627" t="s">
        <v>38</v>
      </c>
      <c r="E17" s="684"/>
      <c r="F17" s="627" t="s">
        <v>39</v>
      </c>
      <c r="G17" s="627" t="s">
        <v>40</v>
      </c>
      <c r="H17" s="627" t="s">
        <v>41</v>
      </c>
      <c r="I17" s="627" t="s">
        <v>42</v>
      </c>
      <c r="J17" s="627" t="s">
        <v>43</v>
      </c>
      <c r="K17" s="627" t="s">
        <v>44</v>
      </c>
      <c r="L17" s="627" t="s">
        <v>45</v>
      </c>
      <c r="M17" s="627" t="s">
        <v>46</v>
      </c>
      <c r="N17" s="627" t="s">
        <v>47</v>
      </c>
      <c r="O17" s="627" t="s">
        <v>48</v>
      </c>
      <c r="P17" s="627" t="s">
        <v>49</v>
      </c>
      <c r="Q17" s="683"/>
      <c r="R17" s="683"/>
      <c r="S17" s="683"/>
      <c r="T17" s="684"/>
      <c r="U17" s="898" t="s">
        <v>50</v>
      </c>
      <c r="V17" s="632"/>
      <c r="W17" s="627" t="s">
        <v>51</v>
      </c>
      <c r="X17" s="627" t="s">
        <v>52</v>
      </c>
      <c r="Y17" s="901" t="s">
        <v>53</v>
      </c>
      <c r="Z17" s="804" t="s">
        <v>54</v>
      </c>
      <c r="AA17" s="794" t="s">
        <v>55</v>
      </c>
      <c r="AB17" s="794" t="s">
        <v>56</v>
      </c>
      <c r="AC17" s="794" t="s">
        <v>57</v>
      </c>
      <c r="AD17" s="794" t="s">
        <v>58</v>
      </c>
      <c r="AE17" s="868"/>
      <c r="AF17" s="869"/>
      <c r="AG17" s="66"/>
      <c r="BD17" s="65" t="s">
        <v>59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60</v>
      </c>
      <c r="V18" s="67" t="s">
        <v>61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7" t="s">
        <v>68</v>
      </c>
      <c r="Q22" s="582"/>
      <c r="R22" s="582"/>
      <c r="S22" s="582"/>
      <c r="T22" s="583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69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9">
        <v>4607091385687</v>
      </c>
      <c r="E42" s="580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9">
        <v>4680115882539</v>
      </c>
      <c r="E43" s="580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hidden="1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hidden="1" customHeight="1" x14ac:dyDescent="0.25">
      <c r="A47" s="597" t="s">
        <v>73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119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102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69</v>
      </c>
      <c r="X53" s="575">
        <v>12</v>
      </c>
      <c r="Y53" s="576">
        <f t="shared" ref="Y53:Y58" si="6">IFERROR(IF(X53="",0,CEILING((X53/$H53),1)*$H53),"")</f>
        <v>22.4</v>
      </c>
      <c r="Z53" s="36">
        <f>IFERROR(IF(Y53=0,"",ROUNDUP(Y53/H53,0)*0.01898),"")</f>
        <v>3.7960000000000001E-2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12.46607142857143</v>
      </c>
      <c r="BN53" s="64">
        <f t="shared" ref="BN53:BN58" si="8">IFERROR(Y53*I53/H53,"0")</f>
        <v>23.27</v>
      </c>
      <c r="BO53" s="64">
        <f t="shared" ref="BO53:BO58" si="9">IFERROR(1/J53*(X53/H53),"0")</f>
        <v>1.6741071428571428E-2</v>
      </c>
      <c r="BP53" s="64">
        <f t="shared" ref="BP53:BP58" si="10">IFERROR(1/J53*(Y53/H53),"0")</f>
        <v>3.125E-2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1.0714285714285714</v>
      </c>
      <c r="Y59" s="577">
        <f>IFERROR(Y53/H53,"0")+IFERROR(Y54/H54,"0")+IFERROR(Y55/H55,"0")+IFERROR(Y56/H56,"0")+IFERROR(Y57/H57,"0")+IFERROR(Y58/H58,"0")</f>
        <v>2</v>
      </c>
      <c r="Z59" s="577">
        <f>IFERROR(IF(Z53="",0,Z53),"0")+IFERROR(IF(Z54="",0,Z54),"0")+IFERROR(IF(Z55="",0,Z55),"0")+IFERROR(IF(Z56="",0,Z56),"0")+IFERROR(IF(Z57="",0,Z57),"0")+IFERROR(IF(Z58="",0,Z58),"0")</f>
        <v>3.7960000000000001E-2</v>
      </c>
      <c r="AA59" s="578"/>
      <c r="AB59" s="578"/>
      <c r="AC59" s="578"/>
    </row>
    <row r="60" spans="1:68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12</v>
      </c>
      <c r="Y60" s="577">
        <f>IFERROR(SUM(Y53:Y58),"0")</f>
        <v>22.4</v>
      </c>
      <c r="Z60" s="37"/>
      <c r="AA60" s="578"/>
      <c r="AB60" s="578"/>
      <c r="AC60" s="578"/>
    </row>
    <row r="61" spans="1:68" ht="14.25" hidden="1" customHeight="1" x14ac:dyDescent="0.25">
      <c r="A61" s="597" t="s">
        <v>137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hidden="1" customHeight="1" x14ac:dyDescent="0.25">
      <c r="A62" s="54" t="s">
        <v>138</v>
      </c>
      <c r="B62" s="54" t="s">
        <v>139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hidden="1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hidden="1" customHeight="1" x14ac:dyDescent="0.25">
      <c r="A68" s="597" t="s">
        <v>63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69</v>
      </c>
      <c r="X71" s="575">
        <v>21</v>
      </c>
      <c r="Y71" s="576">
        <f>IFERROR(IF(X71="",0,CEILING((X71/$H71),1)*$H71),"")</f>
        <v>21.6</v>
      </c>
      <c r="Z71" s="36">
        <f>IFERROR(IF(Y71=0,"",ROUNDUP(Y71/H71,0)*0.00502),"")</f>
        <v>6.0240000000000002E-2</v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22.166666666666664</v>
      </c>
      <c r="BN71" s="64">
        <f>IFERROR(Y71*I71/H71,"0")</f>
        <v>22.8</v>
      </c>
      <c r="BO71" s="64">
        <f>IFERROR(1/J71*(X71/H71),"0")</f>
        <v>4.9857549857549859E-2</v>
      </c>
      <c r="BP71" s="64">
        <f>IFERROR(1/J71*(Y71/H71),"0")</f>
        <v>5.1282051282051287E-2</v>
      </c>
    </row>
    <row r="72" spans="1:68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11.666666666666666</v>
      </c>
      <c r="Y72" s="577">
        <f>IFERROR(Y69/H69,"0")+IFERROR(Y70/H70,"0")+IFERROR(Y71/H71,"0")</f>
        <v>12</v>
      </c>
      <c r="Z72" s="577">
        <f>IFERROR(IF(Z69="",0,Z69),"0")+IFERROR(IF(Z70="",0,Z70),"0")+IFERROR(IF(Z71="",0,Z71),"0")</f>
        <v>6.0240000000000002E-2</v>
      </c>
      <c r="AA72" s="578"/>
      <c r="AB72" s="578"/>
      <c r="AC72" s="578"/>
    </row>
    <row r="73" spans="1:68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21</v>
      </c>
      <c r="Y73" s="577">
        <f>IFERROR(SUM(Y69:Y71),"0")</f>
        <v>21.6</v>
      </c>
      <c r="Z73" s="37"/>
      <c r="AA73" s="578"/>
      <c r="AB73" s="578"/>
      <c r="AC73" s="578"/>
    </row>
    <row r="74" spans="1:68" ht="14.25" hidden="1" customHeight="1" x14ac:dyDescent="0.25">
      <c r="A74" s="597" t="s">
        <v>73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69</v>
      </c>
      <c r="X76" s="575">
        <v>9</v>
      </c>
      <c r="Y76" s="576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9.4660714285714302</v>
      </c>
      <c r="BN76" s="64">
        <f t="shared" si="13"/>
        <v>17.670000000000002</v>
      </c>
      <c r="BO76" s="64">
        <f t="shared" si="14"/>
        <v>1.6741071428571428E-2</v>
      </c>
      <c r="BP76" s="64">
        <f t="shared" si="15"/>
        <v>3.125E-2</v>
      </c>
    </row>
    <row r="77" spans="1:68" ht="27" hidden="1" customHeight="1" x14ac:dyDescent="0.25">
      <c r="A77" s="54" t="s">
        <v>163</v>
      </c>
      <c r="B77" s="54" t="s">
        <v>164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1.0714285714285714</v>
      </c>
      <c r="Y81" s="577">
        <f>IFERROR(Y75/H75,"0")+IFERROR(Y76/H76,"0")+IFERROR(Y77/H77,"0")+IFERROR(Y78/H78,"0")+IFERROR(Y79/H79,"0")+IFERROR(Y80/H80,"0")</f>
        <v>2</v>
      </c>
      <c r="Z81" s="577">
        <f>IFERROR(IF(Z75="",0,Z75),"0")+IFERROR(IF(Z76="",0,Z76),"0")+IFERROR(IF(Z77="",0,Z77),"0")+IFERROR(IF(Z78="",0,Z78),"0")+IFERROR(IF(Z79="",0,Z79),"0")+IFERROR(IF(Z80="",0,Z80),"0")</f>
        <v>3.7960000000000001E-2</v>
      </c>
      <c r="AA81" s="578"/>
      <c r="AB81" s="578"/>
      <c r="AC81" s="578"/>
    </row>
    <row r="82" spans="1:68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9</v>
      </c>
      <c r="Y82" s="577">
        <f>IFERROR(SUM(Y75:Y80),"0")</f>
        <v>16.8</v>
      </c>
      <c r="Z82" s="37"/>
      <c r="AA82" s="578"/>
      <c r="AB82" s="578"/>
      <c r="AC82" s="578"/>
    </row>
    <row r="83" spans="1:68" ht="14.25" hidden="1" customHeight="1" x14ac:dyDescent="0.25">
      <c r="A83" s="597" t="s">
        <v>172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69</v>
      </c>
      <c r="X84" s="575">
        <v>14</v>
      </c>
      <c r="Y84" s="576">
        <f>IFERROR(IF(X84="",0,CEILING((X84/$H84),1)*$H84),"")</f>
        <v>15.6</v>
      </c>
      <c r="Z84" s="36">
        <f>IFERROR(IF(Y84=0,"",ROUNDUP(Y84/H84,0)*0.01898),"")</f>
        <v>3.7960000000000001E-2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14.780769230769231</v>
      </c>
      <c r="BN84" s="64">
        <f>IFERROR(Y84*I84/H84,"0")</f>
        <v>16.47</v>
      </c>
      <c r="BO84" s="64">
        <f>IFERROR(1/J84*(X84/H84),"0")</f>
        <v>2.8044871794871796E-2</v>
      </c>
      <c r="BP84" s="64">
        <f>IFERROR(1/J84*(Y84/H84),"0")</f>
        <v>3.125E-2</v>
      </c>
    </row>
    <row r="85" spans="1:68" ht="27" hidden="1" customHeight="1" x14ac:dyDescent="0.25">
      <c r="A85" s="54" t="s">
        <v>176</v>
      </c>
      <c r="B85" s="54" t="s">
        <v>177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1.7948717948717949</v>
      </c>
      <c r="Y86" s="577">
        <f>IFERROR(Y84/H84,"0")+IFERROR(Y85/H85,"0")</f>
        <v>2</v>
      </c>
      <c r="Z86" s="577">
        <f>IFERROR(IF(Z84="",0,Z84),"0")+IFERROR(IF(Z85="",0,Z85),"0")</f>
        <v>3.7960000000000001E-2</v>
      </c>
      <c r="AA86" s="578"/>
      <c r="AB86" s="578"/>
      <c r="AC86" s="578"/>
    </row>
    <row r="87" spans="1:68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14</v>
      </c>
      <c r="Y87" s="577">
        <f>IFERROR(SUM(Y84:Y85),"0")</f>
        <v>15.6</v>
      </c>
      <c r="Z87" s="37"/>
      <c r="AA87" s="578"/>
      <c r="AB87" s="578"/>
      <c r="AC87" s="578"/>
    </row>
    <row r="88" spans="1:68" ht="16.5" hidden="1" customHeight="1" x14ac:dyDescent="0.25">
      <c r="A88" s="629" t="s">
        <v>179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102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hidden="1" customHeight="1" x14ac:dyDescent="0.25">
      <c r="A90" s="54" t="s">
        <v>180</v>
      </c>
      <c r="B90" s="54" t="s">
        <v>181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69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69</v>
      </c>
      <c r="X92" s="575">
        <v>12</v>
      </c>
      <c r="Y92" s="576">
        <f>IFERROR(IF(X92="",0,CEILING((X92/$H92),1)*$H92),"")</f>
        <v>13.5</v>
      </c>
      <c r="Z92" s="36">
        <f>IFERROR(IF(Y92=0,"",ROUNDUP(Y92/H92,0)*0.00902),"")</f>
        <v>2.7060000000000001E-2</v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12.559999999999999</v>
      </c>
      <c r="BN92" s="64">
        <f>IFERROR(Y92*I92/H92,"0")</f>
        <v>14.13</v>
      </c>
      <c r="BO92" s="64">
        <f>IFERROR(1/J92*(X92/H92),"0")</f>
        <v>2.02020202020202E-2</v>
      </c>
      <c r="BP92" s="64">
        <f>IFERROR(1/J92*(Y92/H92),"0")</f>
        <v>2.2727272727272728E-2</v>
      </c>
    </row>
    <row r="93" spans="1:68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2.6666666666666665</v>
      </c>
      <c r="Y93" s="577">
        <f>IFERROR(Y90/H90,"0")+IFERROR(Y91/H91,"0")+IFERROR(Y92/H92,"0")</f>
        <v>3</v>
      </c>
      <c r="Z93" s="577">
        <f>IFERROR(IF(Z90="",0,Z90),"0")+IFERROR(IF(Z91="",0,Z91),"0")+IFERROR(IF(Z92="",0,Z92),"0")</f>
        <v>2.7060000000000001E-2</v>
      </c>
      <c r="AA93" s="578"/>
      <c r="AB93" s="578"/>
      <c r="AC93" s="578"/>
    </row>
    <row r="94" spans="1:68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12</v>
      </c>
      <c r="Y94" s="577">
        <f>IFERROR(SUM(Y90:Y92),"0")</f>
        <v>13.5</v>
      </c>
      <c r="Z94" s="37"/>
      <c r="AA94" s="578"/>
      <c r="AB94" s="578"/>
      <c r="AC94" s="578"/>
    </row>
    <row r="95" spans="1:68" ht="14.25" hidden="1" customHeight="1" x14ac:dyDescent="0.25">
      <c r="A95" s="597" t="s">
        <v>73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hidden="1" customHeight="1" x14ac:dyDescent="0.25">
      <c r="A96" s="54" t="s">
        <v>187</v>
      </c>
      <c r="B96" s="54" t="s">
        <v>188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2" t="s">
        <v>189</v>
      </c>
      <c r="Q96" s="582"/>
      <c r="R96" s="582"/>
      <c r="S96" s="582"/>
      <c r="T96" s="583"/>
      <c r="U96" s="34"/>
      <c r="V96" s="34"/>
      <c r="W96" s="35" t="s">
        <v>69</v>
      </c>
      <c r="X96" s="575">
        <v>0</v>
      </c>
      <c r="Y96" s="576">
        <f t="shared" ref="Y96:Y101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0</v>
      </c>
      <c r="BN96" s="64">
        <f t="shared" ref="BN96:BN101" si="18">IFERROR(Y96*I96/H96,"0")</f>
        <v>0</v>
      </c>
      <c r="BO96" s="64">
        <f t="shared" ref="BO96:BO101" si="19">IFERROR(1/J96*(X96/H96),"0")</f>
        <v>0</v>
      </c>
      <c r="BP96" s="64">
        <f t="shared" ref="BP96:BP101" si="20">IFERROR(1/J96*(Y96/H96),"0")</f>
        <v>0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195</v>
      </c>
      <c r="B100" s="54" t="s">
        <v>197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69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idden="1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0</v>
      </c>
      <c r="Y102" s="577">
        <f>IFERROR(Y96/H96,"0")+IFERROR(Y97/H97,"0")+IFERROR(Y98/H98,"0")+IFERROR(Y99/H99,"0")+IFERROR(Y100/H100,"0")+IFERROR(Y101/H101,"0")</f>
        <v>0</v>
      </c>
      <c r="Z102" s="577">
        <f>IFERROR(IF(Z96="",0,Z96),"0")+IFERROR(IF(Z97="",0,Z97),"0")+IFERROR(IF(Z98="",0,Z98),"0")+IFERROR(IF(Z99="",0,Z99),"0")+IFERROR(IF(Z100="",0,Z100),"0")+IFERROR(IF(Z101="",0,Z101),"0")</f>
        <v>0</v>
      </c>
      <c r="AA102" s="578"/>
      <c r="AB102" s="578"/>
      <c r="AC102" s="578"/>
    </row>
    <row r="103" spans="1:68" hidden="1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0</v>
      </c>
      <c r="Y103" s="577">
        <f>IFERROR(SUM(Y96:Y101),"0")</f>
        <v>0</v>
      </c>
      <c r="Z103" s="37"/>
      <c r="AA103" s="578"/>
      <c r="AB103" s="578"/>
      <c r="AC103" s="578"/>
    </row>
    <row r="104" spans="1:68" ht="16.5" hidden="1" customHeight="1" x14ac:dyDescent="0.25">
      <c r="A104" s="629" t="s">
        <v>202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102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hidden="1" customHeight="1" x14ac:dyDescent="0.25">
      <c r="A106" s="54" t="s">
        <v>203</v>
      </c>
      <c r="B106" s="54" t="s">
        <v>204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69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208</v>
      </c>
      <c r="B108" s="54" t="s">
        <v>209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hidden="1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hidden="1" customHeight="1" x14ac:dyDescent="0.25">
      <c r="A112" s="597" t="s">
        <v>137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customHeight="1" x14ac:dyDescent="0.25">
      <c r="A113" s="54" t="s">
        <v>212</v>
      </c>
      <c r="B113" s="54" t="s">
        <v>213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69</v>
      </c>
      <c r="X113" s="575">
        <v>22</v>
      </c>
      <c r="Y113" s="576">
        <f>IFERROR(IF(X113="",0,CEILING((X113/$H113),1)*$H113),"")</f>
        <v>32.400000000000006</v>
      </c>
      <c r="Z113" s="36">
        <f>IFERROR(IF(Y113=0,"",ROUNDUP(Y113/H113,0)*0.01898),"")</f>
        <v>5.6940000000000004E-2</v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22.886111111111109</v>
      </c>
      <c r="BN113" s="64">
        <f>IFERROR(Y113*I113/H113,"0")</f>
        <v>33.705000000000005</v>
      </c>
      <c r="BO113" s="64">
        <f>IFERROR(1/J113*(X113/H113),"0")</f>
        <v>3.1828703703703699E-2</v>
      </c>
      <c r="BP113" s="64">
        <f>IFERROR(1/J113*(Y113/H113),"0")</f>
        <v>4.6875000000000007E-2</v>
      </c>
    </row>
    <row r="114" spans="1:68" ht="16.5" hidden="1" customHeight="1" x14ac:dyDescent="0.25">
      <c r="A114" s="54" t="s">
        <v>215</v>
      </c>
      <c r="B114" s="54" t="s">
        <v>216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217</v>
      </c>
      <c r="B115" s="54" t="s">
        <v>218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2.0370370370370368</v>
      </c>
      <c r="Y116" s="577">
        <f>IFERROR(Y113/H113,"0")+IFERROR(Y114/H114,"0")+IFERROR(Y115/H115,"0")</f>
        <v>3.0000000000000004</v>
      </c>
      <c r="Z116" s="577">
        <f>IFERROR(IF(Z113="",0,Z113),"0")+IFERROR(IF(Z114="",0,Z114),"0")+IFERROR(IF(Z115="",0,Z115),"0")</f>
        <v>5.6940000000000004E-2</v>
      </c>
      <c r="AA116" s="578"/>
      <c r="AB116" s="578"/>
      <c r="AC116" s="578"/>
    </row>
    <row r="117" spans="1:68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22</v>
      </c>
      <c r="Y117" s="577">
        <f>IFERROR(SUM(Y113:Y115),"0")</f>
        <v>32.400000000000006</v>
      </c>
      <c r="Z117" s="37"/>
      <c r="AA117" s="578"/>
      <c r="AB117" s="578"/>
      <c r="AC117" s="578"/>
    </row>
    <row r="118" spans="1:68" ht="14.25" hidden="1" customHeight="1" x14ac:dyDescent="0.25">
      <c r="A118" s="597" t="s">
        <v>73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27" hidden="1" customHeight="1" x14ac:dyDescent="0.25">
      <c r="A119" s="54" t="s">
        <v>219</v>
      </c>
      <c r="B119" s="54" t="s">
        <v>220</v>
      </c>
      <c r="C119" s="31">
        <v>4301051360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2"/>
      <c r="R119" s="582"/>
      <c r="S119" s="582"/>
      <c r="T119" s="583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6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69</v>
      </c>
      <c r="X120" s="575">
        <v>79</v>
      </c>
      <c r="Y120" s="576">
        <f>IFERROR(IF(X120="",0,CEILING((X120/$H120),1)*$H120),"")</f>
        <v>81</v>
      </c>
      <c r="Z120" s="36">
        <f>IFERROR(IF(Y120=0,"",ROUNDUP(Y120/H120,0)*0.01898),"")</f>
        <v>0.1898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84.00333333333333</v>
      </c>
      <c r="BN120" s="64">
        <f>IFERROR(Y120*I120/H120,"0")</f>
        <v>86.13000000000001</v>
      </c>
      <c r="BO120" s="64">
        <f>IFERROR(1/J120*(X120/H120),"0")</f>
        <v>0.15239197530864199</v>
      </c>
      <c r="BP120" s="64">
        <f>IFERROR(1/J120*(Y120/H120),"0")</f>
        <v>0.15625</v>
      </c>
    </row>
    <row r="121" spans="1:68" ht="27" hidden="1" customHeight="1" x14ac:dyDescent="0.25">
      <c r="A121" s="54" t="s">
        <v>224</v>
      </c>
      <c r="B121" s="54" t="s">
        <v>225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226</v>
      </c>
      <c r="B122" s="54" t="s">
        <v>227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9.7530864197530871</v>
      </c>
      <c r="Y124" s="577">
        <f>IFERROR(Y119/H119,"0")+IFERROR(Y120/H120,"0")+IFERROR(Y121/H121,"0")+IFERROR(Y122/H122,"0")+IFERROR(Y123/H123,"0")</f>
        <v>10</v>
      </c>
      <c r="Z124" s="577">
        <f>IFERROR(IF(Z119="",0,Z119),"0")+IFERROR(IF(Z120="",0,Z120),"0")+IFERROR(IF(Z121="",0,Z121),"0")+IFERROR(IF(Z122="",0,Z122),"0")+IFERROR(IF(Z123="",0,Z123),"0")</f>
        <v>0.1898</v>
      </c>
      <c r="AA124" s="578"/>
      <c r="AB124" s="578"/>
      <c r="AC124" s="578"/>
    </row>
    <row r="125" spans="1:68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79</v>
      </c>
      <c r="Y125" s="577">
        <f>IFERROR(SUM(Y119:Y123),"0")</f>
        <v>81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172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231</v>
      </c>
      <c r="B127" s="54" t="s">
        <v>232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234</v>
      </c>
      <c r="B128" s="54" t="s">
        <v>235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629" t="s">
        <v>237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102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238</v>
      </c>
      <c r="B133" s="54" t="s">
        <v>239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238</v>
      </c>
      <c r="B134" s="54" t="s">
        <v>241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hidden="1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hidden="1" customHeight="1" x14ac:dyDescent="0.25">
      <c r="A137" s="597" t="s">
        <v>63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hidden="1" customHeight="1" x14ac:dyDescent="0.25">
      <c r="A138" s="54" t="s">
        <v>242</v>
      </c>
      <c r="B138" s="54" t="s">
        <v>243</v>
      </c>
      <c r="C138" s="31">
        <v>4301031234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242</v>
      </c>
      <c r="B139" s="54" t="s">
        <v>245</v>
      </c>
      <c r="C139" s="31">
        <v>4301031235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97" t="s">
        <v>73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246</v>
      </c>
      <c r="B143" s="54" t="s">
        <v>247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246</v>
      </c>
      <c r="B144" s="54" t="s">
        <v>248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629" t="s">
        <v>100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102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hidden="1" customHeight="1" x14ac:dyDescent="0.25">
      <c r="A149" s="54" t="s">
        <v>249</v>
      </c>
      <c r="B149" s="54" t="s">
        <v>250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7" t="s">
        <v>63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hidden="1" customHeight="1" x14ac:dyDescent="0.25">
      <c r="A153" s="54" t="s">
        <v>252</v>
      </c>
      <c r="B153" s="54" t="s">
        <v>253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255</v>
      </c>
      <c r="B154" s="54" t="s">
        <v>256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258</v>
      </c>
      <c r="B155" s="54" t="s">
        <v>259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625" t="s">
        <v>261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262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137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hidden="1" customHeight="1" x14ac:dyDescent="0.25">
      <c r="A161" s="54" t="s">
        <v>263</v>
      </c>
      <c r="B161" s="54" t="s">
        <v>264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7" t="s">
        <v>63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69</v>
      </c>
      <c r="X165" s="575">
        <v>46</v>
      </c>
      <c r="Y165" s="576">
        <f t="shared" ref="Y165:Y173" si="21">IFERROR(IF(X165="",0,CEILING((X165/$H165),1)*$H165),"")</f>
        <v>46.2</v>
      </c>
      <c r="Z165" s="36">
        <f>IFERROR(IF(Y165=0,"",ROUNDUP(Y165/H165,0)*0.00902),"")</f>
        <v>9.9220000000000003E-2</v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48.957142857142848</v>
      </c>
      <c r="BN165" s="64">
        <f t="shared" ref="BN165:BN173" si="23">IFERROR(Y165*I165/H165,"0")</f>
        <v>49.17</v>
      </c>
      <c r="BO165" s="64">
        <f t="shared" ref="BO165:BO173" si="24">IFERROR(1/J165*(X165/H165),"0")</f>
        <v>8.2972582972582976E-2</v>
      </c>
      <c r="BP165" s="64">
        <f t="shared" ref="BP165:BP173" si="25">IFERROR(1/J165*(Y165/H165),"0")</f>
        <v>8.3333333333333343E-2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69</v>
      </c>
      <c r="X167" s="575">
        <v>21</v>
      </c>
      <c r="Y167" s="576">
        <f t="shared" si="21"/>
        <v>21</v>
      </c>
      <c r="Z167" s="36">
        <f>IFERROR(IF(Y167=0,"",ROUNDUP(Y167/H167,0)*0.00902),"")</f>
        <v>4.5100000000000001E-2</v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22.049999999999997</v>
      </c>
      <c r="BN167" s="64">
        <f t="shared" si="23"/>
        <v>22.049999999999997</v>
      </c>
      <c r="BO167" s="64">
        <f t="shared" si="24"/>
        <v>3.787878787878788E-2</v>
      </c>
      <c r="BP167" s="64">
        <f t="shared" si="25"/>
        <v>3.787878787878788E-2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282</v>
      </c>
      <c r="B171" s="54" t="s">
        <v>283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69</v>
      </c>
      <c r="X171" s="575">
        <v>16</v>
      </c>
      <c r="Y171" s="576">
        <f t="shared" si="21"/>
        <v>16.8</v>
      </c>
      <c r="Z171" s="36">
        <f>IFERROR(IF(Y171=0,"",ROUNDUP(Y171/H171,0)*0.00502),"")</f>
        <v>4.0160000000000001E-2</v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16.761904761904763</v>
      </c>
      <c r="BN171" s="64">
        <f t="shared" si="23"/>
        <v>17.600000000000001</v>
      </c>
      <c r="BO171" s="64">
        <f t="shared" si="24"/>
        <v>3.2560032560032565E-2</v>
      </c>
      <c r="BP171" s="64">
        <f t="shared" si="25"/>
        <v>3.4188034188034191E-2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23.571428571428569</v>
      </c>
      <c r="Y174" s="577">
        <f>IFERROR(Y165/H165,"0")+IFERROR(Y166/H166,"0")+IFERROR(Y167/H167,"0")+IFERROR(Y168/H168,"0")+IFERROR(Y169/H169,"0")+IFERROR(Y170/H170,"0")+IFERROR(Y171/H171,"0")+IFERROR(Y172/H172,"0")+IFERROR(Y173/H173,"0")</f>
        <v>24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0.18448000000000001</v>
      </c>
      <c r="AA174" s="578"/>
      <c r="AB174" s="578"/>
      <c r="AC174" s="578"/>
    </row>
    <row r="175" spans="1:68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83</v>
      </c>
      <c r="Y175" s="577">
        <f>IFERROR(SUM(Y165:Y173),"0")</f>
        <v>84</v>
      </c>
      <c r="Z175" s="37"/>
      <c r="AA175" s="578"/>
      <c r="AB175" s="578"/>
      <c r="AC175" s="578"/>
    </row>
    <row r="176" spans="1:68" ht="14.25" hidden="1" customHeight="1" x14ac:dyDescent="0.25">
      <c r="A176" s="597" t="s">
        <v>94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hidden="1" customHeight="1" x14ac:dyDescent="0.25">
      <c r="A177" s="54" t="s">
        <v>289</v>
      </c>
      <c r="B177" s="54" t="s">
        <v>290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297</v>
      </c>
      <c r="B179" s="54" t="s">
        <v>298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7" t="s">
        <v>299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hidden="1" customHeight="1" x14ac:dyDescent="0.25">
      <c r="A183" s="54" t="s">
        <v>300</v>
      </c>
      <c r="B183" s="54" t="s">
        <v>301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629" t="s">
        <v>302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102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303</v>
      </c>
      <c r="B188" s="54" t="s">
        <v>304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306</v>
      </c>
      <c r="B189" s="54" t="s">
        <v>307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137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308</v>
      </c>
      <c r="B193" s="54" t="s">
        <v>309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311</v>
      </c>
      <c r="B194" s="54" t="s">
        <v>312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7" t="s">
        <v>63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hidden="1" customHeight="1" x14ac:dyDescent="0.25">
      <c r="A198" s="54" t="s">
        <v>313</v>
      </c>
      <c r="B198" s="54" t="s">
        <v>314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69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69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327</v>
      </c>
      <c r="B203" s="54" t="s">
        <v>328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329</v>
      </c>
      <c r="B204" s="54" t="s">
        <v>330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69</v>
      </c>
      <c r="X205" s="575">
        <v>5</v>
      </c>
      <c r="Y205" s="576">
        <f t="shared" si="26"/>
        <v>5.4</v>
      </c>
      <c r="Z205" s="36">
        <f>IFERROR(IF(Y205=0,"",ROUNDUP(Y205/H205,0)*0.00502),"")</f>
        <v>1.506E-2</v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5.2777777777777777</v>
      </c>
      <c r="BN205" s="64">
        <f t="shared" si="28"/>
        <v>5.7</v>
      </c>
      <c r="BO205" s="64">
        <f t="shared" si="29"/>
        <v>1.1870845204178538E-2</v>
      </c>
      <c r="BP205" s="64">
        <f t="shared" si="30"/>
        <v>1.2820512820512822E-2</v>
      </c>
    </row>
    <row r="206" spans="1:68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2.7777777777777777</v>
      </c>
      <c r="Y206" s="577">
        <f>IFERROR(Y198/H198,"0")+IFERROR(Y199/H199,"0")+IFERROR(Y200/H200,"0")+IFERROR(Y201/H201,"0")+IFERROR(Y202/H202,"0")+IFERROR(Y203/H203,"0")+IFERROR(Y204/H204,"0")+IFERROR(Y205/H205,"0")</f>
        <v>3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1.506E-2</v>
      </c>
      <c r="AA206" s="578"/>
      <c r="AB206" s="578"/>
      <c r="AC206" s="578"/>
    </row>
    <row r="207" spans="1:68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5</v>
      </c>
      <c r="Y207" s="577">
        <f>IFERROR(SUM(Y198:Y205),"0")</f>
        <v>5.4</v>
      </c>
      <c r="Z207" s="37"/>
      <c r="AA207" s="578"/>
      <c r="AB207" s="578"/>
      <c r="AC207" s="578"/>
    </row>
    <row r="208" spans="1:68" ht="14.25" hidden="1" customHeight="1" x14ac:dyDescent="0.25">
      <c r="A208" s="597" t="s">
        <v>73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hidden="1" customHeight="1" x14ac:dyDescent="0.25">
      <c r="A209" s="54" t="s">
        <v>333</v>
      </c>
      <c r="B209" s="54" t="s">
        <v>334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336</v>
      </c>
      <c r="B210" s="54" t="s">
        <v>337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339</v>
      </c>
      <c r="B211" s="54" t="s">
        <v>340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69</v>
      </c>
      <c r="X212" s="575">
        <v>110</v>
      </c>
      <c r="Y212" s="576">
        <f t="shared" si="31"/>
        <v>110.39999999999999</v>
      </c>
      <c r="Z212" s="36">
        <f t="shared" ref="Z212:Z217" si="36">IFERROR(IF(Y212=0,"",ROUNDUP(Y212/H212,0)*0.00651),"")</f>
        <v>0.29946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122.375</v>
      </c>
      <c r="BN212" s="64">
        <f t="shared" si="33"/>
        <v>122.82</v>
      </c>
      <c r="BO212" s="64">
        <f t="shared" si="34"/>
        <v>0.25183150183150188</v>
      </c>
      <c r="BP212" s="64">
        <f t="shared" si="35"/>
        <v>0.25274725274725279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69</v>
      </c>
      <c r="X214" s="575">
        <v>66</v>
      </c>
      <c r="Y214" s="576">
        <f t="shared" si="31"/>
        <v>67.2</v>
      </c>
      <c r="Z214" s="36">
        <f t="shared" si="36"/>
        <v>0.18228</v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72.930000000000007</v>
      </c>
      <c r="BN214" s="64">
        <f t="shared" si="33"/>
        <v>74.256000000000014</v>
      </c>
      <c r="BO214" s="64">
        <f t="shared" si="34"/>
        <v>0.15109890109890112</v>
      </c>
      <c r="BP214" s="64">
        <f t="shared" si="35"/>
        <v>0.15384615384615388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69</v>
      </c>
      <c r="X215" s="575">
        <v>21</v>
      </c>
      <c r="Y215" s="576">
        <f t="shared" si="31"/>
        <v>21.599999999999998</v>
      </c>
      <c r="Z215" s="36">
        <f t="shared" si="36"/>
        <v>5.8590000000000003E-2</v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23.205000000000002</v>
      </c>
      <c r="BN215" s="64">
        <f t="shared" si="33"/>
        <v>23.868000000000002</v>
      </c>
      <c r="BO215" s="64">
        <f t="shared" si="34"/>
        <v>4.807692307692308E-2</v>
      </c>
      <c r="BP215" s="64">
        <f t="shared" si="35"/>
        <v>4.9450549450549455E-2</v>
      </c>
    </row>
    <row r="216" spans="1:68" ht="27" customHeight="1" x14ac:dyDescent="0.25">
      <c r="A216" s="54" t="s">
        <v>351</v>
      </c>
      <c r="B216" s="54" t="s">
        <v>352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69</v>
      </c>
      <c r="X216" s="575">
        <v>71</v>
      </c>
      <c r="Y216" s="576">
        <f t="shared" si="31"/>
        <v>72</v>
      </c>
      <c r="Z216" s="36">
        <f t="shared" si="36"/>
        <v>0.1953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78.454999999999998</v>
      </c>
      <c r="BN216" s="64">
        <f t="shared" si="33"/>
        <v>79.560000000000016</v>
      </c>
      <c r="BO216" s="64">
        <f t="shared" si="34"/>
        <v>0.16254578754578758</v>
      </c>
      <c r="BP216" s="64">
        <f t="shared" si="35"/>
        <v>0.16483516483516486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69</v>
      </c>
      <c r="X217" s="575">
        <v>60</v>
      </c>
      <c r="Y217" s="576">
        <f t="shared" si="31"/>
        <v>60</v>
      </c>
      <c r="Z217" s="36">
        <f t="shared" si="36"/>
        <v>0.16275000000000001</v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66.45</v>
      </c>
      <c r="BN217" s="64">
        <f t="shared" si="33"/>
        <v>66.45</v>
      </c>
      <c r="BO217" s="64">
        <f t="shared" si="34"/>
        <v>0.13736263736263737</v>
      </c>
      <c r="BP217" s="64">
        <f t="shared" si="35"/>
        <v>0.13736263736263737</v>
      </c>
    </row>
    <row r="218" spans="1:68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136.66666666666669</v>
      </c>
      <c r="Y218" s="577">
        <f>IFERROR(Y209/H209,"0")+IFERROR(Y210/H210,"0")+IFERROR(Y211/H211,"0")+IFERROR(Y212/H212,"0")+IFERROR(Y213/H213,"0")+IFERROR(Y214/H214,"0")+IFERROR(Y215/H215,"0")+IFERROR(Y216/H216,"0")+IFERROR(Y217/H217,"0")</f>
        <v>138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0.89837999999999996</v>
      </c>
      <c r="AA218" s="578"/>
      <c r="AB218" s="578"/>
      <c r="AC218" s="578"/>
    </row>
    <row r="219" spans="1:68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328</v>
      </c>
      <c r="Y219" s="577">
        <f>IFERROR(SUM(Y209:Y217),"0")</f>
        <v>331.2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172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hidden="1" customHeight="1" x14ac:dyDescent="0.25">
      <c r="A221" s="54" t="s">
        <v>357</v>
      </c>
      <c r="B221" s="54" t="s">
        <v>358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69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360</v>
      </c>
      <c r="B222" s="54" t="s">
        <v>361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69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hidden="1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hidden="1" customHeight="1" x14ac:dyDescent="0.25">
      <c r="A225" s="629" t="s">
        <v>363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102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customHeight="1" x14ac:dyDescent="0.25">
      <c r="A227" s="54" t="s">
        <v>364</v>
      </c>
      <c r="B227" s="54" t="s">
        <v>365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69</v>
      </c>
      <c r="X227" s="575">
        <v>13</v>
      </c>
      <c r="Y227" s="576">
        <f t="shared" ref="Y227:Y233" si="37">IFERROR(IF(X227="",0,CEILING((X227/$H227),1)*$H227),"")</f>
        <v>23.2</v>
      </c>
      <c r="Z227" s="36">
        <f>IFERROR(IF(Y227=0,"",ROUNDUP(Y227/H227,0)*0.01898),"")</f>
        <v>3.7960000000000001E-2</v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13.487500000000001</v>
      </c>
      <c r="BN227" s="64">
        <f t="shared" ref="BN227:BN233" si="39">IFERROR(Y227*I227/H227,"0")</f>
        <v>24.07</v>
      </c>
      <c r="BO227" s="64">
        <f t="shared" ref="BO227:BO233" si="40">IFERROR(1/J227*(X227/H227),"0")</f>
        <v>1.7510775862068968E-2</v>
      </c>
      <c r="BP227" s="64">
        <f t="shared" ref="BP227:BP233" si="41">IFERROR(1/J227*(Y227/H227),"0")</f>
        <v>3.125E-2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1.1206896551724139</v>
      </c>
      <c r="Y234" s="577">
        <f>IFERROR(Y227/H227,"0")+IFERROR(Y228/H228,"0")+IFERROR(Y229/H229,"0")+IFERROR(Y230/H230,"0")+IFERROR(Y231/H231,"0")+IFERROR(Y232/H232,"0")+IFERROR(Y233/H233,"0")</f>
        <v>2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3.7960000000000001E-2</v>
      </c>
      <c r="AA234" s="578"/>
      <c r="AB234" s="578"/>
      <c r="AC234" s="578"/>
    </row>
    <row r="235" spans="1:68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13</v>
      </c>
      <c r="Y235" s="577">
        <f>IFERROR(SUM(Y227:Y233),"0")</f>
        <v>23.2</v>
      </c>
      <c r="Z235" s="37"/>
      <c r="AA235" s="578"/>
      <c r="AB235" s="578"/>
      <c r="AC235" s="578"/>
    </row>
    <row r="236" spans="1:68" ht="14.25" hidden="1" customHeight="1" x14ac:dyDescent="0.25">
      <c r="A236" s="597" t="s">
        <v>137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382</v>
      </c>
      <c r="B237" s="54" t="s">
        <v>383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382</v>
      </c>
      <c r="B238" s="54" t="s">
        <v>385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386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customHeight="1" x14ac:dyDescent="0.25">
      <c r="A242" s="54" t="s">
        <v>387</v>
      </c>
      <c r="B242" s="54" t="s">
        <v>388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69</v>
      </c>
      <c r="X242" s="575">
        <v>3</v>
      </c>
      <c r="Y242" s="576">
        <f>IFERROR(IF(X242="",0,CEILING((X242/$H242),1)*$H242),"")</f>
        <v>4.32</v>
      </c>
      <c r="Z242" s="36">
        <f>IFERROR(IF(Y242=0,"",ROUNDUP(Y242/H242,0)*0.0059),"")</f>
        <v>1.18E-2</v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3.2638888888888888</v>
      </c>
      <c r="BN242" s="64">
        <f>IFERROR(Y242*I242/H242,"0")</f>
        <v>4.7</v>
      </c>
      <c r="BO242" s="64">
        <f>IFERROR(1/J242*(X242/H242),"0")</f>
        <v>6.4300411522633738E-3</v>
      </c>
      <c r="BP242" s="64">
        <f>IFERROR(1/J242*(Y242/H242),"0")</f>
        <v>9.2592592592592587E-3</v>
      </c>
    </row>
    <row r="243" spans="1:68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1.3888888888888888</v>
      </c>
      <c r="Y243" s="577">
        <f>IFERROR(Y242/H242,"0")</f>
        <v>2</v>
      </c>
      <c r="Z243" s="577">
        <f>IFERROR(IF(Z242="",0,Z242),"0")</f>
        <v>1.18E-2</v>
      </c>
      <c r="AA243" s="578"/>
      <c r="AB243" s="578"/>
      <c r="AC243" s="578"/>
    </row>
    <row r="244" spans="1:68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3</v>
      </c>
      <c r="Y244" s="577">
        <f>IFERROR(SUM(Y242:Y242),"0")</f>
        <v>4.32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390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hidden="1" customHeight="1" x14ac:dyDescent="0.25">
      <c r="A246" s="54" t="s">
        <v>391</v>
      </c>
      <c r="B246" s="54" t="s">
        <v>392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629" t="s">
        <v>402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102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hidden="1" customHeight="1" x14ac:dyDescent="0.25">
      <c r="A255" s="54" t="s">
        <v>403</v>
      </c>
      <c r="B255" s="54" t="s">
        <v>404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406</v>
      </c>
      <c r="B256" s="54" t="s">
        <v>407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409</v>
      </c>
      <c r="B257" s="54" t="s">
        <v>410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412</v>
      </c>
      <c r="B258" s="54" t="s">
        <v>413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415</v>
      </c>
      <c r="B259" s="54" t="s">
        <v>416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629" t="s">
        <v>418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102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419</v>
      </c>
      <c r="B264" s="54" t="s">
        <v>420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421</v>
      </c>
      <c r="B265" s="54" t="s">
        <v>422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424</v>
      </c>
      <c r="B266" s="54" t="s">
        <v>425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427</v>
      </c>
      <c r="B267" s="54" t="s">
        <v>428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53" t="s">
        <v>429</v>
      </c>
      <c r="Q267" s="582"/>
      <c r="R267" s="582"/>
      <c r="S267" s="582"/>
      <c r="T267" s="583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431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73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432</v>
      </c>
      <c r="B272" s="54" t="s">
        <v>433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435</v>
      </c>
      <c r="B273" s="54" t="s">
        <v>436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69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hidden="1" customHeight="1" x14ac:dyDescent="0.25">
      <c r="A274" s="54" t="s">
        <v>438</v>
      </c>
      <c r="B274" s="54" t="s">
        <v>439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69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hidden="1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hidden="1" customHeight="1" x14ac:dyDescent="0.25">
      <c r="A277" s="629" t="s">
        <v>441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63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442</v>
      </c>
      <c r="B279" s="54" t="s">
        <v>443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73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445</v>
      </c>
      <c r="B283" s="54" t="s">
        <v>446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448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102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449</v>
      </c>
      <c r="B288" s="54" t="s">
        <v>450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102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customHeight="1" x14ac:dyDescent="0.25">
      <c r="A293" s="54" t="s">
        <v>454</v>
      </c>
      <c r="B293" s="54" t="s">
        <v>455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69</v>
      </c>
      <c r="X293" s="575">
        <v>7</v>
      </c>
      <c r="Y293" s="576">
        <f t="shared" ref="Y293:Y298" si="42">IFERROR(IF(X293="",0,CEILING((X293/$H293),1)*$H293),"")</f>
        <v>10.8</v>
      </c>
      <c r="Z293" s="36">
        <f>IFERROR(IF(Y293=0,"",ROUNDUP(Y293/H293,0)*0.01898),"")</f>
        <v>1.898E-2</v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7.2819444444444432</v>
      </c>
      <c r="BN293" s="64">
        <f t="shared" ref="BN293:BN298" si="44">IFERROR(Y293*I293/H293,"0")</f>
        <v>11.234999999999999</v>
      </c>
      <c r="BO293" s="64">
        <f t="shared" ref="BO293:BO298" si="45">IFERROR(1/J293*(X293/H293),"0")</f>
        <v>1.0127314814814815E-2</v>
      </c>
      <c r="BP293" s="64">
        <f t="shared" ref="BP293:BP298" si="46">IFERROR(1/J293*(Y293/H293),"0")</f>
        <v>1.5625E-2</v>
      </c>
    </row>
    <row r="294" spans="1:68" ht="27" hidden="1" customHeight="1" x14ac:dyDescent="0.25">
      <c r="A294" s="54" t="s">
        <v>457</v>
      </c>
      <c r="B294" s="54" t="s">
        <v>458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457</v>
      </c>
      <c r="B295" s="54" t="s">
        <v>461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463</v>
      </c>
      <c r="B296" s="54" t="s">
        <v>464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0.64814814814814814</v>
      </c>
      <c r="Y299" s="577">
        <f>IFERROR(Y293/H293,"0")+IFERROR(Y294/H294,"0")+IFERROR(Y295/H295,"0")+IFERROR(Y296/H296,"0")+IFERROR(Y297/H297,"0")+IFERROR(Y298/H298,"0")</f>
        <v>1</v>
      </c>
      <c r="Z299" s="577">
        <f>IFERROR(IF(Z293="",0,Z293),"0")+IFERROR(IF(Z294="",0,Z294),"0")+IFERROR(IF(Z295="",0,Z295),"0")+IFERROR(IF(Z296="",0,Z296),"0")+IFERROR(IF(Z297="",0,Z297),"0")+IFERROR(IF(Z298="",0,Z298),"0")</f>
        <v>1.898E-2</v>
      </c>
      <c r="AA299" s="578"/>
      <c r="AB299" s="578"/>
      <c r="AC299" s="578"/>
    </row>
    <row r="300" spans="1:68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7</v>
      </c>
      <c r="Y300" s="577">
        <f>IFERROR(SUM(Y293:Y298),"0")</f>
        <v>10.8</v>
      </c>
      <c r="Z300" s="37"/>
      <c r="AA300" s="578"/>
      <c r="AB300" s="578"/>
      <c r="AC300" s="578"/>
    </row>
    <row r="301" spans="1:68" ht="14.25" hidden="1" customHeight="1" x14ac:dyDescent="0.25">
      <c r="A301" s="597" t="s">
        <v>63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hidden="1" customHeight="1" x14ac:dyDescent="0.25">
      <c r="A302" s="54" t="s">
        <v>471</v>
      </c>
      <c r="B302" s="54" t="s">
        <v>472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hidden="1" customHeight="1" x14ac:dyDescent="0.25">
      <c r="A303" s="54" t="s">
        <v>474</v>
      </c>
      <c r="B303" s="54" t="s">
        <v>475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477</v>
      </c>
      <c r="B304" s="54" t="s">
        <v>478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482</v>
      </c>
      <c r="B306" s="54" t="s">
        <v>483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idden="1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hidden="1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hidden="1" customHeight="1" x14ac:dyDescent="0.25">
      <c r="A311" s="597" t="s">
        <v>73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hidden="1" customHeight="1" x14ac:dyDescent="0.25">
      <c r="A312" s="54" t="s">
        <v>490</v>
      </c>
      <c r="B312" s="54" t="s">
        <v>491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493</v>
      </c>
      <c r="B313" s="54" t="s">
        <v>494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496</v>
      </c>
      <c r="B314" s="54" t="s">
        <v>497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hidden="1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172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customHeight="1" x14ac:dyDescent="0.25">
      <c r="A320" s="54" t="s">
        <v>505</v>
      </c>
      <c r="B320" s="54" t="s">
        <v>506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69</v>
      </c>
      <c r="X320" s="575">
        <v>49</v>
      </c>
      <c r="Y320" s="576">
        <f>IFERROR(IF(X320="",0,CEILING((X320/$H320),1)*$H320),"")</f>
        <v>50.400000000000006</v>
      </c>
      <c r="Z320" s="36">
        <f>IFERROR(IF(Y320=0,"",ROUNDUP(Y320/H320,0)*0.01898),"")</f>
        <v>0.11388000000000001</v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52.027499999999996</v>
      </c>
      <c r="BN320" s="64">
        <f>IFERROR(Y320*I320/H320,"0")</f>
        <v>53.514000000000003</v>
      </c>
      <c r="BO320" s="64">
        <f>IFERROR(1/J320*(X320/H320),"0")</f>
        <v>9.1145833333333329E-2</v>
      </c>
      <c r="BP320" s="64">
        <f>IFERROR(1/J320*(Y320/H320),"0")</f>
        <v>9.375E-2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69</v>
      </c>
      <c r="X321" s="575">
        <v>53</v>
      </c>
      <c r="Y321" s="576">
        <f>IFERROR(IF(X321="",0,CEILING((X321/$H321),1)*$H321),"")</f>
        <v>54.6</v>
      </c>
      <c r="Z321" s="36">
        <f>IFERROR(IF(Y321=0,"",ROUNDUP(Y321/H321,0)*0.01898),"")</f>
        <v>0.13286000000000001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56.526538461538465</v>
      </c>
      <c r="BN321" s="64">
        <f>IFERROR(Y321*I321/H321,"0")</f>
        <v>58.233000000000011</v>
      </c>
      <c r="BO321" s="64">
        <f>IFERROR(1/J321*(X321/H321),"0")</f>
        <v>0.10616987179487179</v>
      </c>
      <c r="BP321" s="64">
        <f>IFERROR(1/J321*(Y321/H321),"0")</f>
        <v>0.109375</v>
      </c>
    </row>
    <row r="322" spans="1:68" ht="16.5" hidden="1" customHeight="1" x14ac:dyDescent="0.25">
      <c r="A322" s="54" t="s">
        <v>511</v>
      </c>
      <c r="B322" s="54" t="s">
        <v>512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12.628205128205128</v>
      </c>
      <c r="Y323" s="577">
        <f>IFERROR(Y320/H320,"0")+IFERROR(Y321/H321,"0")+IFERROR(Y322/H322,"0")</f>
        <v>13</v>
      </c>
      <c r="Z323" s="577">
        <f>IFERROR(IF(Z320="",0,Z320),"0")+IFERROR(IF(Z321="",0,Z321),"0")+IFERROR(IF(Z322="",0,Z322),"0")</f>
        <v>0.24674000000000001</v>
      </c>
      <c r="AA323" s="578"/>
      <c r="AB323" s="578"/>
      <c r="AC323" s="578"/>
    </row>
    <row r="324" spans="1:68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102</v>
      </c>
      <c r="Y324" s="577">
        <f>IFERROR(SUM(Y320:Y322),"0")</f>
        <v>105</v>
      </c>
      <c r="Z324" s="37"/>
      <c r="AA324" s="578"/>
      <c r="AB324" s="578"/>
      <c r="AC324" s="578"/>
    </row>
    <row r="325" spans="1:68" ht="14.25" hidden="1" customHeight="1" x14ac:dyDescent="0.25">
      <c r="A325" s="597" t="s">
        <v>94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514</v>
      </c>
      <c r="B326" s="54" t="s">
        <v>515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18" t="s">
        <v>516</v>
      </c>
      <c r="Q326" s="582"/>
      <c r="R326" s="582"/>
      <c r="S326" s="582"/>
      <c r="T326" s="583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518</v>
      </c>
      <c r="B327" s="54" t="s">
        <v>519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91" t="s">
        <v>520</v>
      </c>
      <c r="Q327" s="582"/>
      <c r="R327" s="582"/>
      <c r="S327" s="582"/>
      <c r="T327" s="583"/>
      <c r="U327" s="34"/>
      <c r="V327" s="34"/>
      <c r="W327" s="35" t="s">
        <v>69</v>
      </c>
      <c r="X327" s="575">
        <v>10</v>
      </c>
      <c r="Y327" s="576">
        <f>IFERROR(IF(X327="",0,CEILING((X327/$H327),1)*$H327),"")</f>
        <v>12.16</v>
      </c>
      <c r="Z327" s="36">
        <f>IFERROR(IF(Y327=0,"",ROUNDUP(Y327/H327,0)*0.00753),"")</f>
        <v>3.0120000000000001E-2</v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10.921052631578945</v>
      </c>
      <c r="BN327" s="64">
        <f>IFERROR(Y327*I327/H327,"0")</f>
        <v>13.280000000000001</v>
      </c>
      <c r="BO327" s="64">
        <f>IFERROR(1/J327*(X327/H327),"0")</f>
        <v>2.1086369770580295E-2</v>
      </c>
      <c r="BP327" s="64">
        <f>IFERROR(1/J327*(Y327/H327),"0")</f>
        <v>2.564102564102564E-2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9" t="s">
        <v>524</v>
      </c>
      <c r="Q328" s="582"/>
      <c r="R328" s="582"/>
      <c r="S328" s="582"/>
      <c r="T328" s="583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3.2894736842105261</v>
      </c>
      <c r="Y331" s="577">
        <f>IFERROR(Y326/H326,"0")+IFERROR(Y327/H327,"0")+IFERROR(Y328/H328,"0")+IFERROR(Y329/H329,"0")+IFERROR(Y330/H330,"0")</f>
        <v>4</v>
      </c>
      <c r="Z331" s="577">
        <f>IFERROR(IF(Z326="",0,Z326),"0")+IFERROR(IF(Z327="",0,Z327),"0")+IFERROR(IF(Z328="",0,Z328),"0")+IFERROR(IF(Z329="",0,Z329),"0")+IFERROR(IF(Z330="",0,Z330),"0")</f>
        <v>3.0120000000000001E-2</v>
      </c>
      <c r="AA331" s="578"/>
      <c r="AB331" s="578"/>
      <c r="AC331" s="578"/>
    </row>
    <row r="332" spans="1:68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10</v>
      </c>
      <c r="Y332" s="577">
        <f>IFERROR(SUM(Y326:Y330),"0")</f>
        <v>12.16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530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hidden="1" customHeight="1" x14ac:dyDescent="0.25">
      <c r="A334" s="54" t="s">
        <v>531</v>
      </c>
      <c r="B334" s="54" t="s">
        <v>532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629" t="s">
        <v>539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73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hidden="1" customHeight="1" x14ac:dyDescent="0.25">
      <c r="A341" s="54" t="s">
        <v>540</v>
      </c>
      <c r="B341" s="54" t="s">
        <v>541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hidden="1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hidden="1" customHeight="1" x14ac:dyDescent="0.2">
      <c r="A346" s="625" t="s">
        <v>549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550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102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hidden="1" customHeight="1" x14ac:dyDescent="0.25">
      <c r="A349" s="54" t="s">
        <v>551</v>
      </c>
      <c r="B349" s="54" t="s">
        <v>552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69</v>
      </c>
      <c r="X349" s="575">
        <v>0</v>
      </c>
      <c r="Y349" s="576">
        <f t="shared" ref="Y349:Y355" si="52"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0</v>
      </c>
      <c r="BN349" s="64">
        <f t="shared" ref="BN349:BN355" si="54">IFERROR(Y349*I349/H349,"0")</f>
        <v>0</v>
      </c>
      <c r="BO349" s="64">
        <f t="shared" ref="BO349:BO355" si="55">IFERROR(1/J349*(X349/H349),"0")</f>
        <v>0</v>
      </c>
      <c r="BP349" s="64">
        <f t="shared" ref="BP349:BP355" si="56">IFERROR(1/J349*(Y349/H349),"0")</f>
        <v>0</v>
      </c>
    </row>
    <row r="350" spans="1:68" ht="27" hidden="1" customHeight="1" x14ac:dyDescent="0.25">
      <c r="A350" s="54" t="s">
        <v>554</v>
      </c>
      <c r="B350" s="54" t="s">
        <v>555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69</v>
      </c>
      <c r="X350" s="575">
        <v>0</v>
      </c>
      <c r="Y350" s="576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69</v>
      </c>
      <c r="X351" s="575">
        <v>336</v>
      </c>
      <c r="Y351" s="576">
        <f t="shared" si="52"/>
        <v>345</v>
      </c>
      <c r="Z351" s="36">
        <f>IFERROR(IF(Y351=0,"",ROUNDUP(Y351/H351,0)*0.02175),"")</f>
        <v>0.50024999999999997</v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346.75200000000001</v>
      </c>
      <c r="BN351" s="64">
        <f t="shared" si="54"/>
        <v>356.04</v>
      </c>
      <c r="BO351" s="64">
        <f t="shared" si="55"/>
        <v>0.46666666666666662</v>
      </c>
      <c r="BP351" s="64">
        <f t="shared" si="56"/>
        <v>0.47916666666666663</v>
      </c>
    </row>
    <row r="352" spans="1:68" ht="37.5" hidden="1" customHeight="1" x14ac:dyDescent="0.25">
      <c r="A352" s="54" t="s">
        <v>560</v>
      </c>
      <c r="B352" s="54" t="s">
        <v>561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69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hidden="1" customHeight="1" x14ac:dyDescent="0.25">
      <c r="A353" s="54" t="s">
        <v>563</v>
      </c>
      <c r="B353" s="54" t="s">
        <v>564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566</v>
      </c>
      <c r="B354" s="54" t="s">
        <v>567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568</v>
      </c>
      <c r="B355" s="54" t="s">
        <v>569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22.4</v>
      </c>
      <c r="Y356" s="577">
        <f>IFERROR(Y349/H349,"0")+IFERROR(Y350/H350,"0")+IFERROR(Y351/H351,"0")+IFERROR(Y352/H352,"0")+IFERROR(Y353/H353,"0")+IFERROR(Y354/H354,"0")+IFERROR(Y355/H355,"0")</f>
        <v>23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0.50024999999999997</v>
      </c>
      <c r="AA356" s="578"/>
      <c r="AB356" s="578"/>
      <c r="AC356" s="578"/>
    </row>
    <row r="357" spans="1:68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336</v>
      </c>
      <c r="Y357" s="577">
        <f>IFERROR(SUM(Y349:Y355),"0")</f>
        <v>345</v>
      </c>
      <c r="Z357" s="37"/>
      <c r="AA357" s="578"/>
      <c r="AB357" s="578"/>
      <c r="AC357" s="578"/>
    </row>
    <row r="358" spans="1:68" ht="14.25" hidden="1" customHeight="1" x14ac:dyDescent="0.25">
      <c r="A358" s="597" t="s">
        <v>137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hidden="1" customHeight="1" x14ac:dyDescent="0.25">
      <c r="A359" s="54" t="s">
        <v>570</v>
      </c>
      <c r="B359" s="54" t="s">
        <v>571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69</v>
      </c>
      <c r="X359" s="575">
        <v>0</v>
      </c>
      <c r="Y359" s="576">
        <f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16.5" hidden="1" customHeight="1" x14ac:dyDescent="0.25">
      <c r="A360" s="54" t="s">
        <v>573</v>
      </c>
      <c r="B360" s="54" t="s">
        <v>574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0</v>
      </c>
      <c r="Y361" s="577">
        <f>IFERROR(Y359/H359,"0")+IFERROR(Y360/H360,"0")</f>
        <v>0</v>
      </c>
      <c r="Z361" s="577">
        <f>IFERROR(IF(Z359="",0,Z359),"0")+IFERROR(IF(Z360="",0,Z360),"0")</f>
        <v>0</v>
      </c>
      <c r="AA361" s="578"/>
      <c r="AB361" s="578"/>
      <c r="AC361" s="578"/>
    </row>
    <row r="362" spans="1:68" hidden="1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0</v>
      </c>
      <c r="Y362" s="577">
        <f>IFERROR(SUM(Y359:Y360),"0")</f>
        <v>0</v>
      </c>
      <c r="Z362" s="37"/>
      <c r="AA362" s="578"/>
      <c r="AB362" s="578"/>
      <c r="AC362" s="578"/>
    </row>
    <row r="363" spans="1:68" ht="14.25" hidden="1" customHeight="1" x14ac:dyDescent="0.25">
      <c r="A363" s="597" t="s">
        <v>73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hidden="1" customHeight="1" x14ac:dyDescent="0.25">
      <c r="A364" s="54" t="s">
        <v>575</v>
      </c>
      <c r="B364" s="54" t="s">
        <v>576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578</v>
      </c>
      <c r="B365" s="54" t="s">
        <v>579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69</v>
      </c>
      <c r="X365" s="575">
        <v>60</v>
      </c>
      <c r="Y365" s="576">
        <f>IFERROR(IF(X365="",0,CEILING((X365/$H365),1)*$H365),"")</f>
        <v>63</v>
      </c>
      <c r="Z365" s="36">
        <f>IFERROR(IF(Y365=0,"",ROUNDUP(Y365/H365,0)*0.01898),"")</f>
        <v>0.13286000000000001</v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63.46</v>
      </c>
      <c r="BN365" s="64">
        <f>IFERROR(Y365*I365/H365,"0")</f>
        <v>66.632999999999996</v>
      </c>
      <c r="BO365" s="64">
        <f>IFERROR(1/J365*(X365/H365),"0")</f>
        <v>0.10416666666666667</v>
      </c>
      <c r="BP365" s="64">
        <f>IFERROR(1/J365*(Y365/H365),"0")</f>
        <v>0.109375</v>
      </c>
    </row>
    <row r="366" spans="1:68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6.666666666666667</v>
      </c>
      <c r="Y366" s="577">
        <f>IFERROR(Y364/H364,"0")+IFERROR(Y365/H365,"0")</f>
        <v>7</v>
      </c>
      <c r="Z366" s="577">
        <f>IFERROR(IF(Z364="",0,Z364),"0")+IFERROR(IF(Z365="",0,Z365),"0")</f>
        <v>0.13286000000000001</v>
      </c>
      <c r="AA366" s="578"/>
      <c r="AB366" s="578"/>
      <c r="AC366" s="578"/>
    </row>
    <row r="367" spans="1:68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60</v>
      </c>
      <c r="Y367" s="577">
        <f>IFERROR(SUM(Y364:Y365),"0")</f>
        <v>63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172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customHeight="1" x14ac:dyDescent="0.25">
      <c r="A369" s="54" t="s">
        <v>581</v>
      </c>
      <c r="B369" s="54" t="s">
        <v>582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69</v>
      </c>
      <c r="X369" s="575">
        <v>27</v>
      </c>
      <c r="Y369" s="576">
        <f>IFERROR(IF(X369="",0,CEILING((X369/$H369),1)*$H369),"")</f>
        <v>27</v>
      </c>
      <c r="Z369" s="36">
        <f>IFERROR(IF(Y369=0,"",ROUNDUP(Y369/H369,0)*0.01898),"")</f>
        <v>5.6940000000000004E-2</v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28.556999999999999</v>
      </c>
      <c r="BN369" s="64">
        <f>IFERROR(Y369*I369/H369,"0")</f>
        <v>28.556999999999999</v>
      </c>
      <c r="BO369" s="64">
        <f>IFERROR(1/J369*(X369/H369),"0")</f>
        <v>4.6875E-2</v>
      </c>
      <c r="BP369" s="64">
        <f>IFERROR(1/J369*(Y369/H369),"0")</f>
        <v>4.6875E-2</v>
      </c>
    </row>
    <row r="370" spans="1:68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3</v>
      </c>
      <c r="Y370" s="577">
        <f>IFERROR(Y369/H369,"0")</f>
        <v>3</v>
      </c>
      <c r="Z370" s="577">
        <f>IFERROR(IF(Z369="",0,Z369),"0")</f>
        <v>5.6940000000000004E-2</v>
      </c>
      <c r="AA370" s="578"/>
      <c r="AB370" s="578"/>
      <c r="AC370" s="578"/>
    </row>
    <row r="371" spans="1:68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27</v>
      </c>
      <c r="Y371" s="577">
        <f>IFERROR(SUM(Y369:Y369),"0")</f>
        <v>27</v>
      </c>
      <c r="Z371" s="37"/>
      <c r="AA371" s="578"/>
      <c r="AB371" s="578"/>
      <c r="AC371" s="578"/>
    </row>
    <row r="372" spans="1:68" ht="16.5" hidden="1" customHeight="1" x14ac:dyDescent="0.25">
      <c r="A372" s="629" t="s">
        <v>584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102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585</v>
      </c>
      <c r="B374" s="54" t="s">
        <v>586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588</v>
      </c>
      <c r="B375" s="54" t="s">
        <v>589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593</v>
      </c>
      <c r="B377" s="54" t="s">
        <v>594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97" t="s">
        <v>63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hidden="1" customHeight="1" x14ac:dyDescent="0.25">
      <c r="A381" s="54" t="s">
        <v>595</v>
      </c>
      <c r="B381" s="54" t="s">
        <v>596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7" t="s">
        <v>73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hidden="1" customHeight="1" x14ac:dyDescent="0.25">
      <c r="A385" s="54" t="s">
        <v>598</v>
      </c>
      <c r="B385" s="54" t="s">
        <v>599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69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601</v>
      </c>
      <c r="B386" s="54" t="s">
        <v>602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hidden="1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172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hidden="1" customHeight="1" x14ac:dyDescent="0.25">
      <c r="A390" s="54" t="s">
        <v>603</v>
      </c>
      <c r="B390" s="54" t="s">
        <v>604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25" t="s">
        <v>606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607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63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hidden="1" customHeight="1" x14ac:dyDescent="0.25">
      <c r="A396" s="54" t="s">
        <v>608</v>
      </c>
      <c r="B396" s="54" t="s">
        <v>609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4301031406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611</v>
      </c>
      <c r="B398" s="54" t="s">
        <v>614</v>
      </c>
      <c r="C398" s="31">
        <v>4301031382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620</v>
      </c>
      <c r="B401" s="54" t="s">
        <v>621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622</v>
      </c>
      <c r="B402" s="54" t="s">
        <v>623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628</v>
      </c>
      <c r="B404" s="54" t="s">
        <v>629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631</v>
      </c>
      <c r="B405" s="54" t="s">
        <v>632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idden="1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hidden="1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hidden="1" customHeight="1" x14ac:dyDescent="0.25">
      <c r="A408" s="597" t="s">
        <v>73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633</v>
      </c>
      <c r="B409" s="54" t="s">
        <v>634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636</v>
      </c>
      <c r="B410" s="54" t="s">
        <v>637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639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137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640</v>
      </c>
      <c r="B415" s="54" t="s">
        <v>641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63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hidden="1" customHeight="1" x14ac:dyDescent="0.25">
      <c r="A420" s="54" t="s">
        <v>646</v>
      </c>
      <c r="B420" s="54" t="s">
        <v>647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649</v>
      </c>
      <c r="B421" s="54" t="s">
        <v>650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655</v>
      </c>
      <c r="B423" s="54" t="s">
        <v>656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629" t="s">
        <v>657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63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hidden="1" customHeight="1" x14ac:dyDescent="0.25">
      <c r="A428" s="54" t="s">
        <v>658</v>
      </c>
      <c r="B428" s="54" t="s">
        <v>659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629" t="s">
        <v>661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63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662</v>
      </c>
      <c r="B433" s="54" t="s">
        <v>663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665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665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102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customHeight="1" x14ac:dyDescent="0.25">
      <c r="A439" s="54" t="s">
        <v>666</v>
      </c>
      <c r="B439" s="54" t="s">
        <v>667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69</v>
      </c>
      <c r="X439" s="575">
        <v>73</v>
      </c>
      <c r="Y439" s="576">
        <f t="shared" ref="Y439:Y451" si="63">IFERROR(IF(X439="",0,CEILING((X439/$H439),1)*$H439),"")</f>
        <v>73.92</v>
      </c>
      <c r="Z439" s="36">
        <f t="shared" ref="Z439:Z444" si="64">IFERROR(IF(Y439=0,"",ROUNDUP(Y439/H439,0)*0.01196),"")</f>
        <v>0.16744000000000001</v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77.97727272727272</v>
      </c>
      <c r="BN439" s="64">
        <f t="shared" ref="BN439:BN451" si="66">IFERROR(Y439*I439/H439,"0")</f>
        <v>78.959999999999994</v>
      </c>
      <c r="BO439" s="64">
        <f t="shared" ref="BO439:BO451" si="67">IFERROR(1/J439*(X439/H439),"0")</f>
        <v>0.13293997668997667</v>
      </c>
      <c r="BP439" s="64">
        <f t="shared" ref="BP439:BP451" si="68">IFERROR(1/J439*(Y439/H439),"0")</f>
        <v>0.13461538461538464</v>
      </c>
    </row>
    <row r="440" spans="1:68" ht="27" hidden="1" customHeight="1" x14ac:dyDescent="0.25">
      <c r="A440" s="54" t="s">
        <v>669</v>
      </c>
      <c r="B440" s="54" t="s">
        <v>670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69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69</v>
      </c>
      <c r="X441" s="575">
        <v>90</v>
      </c>
      <c r="Y441" s="576">
        <f t="shared" si="63"/>
        <v>95.04</v>
      </c>
      <c r="Z441" s="36">
        <f t="shared" si="64"/>
        <v>0.21528</v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96.136363636363626</v>
      </c>
      <c r="BN441" s="64">
        <f t="shared" si="66"/>
        <v>101.52000000000001</v>
      </c>
      <c r="BO441" s="64">
        <f t="shared" si="67"/>
        <v>0.16389860139860138</v>
      </c>
      <c r="BP441" s="64">
        <f t="shared" si="68"/>
        <v>0.17307692307692307</v>
      </c>
    </row>
    <row r="442" spans="1:68" ht="16.5" hidden="1" customHeight="1" x14ac:dyDescent="0.25">
      <c r="A442" s="54" t="s">
        <v>675</v>
      </c>
      <c r="B442" s="54" t="s">
        <v>676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69</v>
      </c>
      <c r="X443" s="575">
        <v>83</v>
      </c>
      <c r="Y443" s="576">
        <f t="shared" si="63"/>
        <v>84.48</v>
      </c>
      <c r="Z443" s="36">
        <f t="shared" si="64"/>
        <v>0.19136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88.659090909090892</v>
      </c>
      <c r="BN443" s="64">
        <f t="shared" si="66"/>
        <v>90.24</v>
      </c>
      <c r="BO443" s="64">
        <f t="shared" si="67"/>
        <v>0.15115093240093241</v>
      </c>
      <c r="BP443" s="64">
        <f t="shared" si="68"/>
        <v>0.15384615384615385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686</v>
      </c>
      <c r="B447" s="54" t="s">
        <v>688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689</v>
      </c>
      <c r="B448" s="54" t="s">
        <v>690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691</v>
      </c>
      <c r="B449" s="54" t="s">
        <v>692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693</v>
      </c>
      <c r="B451" s="54" t="s">
        <v>695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46.590909090909086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48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0.57408000000000003</v>
      </c>
      <c r="AA452" s="578"/>
      <c r="AB452" s="578"/>
      <c r="AC452" s="578"/>
    </row>
    <row r="453" spans="1:68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246</v>
      </c>
      <c r="Y453" s="577">
        <f>IFERROR(SUM(Y439:Y451),"0")</f>
        <v>253.44</v>
      </c>
      <c r="Z453" s="37"/>
      <c r="AA453" s="578"/>
      <c r="AB453" s="578"/>
      <c r="AC453" s="578"/>
    </row>
    <row r="454" spans="1:68" ht="14.25" hidden="1" customHeight="1" x14ac:dyDescent="0.25">
      <c r="A454" s="597" t="s">
        <v>137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hidden="1" customHeight="1" x14ac:dyDescent="0.25">
      <c r="A455" s="54" t="s">
        <v>696</v>
      </c>
      <c r="B455" s="54" t="s">
        <v>697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69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hidden="1" customHeight="1" x14ac:dyDescent="0.25">
      <c r="A456" s="54" t="s">
        <v>699</v>
      </c>
      <c r="B456" s="54" t="s">
        <v>700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701</v>
      </c>
      <c r="B457" s="54" t="s">
        <v>702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hidden="1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hidden="1" customHeight="1" x14ac:dyDescent="0.25">
      <c r="A460" s="597" t="s">
        <v>63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hidden="1" customHeight="1" x14ac:dyDescent="0.25">
      <c r="A461" s="54" t="s">
        <v>703</v>
      </c>
      <c r="B461" s="54" t="s">
        <v>704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69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hidden="1" customHeight="1" x14ac:dyDescent="0.25">
      <c r="A462" s="54" t="s">
        <v>706</v>
      </c>
      <c r="B462" s="54" t="s">
        <v>707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69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710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69</v>
      </c>
      <c r="X463" s="575">
        <v>0</v>
      </c>
      <c r="Y463" s="576">
        <f t="shared" si="69"/>
        <v>0</v>
      </c>
      <c r="Z463" s="36" t="str">
        <f>IFERROR(IF(Y463=0,"",ROUNDUP(Y463/H463,0)*0.01196),"")</f>
        <v/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712</v>
      </c>
      <c r="B465" s="54" t="s">
        <v>714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715</v>
      </c>
      <c r="B466" s="54" t="s">
        <v>716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idden="1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0</v>
      </c>
      <c r="Y468" s="577">
        <f>IFERROR(Y461/H461,"0")+IFERROR(Y462/H462,"0")+IFERROR(Y463/H463,"0")+IFERROR(Y464/H464,"0")+IFERROR(Y465/H465,"0")+IFERROR(Y466/H466,"0")+IFERROR(Y467/H467,"0")</f>
        <v>0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578"/>
      <c r="AB468" s="578"/>
      <c r="AC468" s="578"/>
    </row>
    <row r="469" spans="1:68" hidden="1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0</v>
      </c>
      <c r="Y469" s="577">
        <f>IFERROR(SUM(Y461:Y467),"0")</f>
        <v>0</v>
      </c>
      <c r="Z469" s="37"/>
      <c r="AA469" s="578"/>
      <c r="AB469" s="578"/>
      <c r="AC469" s="578"/>
    </row>
    <row r="470" spans="1:68" ht="14.25" hidden="1" customHeight="1" x14ac:dyDescent="0.25">
      <c r="A470" s="597" t="s">
        <v>73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719</v>
      </c>
      <c r="B471" s="54" t="s">
        <v>720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722</v>
      </c>
      <c r="B472" s="54" t="s">
        <v>723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728</v>
      </c>
      <c r="B477" s="54" t="s">
        <v>729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731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731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102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732</v>
      </c>
      <c r="B483" s="54" t="s">
        <v>733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28" t="s">
        <v>734</v>
      </c>
      <c r="Q483" s="582"/>
      <c r="R483" s="582"/>
      <c r="S483" s="582"/>
      <c r="T483" s="583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4" t="s">
        <v>738</v>
      </c>
      <c r="Q484" s="582"/>
      <c r="R484" s="582"/>
      <c r="S484" s="582"/>
      <c r="T484" s="583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740</v>
      </c>
      <c r="B485" s="54" t="s">
        <v>741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6" t="s">
        <v>742</v>
      </c>
      <c r="Q485" s="582"/>
      <c r="R485" s="582"/>
      <c r="S485" s="582"/>
      <c r="T485" s="583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97" t="s">
        <v>137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744</v>
      </c>
      <c r="B489" s="54" t="s">
        <v>745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4" t="s">
        <v>746</v>
      </c>
      <c r="Q489" s="582"/>
      <c r="R489" s="582"/>
      <c r="S489" s="582"/>
      <c r="T489" s="583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744</v>
      </c>
      <c r="B490" s="54" t="s">
        <v>748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919" t="s">
        <v>749</v>
      </c>
      <c r="Q490" s="582"/>
      <c r="R490" s="582"/>
      <c r="S490" s="582"/>
      <c r="T490" s="583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66" t="s">
        <v>753</v>
      </c>
      <c r="Q491" s="582"/>
      <c r="R491" s="582"/>
      <c r="S491" s="582"/>
      <c r="T491" s="583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754</v>
      </c>
      <c r="B492" s="54" t="s">
        <v>755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76" t="s">
        <v>756</v>
      </c>
      <c r="Q492" s="582"/>
      <c r="R492" s="582"/>
      <c r="S492" s="582"/>
      <c r="T492" s="583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hidden="1" customHeight="1" x14ac:dyDescent="0.25">
      <c r="A496" s="54" t="s">
        <v>758</v>
      </c>
      <c r="B496" s="54" t="s">
        <v>759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9" t="s">
        <v>760</v>
      </c>
      <c r="Q496" s="582"/>
      <c r="R496" s="582"/>
      <c r="S496" s="582"/>
      <c r="T496" s="583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2" t="s">
        <v>764</v>
      </c>
      <c r="Q497" s="582"/>
      <c r="R497" s="582"/>
      <c r="S497" s="582"/>
      <c r="T497" s="583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97" t="s">
        <v>73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customHeight="1" x14ac:dyDescent="0.25">
      <c r="A501" s="54" t="s">
        <v>766</v>
      </c>
      <c r="B501" s="54" t="s">
        <v>767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1" t="s">
        <v>768</v>
      </c>
      <c r="Q501" s="582"/>
      <c r="R501" s="582"/>
      <c r="S501" s="582"/>
      <c r="T501" s="583"/>
      <c r="U501" s="34"/>
      <c r="V501" s="34"/>
      <c r="W501" s="35" t="s">
        <v>69</v>
      </c>
      <c r="X501" s="575">
        <v>81</v>
      </c>
      <c r="Y501" s="576">
        <f>IFERROR(IF(X501="",0,CEILING((X501/$H501),1)*$H501),"")</f>
        <v>81</v>
      </c>
      <c r="Z501" s="36">
        <f>IFERROR(IF(Y501=0,"",ROUNDUP(Y501/H501,0)*0.01898),"")</f>
        <v>0.17082</v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85.670999999999992</v>
      </c>
      <c r="BN501" s="64">
        <f>IFERROR(Y501*I501/H501,"0")</f>
        <v>85.670999999999992</v>
      </c>
      <c r="BO501" s="64">
        <f>IFERROR(1/J501*(X501/H501),"0")</f>
        <v>0.140625</v>
      </c>
      <c r="BP501" s="64">
        <f>IFERROR(1/J501*(Y501/H501),"0")</f>
        <v>0.140625</v>
      </c>
    </row>
    <row r="502" spans="1:68" ht="27" hidden="1" customHeight="1" x14ac:dyDescent="0.25">
      <c r="A502" s="54" t="s">
        <v>766</v>
      </c>
      <c r="B502" s="54" t="s">
        <v>770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2"/>
      <c r="R502" s="582"/>
      <c r="S502" s="582"/>
      <c r="T502" s="583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9</v>
      </c>
      <c r="Y503" s="577">
        <f>IFERROR(Y501/H501,"0")+IFERROR(Y502/H502,"0")</f>
        <v>9</v>
      </c>
      <c r="Z503" s="577">
        <f>IFERROR(IF(Z501="",0,Z501),"0")+IFERROR(IF(Z502="",0,Z502),"0")</f>
        <v>0.17082</v>
      </c>
      <c r="AA503" s="578"/>
      <c r="AB503" s="578"/>
      <c r="AC503" s="578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81</v>
      </c>
      <c r="Y504" s="577">
        <f>IFERROR(SUM(Y501:Y502),"0")</f>
        <v>81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172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771</v>
      </c>
      <c r="B506" s="54" t="s">
        <v>772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7" t="s">
        <v>773</v>
      </c>
      <c r="Q506" s="582"/>
      <c r="R506" s="582"/>
      <c r="S506" s="582"/>
      <c r="T506" s="583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771</v>
      </c>
      <c r="B507" s="54" t="s">
        <v>775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08" t="s">
        <v>776</v>
      </c>
      <c r="Q507" s="582"/>
      <c r="R507" s="582"/>
      <c r="S507" s="582"/>
      <c r="T507" s="583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777</v>
      </c>
      <c r="B508" s="54" t="s">
        <v>778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9" t="s">
        <v>779</v>
      </c>
      <c r="Q508" s="582"/>
      <c r="R508" s="582"/>
      <c r="S508" s="582"/>
      <c r="T508" s="583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777</v>
      </c>
      <c r="B509" s="54" t="s">
        <v>781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31" t="s">
        <v>782</v>
      </c>
      <c r="Q509" s="582"/>
      <c r="R509" s="582"/>
      <c r="S509" s="582"/>
      <c r="T509" s="583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783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137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784</v>
      </c>
      <c r="B514" s="54" t="s">
        <v>785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63" t="s">
        <v>786</v>
      </c>
      <c r="Q514" s="582"/>
      <c r="R514" s="582"/>
      <c r="S514" s="582"/>
      <c r="T514" s="583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788</v>
      </c>
      <c r="Q517" s="631"/>
      <c r="R517" s="631"/>
      <c r="S517" s="631"/>
      <c r="T517" s="631"/>
      <c r="U517" s="631"/>
      <c r="V517" s="632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1470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1548.8200000000002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789</v>
      </c>
      <c r="Q518" s="631"/>
      <c r="R518" s="631"/>
      <c r="S518" s="631"/>
      <c r="T518" s="631"/>
      <c r="U518" s="631"/>
      <c r="V518" s="632"/>
      <c r="W518" s="37" t="s">
        <v>69</v>
      </c>
      <c r="X518" s="577">
        <f>IFERROR(SUM(BM22:BM514),"0")</f>
        <v>1565.5120002950268</v>
      </c>
      <c r="Y518" s="577">
        <f>IFERROR(SUM(BN22:BN514),"0")</f>
        <v>1648.3020000000006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790</v>
      </c>
      <c r="Q519" s="631"/>
      <c r="R519" s="631"/>
      <c r="S519" s="631"/>
      <c r="T519" s="631"/>
      <c r="U519" s="631"/>
      <c r="V519" s="632"/>
      <c r="W519" s="37" t="s">
        <v>791</v>
      </c>
      <c r="X519" s="38">
        <f>ROUNDUP(SUM(BO22:BO514),0)</f>
        <v>3</v>
      </c>
      <c r="Y519" s="38">
        <f>ROUNDUP(SUM(BP22:BP514),0)</f>
        <v>3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792</v>
      </c>
      <c r="Q520" s="631"/>
      <c r="R520" s="631"/>
      <c r="S520" s="631"/>
      <c r="T520" s="631"/>
      <c r="U520" s="631"/>
      <c r="V520" s="632"/>
      <c r="W520" s="37" t="s">
        <v>69</v>
      </c>
      <c r="X520" s="577">
        <f>GrossWeightTotal+PalletQtyTotal*25</f>
        <v>1640.5120002950268</v>
      </c>
      <c r="Y520" s="577">
        <f>GrossWeightTotalR+PalletQtyTotalR*25</f>
        <v>1723.3020000000006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793</v>
      </c>
      <c r="Q521" s="631"/>
      <c r="R521" s="631"/>
      <c r="S521" s="631"/>
      <c r="T521" s="631"/>
      <c r="U521" s="631"/>
      <c r="V521" s="632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299.81004000592628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311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794</v>
      </c>
      <c r="Q522" s="631"/>
      <c r="R522" s="631"/>
      <c r="S522" s="631"/>
      <c r="T522" s="631"/>
      <c r="U522" s="631"/>
      <c r="V522" s="632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3.3263899999999995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606" t="s">
        <v>100</v>
      </c>
      <c r="D524" s="638"/>
      <c r="E524" s="638"/>
      <c r="F524" s="638"/>
      <c r="G524" s="638"/>
      <c r="H524" s="639"/>
      <c r="I524" s="606" t="s">
        <v>261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549</v>
      </c>
      <c r="U524" s="639"/>
      <c r="V524" s="606" t="s">
        <v>606</v>
      </c>
      <c r="W524" s="638"/>
      <c r="X524" s="638"/>
      <c r="Y524" s="639"/>
      <c r="Z524" s="572" t="s">
        <v>665</v>
      </c>
      <c r="AA524" s="606" t="s">
        <v>731</v>
      </c>
      <c r="AB524" s="639"/>
      <c r="AC524" s="52"/>
      <c r="AF524" s="573"/>
    </row>
    <row r="525" spans="1:68" ht="14.25" customHeight="1" thickTop="1" x14ac:dyDescent="0.2">
      <c r="A525" s="792" t="s">
        <v>797</v>
      </c>
      <c r="B525" s="606" t="s">
        <v>62</v>
      </c>
      <c r="C525" s="606" t="s">
        <v>101</v>
      </c>
      <c r="D525" s="606" t="s">
        <v>119</v>
      </c>
      <c r="E525" s="606" t="s">
        <v>179</v>
      </c>
      <c r="F525" s="606" t="s">
        <v>202</v>
      </c>
      <c r="G525" s="606" t="s">
        <v>237</v>
      </c>
      <c r="H525" s="606" t="s">
        <v>100</v>
      </c>
      <c r="I525" s="606" t="s">
        <v>262</v>
      </c>
      <c r="J525" s="606" t="s">
        <v>302</v>
      </c>
      <c r="K525" s="606" t="s">
        <v>363</v>
      </c>
      <c r="L525" s="606" t="s">
        <v>402</v>
      </c>
      <c r="M525" s="606" t="s">
        <v>418</v>
      </c>
      <c r="N525" s="573"/>
      <c r="O525" s="606" t="s">
        <v>431</v>
      </c>
      <c r="P525" s="606" t="s">
        <v>441</v>
      </c>
      <c r="Q525" s="606" t="s">
        <v>448</v>
      </c>
      <c r="R525" s="606" t="s">
        <v>453</v>
      </c>
      <c r="S525" s="606" t="s">
        <v>539</v>
      </c>
      <c r="T525" s="606" t="s">
        <v>550</v>
      </c>
      <c r="U525" s="606" t="s">
        <v>584</v>
      </c>
      <c r="V525" s="606" t="s">
        <v>607</v>
      </c>
      <c r="W525" s="606" t="s">
        <v>639</v>
      </c>
      <c r="X525" s="606" t="s">
        <v>657</v>
      </c>
      <c r="Y525" s="606" t="s">
        <v>661</v>
      </c>
      <c r="Z525" s="606" t="s">
        <v>665</v>
      </c>
      <c r="AA525" s="606" t="s">
        <v>731</v>
      </c>
      <c r="AB525" s="606" t="s">
        <v>783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76.399999999999991</v>
      </c>
      <c r="E527" s="46">
        <f>IFERROR(Y90*1,"0")+IFERROR(Y91*1,"0")+IFERROR(Y92*1,"0")+IFERROR(Y96*1,"0")+IFERROR(Y97*1,"0")+IFERROR(Y98*1,"0")+IFERROR(Y99*1,"0")+IFERROR(Y100*1,"0")+IFERROR(Y101*1,"0")</f>
        <v>13.5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113.4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84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336.6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27.52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127.96000000000001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435</v>
      </c>
      <c r="U527" s="46">
        <f>IFERROR(Y374*1,"0")+IFERROR(Y375*1,"0")+IFERROR(Y376*1,"0")+IFERROR(Y377*1,"0")+IFERROR(Y381*1,"0")+IFERROR(Y385*1,"0")+IFERROR(Y386*1,"0")+IFERROR(Y390*1,"0")</f>
        <v>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253.44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81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5"/>
        <filter val="1 470,00"/>
        <filter val="1 565,51"/>
        <filter val="1 640,51"/>
        <filter val="1,07"/>
        <filter val="1,12"/>
        <filter val="1,39"/>
        <filter val="1,79"/>
        <filter val="10,00"/>
        <filter val="102,00"/>
        <filter val="11,67"/>
        <filter val="110,00"/>
        <filter val="12,00"/>
        <filter val="12,63"/>
        <filter val="13,00"/>
        <filter val="136,67"/>
        <filter val="14,00"/>
        <filter val="16,00"/>
        <filter val="2,04"/>
        <filter val="2,67"/>
        <filter val="2,78"/>
        <filter val="21,00"/>
        <filter val="22,00"/>
        <filter val="22,40"/>
        <filter val="23,57"/>
        <filter val="246,00"/>
        <filter val="27,00"/>
        <filter val="299,81"/>
        <filter val="3"/>
        <filter val="3,00"/>
        <filter val="3,29"/>
        <filter val="328,00"/>
        <filter val="336,00"/>
        <filter val="46,00"/>
        <filter val="46,59"/>
        <filter val="49,00"/>
        <filter val="5,00"/>
        <filter val="53,00"/>
        <filter val="6,67"/>
        <filter val="60,00"/>
        <filter val="66,00"/>
        <filter val="7,00"/>
        <filter val="71,00"/>
        <filter val="73,00"/>
        <filter val="79,00"/>
        <filter val="81,00"/>
        <filter val="83,00"/>
        <filter val="9,00"/>
        <filter val="9,75"/>
        <filter val="90,00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2025-06-06T11:45:21Z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