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919F3D7-4459-43C8-B2FB-3CF180293A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AB527" i="1" s="1"/>
  <c r="X511" i="1"/>
  <c r="X510" i="1"/>
  <c r="BO509" i="1"/>
  <c r="BM509" i="1"/>
  <c r="Y509" i="1"/>
  <c r="BP509" i="1" s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X435" i="1"/>
  <c r="Y434" i="1"/>
  <c r="X434" i="1"/>
  <c r="BP433" i="1"/>
  <c r="BO433" i="1"/>
  <c r="BN433" i="1"/>
  <c r="BM433" i="1"/>
  <c r="Z433" i="1"/>
  <c r="Z434" i="1" s="1"/>
  <c r="Y433" i="1"/>
  <c r="Y527" i="1" s="1"/>
  <c r="P433" i="1"/>
  <c r="X430" i="1"/>
  <c r="Y429" i="1"/>
  <c r="X429" i="1"/>
  <c r="BP428" i="1"/>
  <c r="BO428" i="1"/>
  <c r="BN428" i="1"/>
  <c r="BM428" i="1"/>
  <c r="Z428" i="1"/>
  <c r="Z429" i="1" s="1"/>
  <c r="Y428" i="1"/>
  <c r="X527" i="1" s="1"/>
  <c r="P428" i="1"/>
  <c r="X425" i="1"/>
  <c r="X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BP416" i="1" s="1"/>
  <c r="P416" i="1"/>
  <c r="BO415" i="1"/>
  <c r="BM415" i="1"/>
  <c r="Y415" i="1"/>
  <c r="P415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P405" i="1" s="1"/>
  <c r="P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Y387" i="1" s="1"/>
  <c r="P385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Y344" i="1" s="1"/>
  <c r="P342" i="1"/>
  <c r="BP341" i="1"/>
  <c r="BO341" i="1"/>
  <c r="BN341" i="1"/>
  <c r="BM341" i="1"/>
  <c r="Z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BP267" i="1" s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L527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X244" i="1"/>
  <c r="X243" i="1"/>
  <c r="BO242" i="1"/>
  <c r="BM242" i="1"/>
  <c r="Y242" i="1"/>
  <c r="Y243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BP222" i="1" s="1"/>
  <c r="P222" i="1"/>
  <c r="BO221" i="1"/>
  <c r="BM221" i="1"/>
  <c r="Y221" i="1"/>
  <c r="Y224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Y195" i="1" s="1"/>
  <c r="P193" i="1"/>
  <c r="X191" i="1"/>
  <c r="X190" i="1"/>
  <c r="BO189" i="1"/>
  <c r="BM189" i="1"/>
  <c r="Z189" i="1"/>
  <c r="Y189" i="1"/>
  <c r="BP189" i="1" s="1"/>
  <c r="P189" i="1"/>
  <c r="BO188" i="1"/>
  <c r="BM188" i="1"/>
  <c r="Y188" i="1"/>
  <c r="P188" i="1"/>
  <c r="X185" i="1"/>
  <c r="X184" i="1"/>
  <c r="BO183" i="1"/>
  <c r="BM183" i="1"/>
  <c r="Y183" i="1"/>
  <c r="Y184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0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X130" i="1"/>
  <c r="X129" i="1"/>
  <c r="BO128" i="1"/>
  <c r="BM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X87" i="1"/>
  <c r="X86" i="1"/>
  <c r="BO85" i="1"/>
  <c r="BM85" i="1"/>
  <c r="Y85" i="1"/>
  <c r="BP85" i="1" s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21" i="1" s="1"/>
  <c r="BO22" i="1"/>
  <c r="BM22" i="1"/>
  <c r="X518" i="1" s="1"/>
  <c r="Y22" i="1"/>
  <c r="H10" i="1"/>
  <c r="A9" i="1"/>
  <c r="F10" i="1" s="1"/>
  <c r="D7" i="1"/>
  <c r="Q6" i="1"/>
  <c r="P2" i="1"/>
  <c r="BP154" i="1" l="1"/>
  <c r="BN154" i="1"/>
  <c r="Z154" i="1"/>
  <c r="BP199" i="1"/>
  <c r="BN199" i="1"/>
  <c r="Z199" i="1"/>
  <c r="BP200" i="1"/>
  <c r="BN200" i="1"/>
  <c r="Z200" i="1"/>
  <c r="BP227" i="1"/>
  <c r="BN227" i="1"/>
  <c r="Z227" i="1"/>
  <c r="BP258" i="1"/>
  <c r="BN258" i="1"/>
  <c r="Z258" i="1"/>
  <c r="BP297" i="1"/>
  <c r="BN297" i="1"/>
  <c r="Z297" i="1"/>
  <c r="BP334" i="1"/>
  <c r="BN334" i="1"/>
  <c r="Z334" i="1"/>
  <c r="BP359" i="1"/>
  <c r="BN359" i="1"/>
  <c r="Z359" i="1"/>
  <c r="BP402" i="1"/>
  <c r="BN402" i="1"/>
  <c r="Z402" i="1"/>
  <c r="BP443" i="1"/>
  <c r="BN443" i="1"/>
  <c r="Z443" i="1"/>
  <c r="BP467" i="1"/>
  <c r="BN467" i="1"/>
  <c r="Z467" i="1"/>
  <c r="BP490" i="1"/>
  <c r="BN490" i="1"/>
  <c r="Z490" i="1"/>
  <c r="BP492" i="1"/>
  <c r="BN492" i="1"/>
  <c r="Z492" i="1"/>
  <c r="Z31" i="1"/>
  <c r="BN31" i="1"/>
  <c r="Z42" i="1"/>
  <c r="BN42" i="1"/>
  <c r="Z57" i="1"/>
  <c r="BN57" i="1"/>
  <c r="Z71" i="1"/>
  <c r="BN71" i="1"/>
  <c r="Y81" i="1"/>
  <c r="Z85" i="1"/>
  <c r="BN85" i="1"/>
  <c r="Z101" i="1"/>
  <c r="BN101" i="1"/>
  <c r="Z120" i="1"/>
  <c r="BN120" i="1"/>
  <c r="BP128" i="1"/>
  <c r="BN128" i="1"/>
  <c r="Z128" i="1"/>
  <c r="BP172" i="1"/>
  <c r="BN172" i="1"/>
  <c r="Z172" i="1"/>
  <c r="Y218" i="1"/>
  <c r="BP212" i="1"/>
  <c r="BN212" i="1"/>
  <c r="Z212" i="1"/>
  <c r="BP237" i="1"/>
  <c r="BN237" i="1"/>
  <c r="Z237" i="1"/>
  <c r="BP274" i="1"/>
  <c r="BN274" i="1"/>
  <c r="Z274" i="1"/>
  <c r="BP313" i="1"/>
  <c r="BN313" i="1"/>
  <c r="Z313" i="1"/>
  <c r="BP349" i="1"/>
  <c r="BN349" i="1"/>
  <c r="Z349" i="1"/>
  <c r="BP386" i="1"/>
  <c r="BN386" i="1"/>
  <c r="Z386" i="1"/>
  <c r="BP421" i="1"/>
  <c r="BN421" i="1"/>
  <c r="Z421" i="1"/>
  <c r="BP457" i="1"/>
  <c r="BN457" i="1"/>
  <c r="Z457" i="1"/>
  <c r="Y479" i="1"/>
  <c r="Y478" i="1"/>
  <c r="BP477" i="1"/>
  <c r="BN477" i="1"/>
  <c r="Z477" i="1"/>
  <c r="Z478" i="1" s="1"/>
  <c r="Y494" i="1"/>
  <c r="Y493" i="1"/>
  <c r="BP489" i="1"/>
  <c r="BN489" i="1"/>
  <c r="Z489" i="1"/>
  <c r="BP491" i="1"/>
  <c r="BN491" i="1"/>
  <c r="Z491" i="1"/>
  <c r="I527" i="1"/>
  <c r="Y174" i="1"/>
  <c r="Y251" i="1"/>
  <c r="Y310" i="1"/>
  <c r="Y337" i="1"/>
  <c r="Y362" i="1"/>
  <c r="BP303" i="1"/>
  <c r="BN303" i="1"/>
  <c r="Z303" i="1"/>
  <c r="BP315" i="1"/>
  <c r="BN315" i="1"/>
  <c r="Z315" i="1"/>
  <c r="BP365" i="1"/>
  <c r="BN365" i="1"/>
  <c r="Z365" i="1"/>
  <c r="BP404" i="1"/>
  <c r="BN404" i="1"/>
  <c r="Z404" i="1"/>
  <c r="BP423" i="1"/>
  <c r="BN423" i="1"/>
  <c r="Z423" i="1"/>
  <c r="BP449" i="1"/>
  <c r="BN449" i="1"/>
  <c r="Z449" i="1"/>
  <c r="Y475" i="1"/>
  <c r="BP471" i="1"/>
  <c r="BN471" i="1"/>
  <c r="Z471" i="1"/>
  <c r="BP502" i="1"/>
  <c r="BN502" i="1"/>
  <c r="Z502" i="1"/>
  <c r="BP336" i="1"/>
  <c r="BN336" i="1"/>
  <c r="Z336" i="1"/>
  <c r="BP351" i="1"/>
  <c r="BN351" i="1"/>
  <c r="Z351" i="1"/>
  <c r="Y392" i="1"/>
  <c r="Y391" i="1"/>
  <c r="BP390" i="1"/>
  <c r="BN390" i="1"/>
  <c r="Z390" i="1"/>
  <c r="Z391" i="1" s="1"/>
  <c r="BP396" i="1"/>
  <c r="BN396" i="1"/>
  <c r="Z396" i="1"/>
  <c r="Y469" i="1"/>
  <c r="BP461" i="1"/>
  <c r="BN461" i="1"/>
  <c r="Z461" i="1"/>
  <c r="B527" i="1"/>
  <c r="X519" i="1"/>
  <c r="X520" i="1" s="1"/>
  <c r="X517" i="1"/>
  <c r="Y32" i="1"/>
  <c r="Z29" i="1"/>
  <c r="BN29" i="1"/>
  <c r="Z44" i="1"/>
  <c r="BN44" i="1"/>
  <c r="Z55" i="1"/>
  <c r="BN55" i="1"/>
  <c r="Z63" i="1"/>
  <c r="BN63" i="1"/>
  <c r="Z69" i="1"/>
  <c r="BN69" i="1"/>
  <c r="BP69" i="1"/>
  <c r="Z75" i="1"/>
  <c r="BN75" i="1"/>
  <c r="BP75" i="1"/>
  <c r="Z79" i="1"/>
  <c r="BN79" i="1"/>
  <c r="Z90" i="1"/>
  <c r="BN90" i="1"/>
  <c r="Y103" i="1"/>
  <c r="Z99" i="1"/>
  <c r="BN99" i="1"/>
  <c r="Z106" i="1"/>
  <c r="BN106" i="1"/>
  <c r="Z114" i="1"/>
  <c r="BN114" i="1"/>
  <c r="Y124" i="1"/>
  <c r="Z122" i="1"/>
  <c r="BN122" i="1"/>
  <c r="Z133" i="1"/>
  <c r="BN133" i="1"/>
  <c r="Z143" i="1"/>
  <c r="BN143" i="1"/>
  <c r="BP143" i="1"/>
  <c r="H527" i="1"/>
  <c r="Y156" i="1"/>
  <c r="Z166" i="1"/>
  <c r="BN166" i="1"/>
  <c r="Z170" i="1"/>
  <c r="BN170" i="1"/>
  <c r="Z178" i="1"/>
  <c r="BN178" i="1"/>
  <c r="J527" i="1"/>
  <c r="Z193" i="1"/>
  <c r="BN193" i="1"/>
  <c r="BP193" i="1"/>
  <c r="Z202" i="1"/>
  <c r="BN202" i="1"/>
  <c r="Z210" i="1"/>
  <c r="BN210" i="1"/>
  <c r="Z214" i="1"/>
  <c r="BN214" i="1"/>
  <c r="Z222" i="1"/>
  <c r="BN222" i="1"/>
  <c r="Y234" i="1"/>
  <c r="Z229" i="1"/>
  <c r="BN229" i="1"/>
  <c r="Z233" i="1"/>
  <c r="BN233" i="1"/>
  <c r="Y239" i="1"/>
  <c r="Z247" i="1"/>
  <c r="BN247" i="1"/>
  <c r="Z256" i="1"/>
  <c r="BN256" i="1"/>
  <c r="Z265" i="1"/>
  <c r="BN265" i="1"/>
  <c r="Z272" i="1"/>
  <c r="BN272" i="1"/>
  <c r="Y275" i="1"/>
  <c r="BP295" i="1"/>
  <c r="BN295" i="1"/>
  <c r="Z295" i="1"/>
  <c r="BP307" i="1"/>
  <c r="BN307" i="1"/>
  <c r="Z307" i="1"/>
  <c r="BP330" i="1"/>
  <c r="BN330" i="1"/>
  <c r="Z330" i="1"/>
  <c r="BP343" i="1"/>
  <c r="BN343" i="1"/>
  <c r="Z343" i="1"/>
  <c r="BP355" i="1"/>
  <c r="BN355" i="1"/>
  <c r="Z355" i="1"/>
  <c r="BP376" i="1"/>
  <c r="BN376" i="1"/>
  <c r="Z376" i="1"/>
  <c r="BP400" i="1"/>
  <c r="BN400" i="1"/>
  <c r="Z400" i="1"/>
  <c r="BP415" i="1"/>
  <c r="BN415" i="1"/>
  <c r="Z415" i="1"/>
  <c r="BP441" i="1"/>
  <c r="BN441" i="1"/>
  <c r="Z441" i="1"/>
  <c r="Y459" i="1"/>
  <c r="BP455" i="1"/>
  <c r="BN455" i="1"/>
  <c r="Z455" i="1"/>
  <c r="BP465" i="1"/>
  <c r="BN465" i="1"/>
  <c r="Z465" i="1"/>
  <c r="Y474" i="1"/>
  <c r="Y504" i="1"/>
  <c r="Y503" i="1"/>
  <c r="BP501" i="1"/>
  <c r="BN501" i="1"/>
  <c r="Z501" i="1"/>
  <c r="Z503" i="1" s="1"/>
  <c r="Y318" i="1"/>
  <c r="Y324" i="1"/>
  <c r="Y331" i="1"/>
  <c r="Y338" i="1"/>
  <c r="Y361" i="1"/>
  <c r="Y424" i="1"/>
  <c r="Y458" i="1"/>
  <c r="H9" i="1"/>
  <c r="A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Y36" i="1"/>
  <c r="BP35" i="1"/>
  <c r="BN35" i="1"/>
  <c r="Z35" i="1"/>
  <c r="Z36" i="1" s="1"/>
  <c r="Y37" i="1"/>
  <c r="C527" i="1"/>
  <c r="Y46" i="1"/>
  <c r="BP41" i="1"/>
  <c r="BN41" i="1"/>
  <c r="Z41" i="1"/>
  <c r="Y45" i="1"/>
  <c r="F9" i="1"/>
  <c r="J9" i="1"/>
  <c r="Y24" i="1"/>
  <c r="BP43" i="1"/>
  <c r="BN43" i="1"/>
  <c r="Z43" i="1"/>
  <c r="Y60" i="1"/>
  <c r="Y66" i="1"/>
  <c r="Y72" i="1"/>
  <c r="Y82" i="1"/>
  <c r="Y86" i="1"/>
  <c r="Y93" i="1"/>
  <c r="Y102" i="1"/>
  <c r="Y111" i="1"/>
  <c r="Y117" i="1"/>
  <c r="Y125" i="1"/>
  <c r="Y129" i="1"/>
  <c r="Y136" i="1"/>
  <c r="Y140" i="1"/>
  <c r="Y146" i="1"/>
  <c r="Y151" i="1"/>
  <c r="Y157" i="1"/>
  <c r="Y163" i="1"/>
  <c r="Y175" i="1"/>
  <c r="Y181" i="1"/>
  <c r="Y185" i="1"/>
  <c r="BN189" i="1"/>
  <c r="Y190" i="1"/>
  <c r="Y196" i="1"/>
  <c r="Y206" i="1"/>
  <c r="Y207" i="1"/>
  <c r="BP201" i="1"/>
  <c r="BN201" i="1"/>
  <c r="Z201" i="1"/>
  <c r="BP205" i="1"/>
  <c r="BN205" i="1"/>
  <c r="Z205" i="1"/>
  <c r="D527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BN76" i="1"/>
  <c r="Z78" i="1"/>
  <c r="BN78" i="1"/>
  <c r="Z80" i="1"/>
  <c r="BN80" i="1"/>
  <c r="Z84" i="1"/>
  <c r="Z86" i="1" s="1"/>
  <c r="BN84" i="1"/>
  <c r="BP84" i="1"/>
  <c r="E527" i="1"/>
  <c r="Z91" i="1"/>
  <c r="Z93" i="1" s="1"/>
  <c r="BN91" i="1"/>
  <c r="Y94" i="1"/>
  <c r="Z96" i="1"/>
  <c r="BN96" i="1"/>
  <c r="BP96" i="1"/>
  <c r="Z98" i="1"/>
  <c r="BN98" i="1"/>
  <c r="Z100" i="1"/>
  <c r="BN100" i="1"/>
  <c r="F527" i="1"/>
  <c r="Z107" i="1"/>
  <c r="BN107" i="1"/>
  <c r="Z109" i="1"/>
  <c r="BN109" i="1"/>
  <c r="Y110" i="1"/>
  <c r="Z113" i="1"/>
  <c r="BN113" i="1"/>
  <c r="BP113" i="1"/>
  <c r="Z115" i="1"/>
  <c r="BN115" i="1"/>
  <c r="Z119" i="1"/>
  <c r="BN119" i="1"/>
  <c r="BP119" i="1"/>
  <c r="Z121" i="1"/>
  <c r="BN121" i="1"/>
  <c r="Z123" i="1"/>
  <c r="BN123" i="1"/>
  <c r="Z127" i="1"/>
  <c r="Z129" i="1" s="1"/>
  <c r="BN127" i="1"/>
  <c r="BP127" i="1"/>
  <c r="G527" i="1"/>
  <c r="Z134" i="1"/>
  <c r="Z135" i="1" s="1"/>
  <c r="BN134" i="1"/>
  <c r="Y135" i="1"/>
  <c r="Z138" i="1"/>
  <c r="Z140" i="1" s="1"/>
  <c r="BN138" i="1"/>
  <c r="BP138" i="1"/>
  <c r="Z144" i="1"/>
  <c r="Z145" i="1" s="1"/>
  <c r="BN144" i="1"/>
  <c r="Z149" i="1"/>
  <c r="Z150" i="1" s="1"/>
  <c r="BN149" i="1"/>
  <c r="BP149" i="1"/>
  <c r="Y150" i="1"/>
  <c r="Z153" i="1"/>
  <c r="BN153" i="1"/>
  <c r="BP153" i="1"/>
  <c r="Z155" i="1"/>
  <c r="BN155" i="1"/>
  <c r="Z161" i="1"/>
  <c r="Z162" i="1" s="1"/>
  <c r="BN161" i="1"/>
  <c r="BP161" i="1"/>
  <c r="Y162" i="1"/>
  <c r="Z165" i="1"/>
  <c r="BN165" i="1"/>
  <c r="BP165" i="1"/>
  <c r="Z167" i="1"/>
  <c r="BN167" i="1"/>
  <c r="Z169" i="1"/>
  <c r="BN169" i="1"/>
  <c r="Z171" i="1"/>
  <c r="BN171" i="1"/>
  <c r="Z173" i="1"/>
  <c r="BN173" i="1"/>
  <c r="Z177" i="1"/>
  <c r="BN177" i="1"/>
  <c r="BP177" i="1"/>
  <c r="Z179" i="1"/>
  <c r="BN179" i="1"/>
  <c r="Z183" i="1"/>
  <c r="Z184" i="1" s="1"/>
  <c r="BN183" i="1"/>
  <c r="BP183" i="1"/>
  <c r="Z188" i="1"/>
  <c r="Z190" i="1" s="1"/>
  <c r="BN188" i="1"/>
  <c r="BP188" i="1"/>
  <c r="Y191" i="1"/>
  <c r="Z194" i="1"/>
  <c r="Z195" i="1" s="1"/>
  <c r="BN194" i="1"/>
  <c r="Z198" i="1"/>
  <c r="BN198" i="1"/>
  <c r="BP198" i="1"/>
  <c r="BP203" i="1"/>
  <c r="BN203" i="1"/>
  <c r="Z203" i="1"/>
  <c r="Y219" i="1"/>
  <c r="Y223" i="1"/>
  <c r="Y240" i="1"/>
  <c r="Y244" i="1"/>
  <c r="Y252" i="1"/>
  <c r="Y261" i="1"/>
  <c r="M527" i="1"/>
  <c r="Y269" i="1"/>
  <c r="Z209" i="1"/>
  <c r="BN209" i="1"/>
  <c r="BP209" i="1"/>
  <c r="Z211" i="1"/>
  <c r="BN211" i="1"/>
  <c r="Z213" i="1"/>
  <c r="BN213" i="1"/>
  <c r="Z215" i="1"/>
  <c r="BN215" i="1"/>
  <c r="Z217" i="1"/>
  <c r="BN217" i="1"/>
  <c r="Z221" i="1"/>
  <c r="Z223" i="1" s="1"/>
  <c r="BN221" i="1"/>
  <c r="BP221" i="1"/>
  <c r="K527" i="1"/>
  <c r="Z228" i="1"/>
  <c r="BN228" i="1"/>
  <c r="Z230" i="1"/>
  <c r="BN230" i="1"/>
  <c r="Z232" i="1"/>
  <c r="BN232" i="1"/>
  <c r="Y235" i="1"/>
  <c r="Z238" i="1"/>
  <c r="Z239" i="1" s="1"/>
  <c r="BN238" i="1"/>
  <c r="Z242" i="1"/>
  <c r="Z243" i="1" s="1"/>
  <c r="BN242" i="1"/>
  <c r="BP242" i="1"/>
  <c r="Z246" i="1"/>
  <c r="BN246" i="1"/>
  <c r="BP246" i="1"/>
  <c r="Z248" i="1"/>
  <c r="BN248" i="1"/>
  <c r="Z250" i="1"/>
  <c r="BN250" i="1"/>
  <c r="Z255" i="1"/>
  <c r="BN255" i="1"/>
  <c r="BP255" i="1"/>
  <c r="Z257" i="1"/>
  <c r="BN257" i="1"/>
  <c r="Z259" i="1"/>
  <c r="BN259" i="1"/>
  <c r="Y260" i="1"/>
  <c r="Z264" i="1"/>
  <c r="BN264" i="1"/>
  <c r="BP264" i="1"/>
  <c r="Z266" i="1"/>
  <c r="BN266" i="1"/>
  <c r="Z267" i="1"/>
  <c r="BN267" i="1"/>
  <c r="Y268" i="1"/>
  <c r="BP273" i="1"/>
  <c r="BN273" i="1"/>
  <c r="Z273" i="1"/>
  <c r="Z275" i="1" s="1"/>
  <c r="O527" i="1"/>
  <c r="Y276" i="1"/>
  <c r="Y281" i="1"/>
  <c r="Y290" i="1"/>
  <c r="R527" i="1"/>
  <c r="Z294" i="1"/>
  <c r="BN294" i="1"/>
  <c r="Z296" i="1"/>
  <c r="BN296" i="1"/>
  <c r="Z298" i="1"/>
  <c r="BN298" i="1"/>
  <c r="Y299" i="1"/>
  <c r="Z302" i="1"/>
  <c r="BN302" i="1"/>
  <c r="BP302" i="1"/>
  <c r="Z304" i="1"/>
  <c r="BN304" i="1"/>
  <c r="Z306" i="1"/>
  <c r="BN306" i="1"/>
  <c r="Z308" i="1"/>
  <c r="BN308" i="1"/>
  <c r="Y309" i="1"/>
  <c r="Z312" i="1"/>
  <c r="BN312" i="1"/>
  <c r="BP312" i="1"/>
  <c r="Z314" i="1"/>
  <c r="BN314" i="1"/>
  <c r="Z316" i="1"/>
  <c r="BN316" i="1"/>
  <c r="Y317" i="1"/>
  <c r="Z320" i="1"/>
  <c r="BN320" i="1"/>
  <c r="BP320" i="1"/>
  <c r="Z322" i="1"/>
  <c r="BN322" i="1"/>
  <c r="Y323" i="1"/>
  <c r="Z329" i="1"/>
  <c r="BN329" i="1"/>
  <c r="Y332" i="1"/>
  <c r="Z335" i="1"/>
  <c r="Z337" i="1" s="1"/>
  <c r="BN335" i="1"/>
  <c r="BP335" i="1"/>
  <c r="S527" i="1"/>
  <c r="Z342" i="1"/>
  <c r="Z344" i="1" s="1"/>
  <c r="BN342" i="1"/>
  <c r="BP342" i="1"/>
  <c r="Y345" i="1"/>
  <c r="T527" i="1"/>
  <c r="Z350" i="1"/>
  <c r="BN350" i="1"/>
  <c r="Z352" i="1"/>
  <c r="BN352" i="1"/>
  <c r="Z354" i="1"/>
  <c r="BN354" i="1"/>
  <c r="Y357" i="1"/>
  <c r="Z360" i="1"/>
  <c r="Z361" i="1" s="1"/>
  <c r="BN360" i="1"/>
  <c r="BP360" i="1"/>
  <c r="Z364" i="1"/>
  <c r="Z366" i="1" s="1"/>
  <c r="BN364" i="1"/>
  <c r="BP364" i="1"/>
  <c r="Y367" i="1"/>
  <c r="U527" i="1"/>
  <c r="Z375" i="1"/>
  <c r="BN375" i="1"/>
  <c r="Z377" i="1"/>
  <c r="BN377" i="1"/>
  <c r="Y378" i="1"/>
  <c r="Z381" i="1"/>
  <c r="Z382" i="1" s="1"/>
  <c r="BN381" i="1"/>
  <c r="BP381" i="1"/>
  <c r="Y382" i="1"/>
  <c r="Z385" i="1"/>
  <c r="Z387" i="1" s="1"/>
  <c r="BN385" i="1"/>
  <c r="BP385" i="1"/>
  <c r="Y388" i="1"/>
  <c r="V527" i="1"/>
  <c r="Z397" i="1"/>
  <c r="BN397" i="1"/>
  <c r="Z399" i="1"/>
  <c r="BN399" i="1"/>
  <c r="Z401" i="1"/>
  <c r="BN401" i="1"/>
  <c r="Z403" i="1"/>
  <c r="BN403" i="1"/>
  <c r="Z405" i="1"/>
  <c r="BN405" i="1"/>
  <c r="Y406" i="1"/>
  <c r="Z409" i="1"/>
  <c r="Z411" i="1" s="1"/>
  <c r="BN409" i="1"/>
  <c r="BP409" i="1"/>
  <c r="Y412" i="1"/>
  <c r="W527" i="1"/>
  <c r="Z416" i="1"/>
  <c r="Z417" i="1" s="1"/>
  <c r="BN416" i="1"/>
  <c r="Y417" i="1"/>
  <c r="Z420" i="1"/>
  <c r="BN420" i="1"/>
  <c r="BP420" i="1"/>
  <c r="Z422" i="1"/>
  <c r="BN422" i="1"/>
  <c r="Y425" i="1"/>
  <c r="Y430" i="1"/>
  <c r="Y435" i="1"/>
  <c r="Z527" i="1"/>
  <c r="Y453" i="1"/>
  <c r="Z440" i="1"/>
  <c r="BN440" i="1"/>
  <c r="Z442" i="1"/>
  <c r="BN442" i="1"/>
  <c r="Z444" i="1"/>
  <c r="BN444" i="1"/>
  <c r="Z446" i="1"/>
  <c r="BN446" i="1"/>
  <c r="BP450" i="1"/>
  <c r="BN450" i="1"/>
  <c r="Z450" i="1"/>
  <c r="BP462" i="1"/>
  <c r="BN462" i="1"/>
  <c r="Z462" i="1"/>
  <c r="BP466" i="1"/>
  <c r="BN466" i="1"/>
  <c r="Z466" i="1"/>
  <c r="AA527" i="1"/>
  <c r="Y486" i="1"/>
  <c r="BP483" i="1"/>
  <c r="BN483" i="1"/>
  <c r="Z483" i="1"/>
  <c r="BP485" i="1"/>
  <c r="BN485" i="1"/>
  <c r="Z485" i="1"/>
  <c r="Y487" i="1"/>
  <c r="Y498" i="1"/>
  <c r="BP496" i="1"/>
  <c r="BN496" i="1"/>
  <c r="Z496" i="1"/>
  <c r="BP507" i="1"/>
  <c r="BN507" i="1"/>
  <c r="Z507" i="1"/>
  <c r="Y300" i="1"/>
  <c r="Y356" i="1"/>
  <c r="Y379" i="1"/>
  <c r="Y407" i="1"/>
  <c r="Y418" i="1"/>
  <c r="Z445" i="1"/>
  <c r="BN445" i="1"/>
  <c r="Z447" i="1"/>
  <c r="BN447" i="1"/>
  <c r="BP448" i="1"/>
  <c r="BN448" i="1"/>
  <c r="Z448" i="1"/>
  <c r="Y452" i="1"/>
  <c r="BP456" i="1"/>
  <c r="BN456" i="1"/>
  <c r="Z456" i="1"/>
  <c r="BP464" i="1"/>
  <c r="BN464" i="1"/>
  <c r="Z464" i="1"/>
  <c r="Y468" i="1"/>
  <c r="BP472" i="1"/>
  <c r="BN472" i="1"/>
  <c r="Z472" i="1"/>
  <c r="Z474" i="1" s="1"/>
  <c r="BP484" i="1"/>
  <c r="BN484" i="1"/>
  <c r="Z484" i="1"/>
  <c r="BP497" i="1"/>
  <c r="BN497" i="1"/>
  <c r="Z497" i="1"/>
  <c r="Y499" i="1"/>
  <c r="Y511" i="1"/>
  <c r="Y510" i="1"/>
  <c r="BP506" i="1"/>
  <c r="BN506" i="1"/>
  <c r="Z506" i="1"/>
  <c r="BP508" i="1"/>
  <c r="BN508" i="1"/>
  <c r="Z508" i="1"/>
  <c r="Z509" i="1"/>
  <c r="BN509" i="1"/>
  <c r="Y516" i="1"/>
  <c r="Z514" i="1"/>
  <c r="Z515" i="1" s="1"/>
  <c r="BN514" i="1"/>
  <c r="BP514" i="1"/>
  <c r="Y515" i="1"/>
  <c r="Z458" i="1" l="1"/>
  <c r="Z331" i="1"/>
  <c r="Z174" i="1"/>
  <c r="Z124" i="1"/>
  <c r="Z102" i="1"/>
  <c r="Z66" i="1"/>
  <c r="Z32" i="1"/>
  <c r="Z493" i="1"/>
  <c r="Z498" i="1"/>
  <c r="Z468" i="1"/>
  <c r="Z406" i="1"/>
  <c r="Z378" i="1"/>
  <c r="Z299" i="1"/>
  <c r="Z234" i="1"/>
  <c r="Z110" i="1"/>
  <c r="Z452" i="1"/>
  <c r="Z424" i="1"/>
  <c r="Z356" i="1"/>
  <c r="Z323" i="1"/>
  <c r="Z317" i="1"/>
  <c r="Z309" i="1"/>
  <c r="Z268" i="1"/>
  <c r="Z260" i="1"/>
  <c r="Z218" i="1"/>
  <c r="Z81" i="1"/>
  <c r="Z59" i="1"/>
  <c r="Z486" i="1"/>
  <c r="Z510" i="1"/>
  <c r="Z251" i="1"/>
  <c r="Z206" i="1"/>
  <c r="Z180" i="1"/>
  <c r="Z156" i="1"/>
  <c r="Z116" i="1"/>
  <c r="Z45" i="1"/>
  <c r="Z522" i="1" s="1"/>
  <c r="Y521" i="1"/>
  <c r="Y518" i="1"/>
  <c r="Y517" i="1"/>
  <c r="Y519" i="1"/>
  <c r="Y520" i="1" l="1"/>
</calcChain>
</file>

<file path=xl/sharedStrings.xml><?xml version="1.0" encoding="utf-8"?>
<sst xmlns="http://schemas.openxmlformats.org/spreadsheetml/2006/main" count="2314" uniqueCount="836">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</sst>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835</v>
      </c>
      <c r="I5" s="820"/>
      <c r="J5" s="820"/>
      <c r="K5" s="820"/>
      <c r="L5" s="820"/>
      <c r="M5" s="657"/>
      <c r="N5" s="58"/>
      <c r="P5" s="24" t="s">
        <v>10</v>
      </c>
      <c r="Q5" s="880">
        <v>45817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Понедельник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4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/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19</v>
      </c>
      <c r="Q8" s="713">
        <v>0.45833333333333331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20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21</v>
      </c>
      <c r="Q10" s="755"/>
      <c r="R10" s="756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7"/>
      <c r="R11" s="708"/>
      <c r="U11" s="24" t="s">
        <v>26</v>
      </c>
      <c r="V11" s="844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28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29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30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31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32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33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35</v>
      </c>
      <c r="B17" s="627" t="s">
        <v>36</v>
      </c>
      <c r="C17" s="718" t="s">
        <v>37</v>
      </c>
      <c r="D17" s="627" t="s">
        <v>38</v>
      </c>
      <c r="E17" s="684"/>
      <c r="F17" s="627" t="s">
        <v>39</v>
      </c>
      <c r="G17" s="627" t="s">
        <v>40</v>
      </c>
      <c r="H17" s="627" t="s">
        <v>41</v>
      </c>
      <c r="I17" s="627" t="s">
        <v>42</v>
      </c>
      <c r="J17" s="627" t="s">
        <v>43</v>
      </c>
      <c r="K17" s="627" t="s">
        <v>44</v>
      </c>
      <c r="L17" s="627" t="s">
        <v>45</v>
      </c>
      <c r="M17" s="627" t="s">
        <v>46</v>
      </c>
      <c r="N17" s="627" t="s">
        <v>47</v>
      </c>
      <c r="O17" s="627" t="s">
        <v>48</v>
      </c>
      <c r="P17" s="627" t="s">
        <v>49</v>
      </c>
      <c r="Q17" s="683"/>
      <c r="R17" s="683"/>
      <c r="S17" s="683"/>
      <c r="T17" s="684"/>
      <c r="U17" s="898" t="s">
        <v>50</v>
      </c>
      <c r="V17" s="632"/>
      <c r="W17" s="627" t="s">
        <v>51</v>
      </c>
      <c r="X17" s="627" t="s">
        <v>52</v>
      </c>
      <c r="Y17" s="901" t="s">
        <v>53</v>
      </c>
      <c r="Z17" s="804" t="s">
        <v>54</v>
      </c>
      <c r="AA17" s="794" t="s">
        <v>55</v>
      </c>
      <c r="AB17" s="794" t="s">
        <v>56</v>
      </c>
      <c r="AC17" s="794" t="s">
        <v>57</v>
      </c>
      <c r="AD17" s="794" t="s">
        <v>58</v>
      </c>
      <c r="AE17" s="868"/>
      <c r="AF17" s="869"/>
      <c r="AG17" s="66"/>
      <c r="BD17" s="65" t="s">
        <v>59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60</v>
      </c>
      <c r="V18" s="67" t="s">
        <v>61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7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9">
        <v>4607091385687</v>
      </c>
      <c r="E42" s="580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9">
        <v>4680115882539</v>
      </c>
      <c r="E43" s="580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hidden="1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hidden="1" customHeight="1" x14ac:dyDescent="0.25">
      <c r="A47" s="597" t="s">
        <v>73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119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102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5">
        <v>300</v>
      </c>
      <c r="Y54" s="576">
        <f t="shared" si="6"/>
        <v>302.40000000000003</v>
      </c>
      <c r="Z54" s="36">
        <f>IFERROR(IF(Y54=0,"",ROUNDUP(Y54/H54,0)*0.01898),"")</f>
        <v>0.53144000000000002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312.08333333333331</v>
      </c>
      <c r="BN54" s="64">
        <f t="shared" si="8"/>
        <v>314.58000000000004</v>
      </c>
      <c r="BO54" s="64">
        <f t="shared" si="9"/>
        <v>0.43402777777777773</v>
      </c>
      <c r="BP54" s="64">
        <f t="shared" si="10"/>
        <v>0.4375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27.777777777777775</v>
      </c>
      <c r="Y59" s="577">
        <f>IFERROR(Y53/H53,"0")+IFERROR(Y54/H54,"0")+IFERROR(Y55/H55,"0")+IFERROR(Y56/H56,"0")+IFERROR(Y57/H57,"0")+IFERROR(Y58/H58,"0")</f>
        <v>28</v>
      </c>
      <c r="Z59" s="577">
        <f>IFERROR(IF(Z53="",0,Z53),"0")+IFERROR(IF(Z54="",0,Z54),"0")+IFERROR(IF(Z55="",0,Z55),"0")+IFERROR(IF(Z56="",0,Z56),"0")+IFERROR(IF(Z57="",0,Z57),"0")+IFERROR(IF(Z58="",0,Z58),"0")</f>
        <v>0.53144000000000002</v>
      </c>
      <c r="AA59" s="578"/>
      <c r="AB59" s="578"/>
      <c r="AC59" s="578"/>
    </row>
    <row r="60" spans="1:68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300</v>
      </c>
      <c r="Y60" s="577">
        <f>IFERROR(SUM(Y53:Y58),"0")</f>
        <v>302.40000000000003</v>
      </c>
      <c r="Z60" s="37"/>
      <c r="AA60" s="578"/>
      <c r="AB60" s="578"/>
      <c r="AC60" s="578"/>
    </row>
    <row r="61" spans="1:68" ht="14.25" hidden="1" customHeight="1" x14ac:dyDescent="0.25">
      <c r="A61" s="597" t="s">
        <v>137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hidden="1" customHeight="1" x14ac:dyDescent="0.25">
      <c r="A62" s="54" t="s">
        <v>138</v>
      </c>
      <c r="B62" s="54" t="s">
        <v>139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hidden="1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hidden="1" customHeight="1" x14ac:dyDescent="0.25">
      <c r="A68" s="597" t="s">
        <v>63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73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5">
        <v>50</v>
      </c>
      <c r="Y77" s="576">
        <f t="shared" si="11"/>
        <v>50.400000000000006</v>
      </c>
      <c r="Z77" s="36">
        <f>IFERROR(IF(Y77=0,"",ROUNDUP(Y77/H77,0)*0.01898),"")</f>
        <v>0.11388000000000001</v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53.017857142857146</v>
      </c>
      <c r="BN77" s="64">
        <f t="shared" si="13"/>
        <v>53.442000000000007</v>
      </c>
      <c r="BO77" s="64">
        <f t="shared" si="14"/>
        <v>9.3005952380952384E-2</v>
      </c>
      <c r="BP77" s="64">
        <f t="shared" si="15"/>
        <v>9.375E-2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5.9523809523809526</v>
      </c>
      <c r="Y81" s="577">
        <f>IFERROR(Y75/H75,"0")+IFERROR(Y76/H76,"0")+IFERROR(Y77/H77,"0")+IFERROR(Y78/H78,"0")+IFERROR(Y79/H79,"0")+IFERROR(Y80/H80,"0")</f>
        <v>6</v>
      </c>
      <c r="Z81" s="577">
        <f>IFERROR(IF(Z75="",0,Z75),"0")+IFERROR(IF(Z76="",0,Z76),"0")+IFERROR(IF(Z77="",0,Z77),"0")+IFERROR(IF(Z78="",0,Z78),"0")+IFERROR(IF(Z79="",0,Z79),"0")+IFERROR(IF(Z80="",0,Z80),"0")</f>
        <v>0.11388000000000001</v>
      </c>
      <c r="AA81" s="578"/>
      <c r="AB81" s="578"/>
      <c r="AC81" s="578"/>
    </row>
    <row r="82" spans="1:68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50</v>
      </c>
      <c r="Y82" s="577">
        <f>IFERROR(SUM(Y75:Y80),"0")</f>
        <v>50.400000000000006</v>
      </c>
      <c r="Z82" s="37"/>
      <c r="AA82" s="578"/>
      <c r="AB82" s="578"/>
      <c r="AC82" s="578"/>
    </row>
    <row r="83" spans="1:68" ht="14.25" hidden="1" customHeight="1" x14ac:dyDescent="0.25">
      <c r="A83" s="597" t="s">
        <v>172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173</v>
      </c>
      <c r="B84" s="54" t="s">
        <v>174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179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102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hidden="1" customHeight="1" x14ac:dyDescent="0.25">
      <c r="A90" s="54" t="s">
        <v>180</v>
      </c>
      <c r="B90" s="54" t="s">
        <v>181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185</v>
      </c>
      <c r="B92" s="54" t="s">
        <v>186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hidden="1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hidden="1" customHeight="1" x14ac:dyDescent="0.25">
      <c r="A95" s="597" t="s">
        <v>73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hidden="1" customHeight="1" x14ac:dyDescent="0.25">
      <c r="A96" s="54" t="s">
        <v>187</v>
      </c>
      <c r="B96" s="54" t="s">
        <v>188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2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195</v>
      </c>
      <c r="B100" s="54" t="s">
        <v>197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idden="1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hidden="1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hidden="1" customHeight="1" x14ac:dyDescent="0.25">
      <c r="A104" s="629" t="s">
        <v>202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102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hidden="1" customHeight="1" x14ac:dyDescent="0.25">
      <c r="A106" s="54" t="s">
        <v>203</v>
      </c>
      <c r="B106" s="54" t="s">
        <v>204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hidden="1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hidden="1" customHeight="1" x14ac:dyDescent="0.25">
      <c r="A112" s="597" t="s">
        <v>137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212</v>
      </c>
      <c r="B113" s="54" t="s">
        <v>213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215</v>
      </c>
      <c r="B114" s="54" t="s">
        <v>216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73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27" hidden="1" customHeight="1" x14ac:dyDescent="0.25">
      <c r="A119" s="54" t="s">
        <v>219</v>
      </c>
      <c r="B119" s="54" t="s">
        <v>220</v>
      </c>
      <c r="C119" s="31">
        <v>4301051360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2"/>
      <c r="R119" s="582"/>
      <c r="S119" s="582"/>
      <c r="T119" s="583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219</v>
      </c>
      <c r="B120" s="54" t="s">
        <v>222</v>
      </c>
      <c r="C120" s="31">
        <v>4301051724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224</v>
      </c>
      <c r="B121" s="54" t="s">
        <v>225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0</v>
      </c>
      <c r="Y124" s="577">
        <f>IFERROR(Y119/H119,"0")+IFERROR(Y120/H120,"0")+IFERROR(Y121/H121,"0")+IFERROR(Y122/H122,"0")+IFERROR(Y123/H123,"0")</f>
        <v>0</v>
      </c>
      <c r="Z124" s="577">
        <f>IFERROR(IF(Z119="",0,Z119),"0")+IFERROR(IF(Z120="",0,Z120),"0")+IFERROR(IF(Z121="",0,Z121),"0")+IFERROR(IF(Z122="",0,Z122),"0")+IFERROR(IF(Z123="",0,Z123),"0")</f>
        <v>0</v>
      </c>
      <c r="AA124" s="578"/>
      <c r="AB124" s="578"/>
      <c r="AC124" s="578"/>
    </row>
    <row r="125" spans="1:68" hidden="1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0</v>
      </c>
      <c r="Y125" s="577">
        <f>IFERROR(SUM(Y119:Y123),"0")</f>
        <v>0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172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231</v>
      </c>
      <c r="B127" s="54" t="s">
        <v>232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234</v>
      </c>
      <c r="B128" s="54" t="s">
        <v>235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237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102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238</v>
      </c>
      <c r="B133" s="54" t="s">
        <v>239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238</v>
      </c>
      <c r="B134" s="54" t="s">
        <v>241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63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242</v>
      </c>
      <c r="B138" s="54" t="s">
        <v>243</v>
      </c>
      <c r="C138" s="31">
        <v>4301031234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242</v>
      </c>
      <c r="B139" s="54" t="s">
        <v>245</v>
      </c>
      <c r="C139" s="31">
        <v>4301031235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73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246</v>
      </c>
      <c r="B143" s="54" t="s">
        <v>247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246</v>
      </c>
      <c r="B144" s="54" t="s">
        <v>248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100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102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249</v>
      </c>
      <c r="B149" s="54" t="s">
        <v>250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63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252</v>
      </c>
      <c r="B153" s="54" t="s">
        <v>253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255</v>
      </c>
      <c r="B154" s="54" t="s">
        <v>256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258</v>
      </c>
      <c r="B155" s="54" t="s">
        <v>259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261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262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137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263</v>
      </c>
      <c r="B161" s="54" t="s">
        <v>264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63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hidden="1" customHeight="1" x14ac:dyDescent="0.25">
      <c r="A165" s="54" t="s">
        <v>266</v>
      </c>
      <c r="B165" s="54" t="s">
        <v>267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282</v>
      </c>
      <c r="B171" s="54" t="s">
        <v>283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hidden="1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hidden="1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hidden="1" customHeight="1" x14ac:dyDescent="0.25">
      <c r="A176" s="597" t="s">
        <v>94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289</v>
      </c>
      <c r="B177" s="54" t="s">
        <v>290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299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300</v>
      </c>
      <c r="B183" s="54" t="s">
        <v>301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302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102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303</v>
      </c>
      <c r="B188" s="54" t="s">
        <v>304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306</v>
      </c>
      <c r="B189" s="54" t="s">
        <v>307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137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308</v>
      </c>
      <c r="B193" s="54" t="s">
        <v>309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311</v>
      </c>
      <c r="B194" s="54" t="s">
        <v>312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63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hidden="1" customHeight="1" x14ac:dyDescent="0.25">
      <c r="A198" s="54" t="s">
        <v>313</v>
      </c>
      <c r="B198" s="54" t="s">
        <v>314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hidden="1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hidden="1" customHeight="1" x14ac:dyDescent="0.25">
      <c r="A208" s="597" t="s">
        <v>73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333</v>
      </c>
      <c r="B209" s="54" t="s">
        <v>334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339</v>
      </c>
      <c r="B211" s="54" t="s">
        <v>340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347</v>
      </c>
      <c r="B214" s="54" t="s">
        <v>348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354</v>
      </c>
      <c r="B217" s="54" t="s">
        <v>355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hidden="1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172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hidden="1" customHeight="1" x14ac:dyDescent="0.25">
      <c r="A221" s="54" t="s">
        <v>357</v>
      </c>
      <c r="B221" s="54" t="s">
        <v>358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360</v>
      </c>
      <c r="B222" s="54" t="s">
        <v>361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629" t="s">
        <v>363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102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364</v>
      </c>
      <c r="B227" s="54" t="s">
        <v>365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137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382</v>
      </c>
      <c r="B237" s="54" t="s">
        <v>383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382</v>
      </c>
      <c r="B238" s="54" t="s">
        <v>385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386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387</v>
      </c>
      <c r="B242" s="54" t="s">
        <v>388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390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402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102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406</v>
      </c>
      <c r="B256" s="54" t="s">
        <v>407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409</v>
      </c>
      <c r="B257" s="54" t="s">
        <v>410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415</v>
      </c>
      <c r="B259" s="54" t="s">
        <v>416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418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102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421</v>
      </c>
      <c r="B265" s="54" t="s">
        <v>422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427</v>
      </c>
      <c r="B267" s="54" t="s">
        <v>428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53" t="s">
        <v>429</v>
      </c>
      <c r="Q267" s="582"/>
      <c r="R267" s="582"/>
      <c r="S267" s="582"/>
      <c r="T267" s="583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431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73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435</v>
      </c>
      <c r="B273" s="54" t="s">
        <v>436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438</v>
      </c>
      <c r="B274" s="54" t="s">
        <v>439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629" t="s">
        <v>441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63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442</v>
      </c>
      <c r="B279" s="54" t="s">
        <v>443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73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445</v>
      </c>
      <c r="B283" s="54" t="s">
        <v>446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448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102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449</v>
      </c>
      <c r="B288" s="54" t="s">
        <v>450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102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454</v>
      </c>
      <c r="B293" s="54" t="s">
        <v>455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457</v>
      </c>
      <c r="B294" s="54" t="s">
        <v>458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457</v>
      </c>
      <c r="B295" s="54" t="s">
        <v>461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463</v>
      </c>
      <c r="B296" s="54" t="s">
        <v>464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63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471</v>
      </c>
      <c r="B302" s="54" t="s">
        <v>472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474</v>
      </c>
      <c r="B303" s="54" t="s">
        <v>475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477</v>
      </c>
      <c r="B304" s="54" t="s">
        <v>478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482</v>
      </c>
      <c r="B306" s="54" t="s">
        <v>483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97" t="s">
        <v>73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hidden="1" customHeight="1" x14ac:dyDescent="0.25">
      <c r="A312" s="54" t="s">
        <v>490</v>
      </c>
      <c r="B312" s="54" t="s">
        <v>491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493</v>
      </c>
      <c r="B313" s="54" t="s">
        <v>494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496</v>
      </c>
      <c r="B314" s="54" t="s">
        <v>497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172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69</v>
      </c>
      <c r="X320" s="575">
        <v>200</v>
      </c>
      <c r="Y320" s="576">
        <f>IFERROR(IF(X320="",0,CEILING((X320/$H320),1)*$H320),"")</f>
        <v>201.60000000000002</v>
      </c>
      <c r="Z320" s="36">
        <f>IFERROR(IF(Y320=0,"",ROUNDUP(Y320/H320,0)*0.01898),"")</f>
        <v>0.45552000000000004</v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212.35714285714286</v>
      </c>
      <c r="BN320" s="64">
        <f>IFERROR(Y320*I320/H320,"0")</f>
        <v>214.05600000000001</v>
      </c>
      <c r="BO320" s="64">
        <f>IFERROR(1/J320*(X320/H320),"0")</f>
        <v>0.37202380952380953</v>
      </c>
      <c r="BP320" s="64">
        <f>IFERROR(1/J320*(Y320/H320),"0")</f>
        <v>0.375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16.5" hidden="1" customHeight="1" x14ac:dyDescent="0.25">
      <c r="A322" s="54" t="s">
        <v>511</v>
      </c>
      <c r="B322" s="54" t="s">
        <v>512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23.80952380952381</v>
      </c>
      <c r="Y323" s="577">
        <f>IFERROR(Y320/H320,"0")+IFERROR(Y321/H321,"0")+IFERROR(Y322/H322,"0")</f>
        <v>24</v>
      </c>
      <c r="Z323" s="577">
        <f>IFERROR(IF(Z320="",0,Z320),"0")+IFERROR(IF(Z321="",0,Z321),"0")+IFERROR(IF(Z322="",0,Z322),"0")</f>
        <v>0.45552000000000004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200</v>
      </c>
      <c r="Y324" s="577">
        <f>IFERROR(SUM(Y320:Y322),"0")</f>
        <v>201.60000000000002</v>
      </c>
      <c r="Z324" s="37"/>
      <c r="AA324" s="578"/>
      <c r="AB324" s="578"/>
      <c r="AC324" s="578"/>
    </row>
    <row r="325" spans="1:68" ht="14.25" hidden="1" customHeight="1" x14ac:dyDescent="0.25">
      <c r="A325" s="597" t="s">
        <v>94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514</v>
      </c>
      <c r="B326" s="54" t="s">
        <v>515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18" t="s">
        <v>516</v>
      </c>
      <c r="Q326" s="582"/>
      <c r="R326" s="582"/>
      <c r="S326" s="582"/>
      <c r="T326" s="583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518</v>
      </c>
      <c r="B327" s="54" t="s">
        <v>519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91" t="s">
        <v>520</v>
      </c>
      <c r="Q327" s="582"/>
      <c r="R327" s="582"/>
      <c r="S327" s="582"/>
      <c r="T327" s="583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524</v>
      </c>
      <c r="Q328" s="582"/>
      <c r="R328" s="582"/>
      <c r="S328" s="582"/>
      <c r="T328" s="583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hidden="1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530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531</v>
      </c>
      <c r="B334" s="54" t="s">
        <v>532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539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73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540</v>
      </c>
      <c r="B341" s="54" t="s">
        <v>541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625" t="s">
        <v>549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550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102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69</v>
      </c>
      <c r="X349" s="575">
        <v>1500</v>
      </c>
      <c r="Y349" s="576">
        <f t="shared" ref="Y349:Y355" si="52">IFERROR(IF(X349="",0,CEILING((X349/$H349),1)*$H349),"")</f>
        <v>1500</v>
      </c>
      <c r="Z349" s="36">
        <f>IFERROR(IF(Y349=0,"",ROUNDUP(Y349/H349,0)*0.02175),"")</f>
        <v>2.1749999999999998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1548</v>
      </c>
      <c r="BN349" s="64">
        <f t="shared" ref="BN349:BN355" si="54">IFERROR(Y349*I349/H349,"0")</f>
        <v>1548</v>
      </c>
      <c r="BO349" s="64">
        <f t="shared" ref="BO349:BO355" si="55">IFERROR(1/J349*(X349/H349),"0")</f>
        <v>2.083333333333333</v>
      </c>
      <c r="BP349" s="64">
        <f t="shared" ref="BP349:BP355" si="56">IFERROR(1/J349*(Y349/H349),"0")</f>
        <v>2.083333333333333</v>
      </c>
    </row>
    <row r="350" spans="1:68" ht="27" hidden="1" customHeight="1" x14ac:dyDescent="0.25">
      <c r="A350" s="54" t="s">
        <v>554</v>
      </c>
      <c r="B350" s="54" t="s">
        <v>555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69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557</v>
      </c>
      <c r="B351" s="54" t="s">
        <v>558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69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69</v>
      </c>
      <c r="X352" s="575">
        <v>1000</v>
      </c>
      <c r="Y352" s="576">
        <f t="shared" si="52"/>
        <v>1005</v>
      </c>
      <c r="Z352" s="36">
        <f>IFERROR(IF(Y352=0,"",ROUNDUP(Y352/H352,0)*0.02175),"")</f>
        <v>1.4572499999999999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1032</v>
      </c>
      <c r="BN352" s="64">
        <f t="shared" si="54"/>
        <v>1037.1600000000001</v>
      </c>
      <c r="BO352" s="64">
        <f t="shared" si="55"/>
        <v>1.3888888888888888</v>
      </c>
      <c r="BP352" s="64">
        <f t="shared" si="56"/>
        <v>1.3958333333333333</v>
      </c>
    </row>
    <row r="353" spans="1:68" ht="27" hidden="1" customHeight="1" x14ac:dyDescent="0.25">
      <c r="A353" s="54" t="s">
        <v>563</v>
      </c>
      <c r="B353" s="54" t="s">
        <v>564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566</v>
      </c>
      <c r="B354" s="54" t="s">
        <v>567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568</v>
      </c>
      <c r="B355" s="54" t="s">
        <v>569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166.66666666666669</v>
      </c>
      <c r="Y356" s="577">
        <f>IFERROR(Y349/H349,"0")+IFERROR(Y350/H350,"0")+IFERROR(Y351/H351,"0")+IFERROR(Y352/H352,"0")+IFERROR(Y353/H353,"0")+IFERROR(Y354/H354,"0")+IFERROR(Y355/H355,"0")</f>
        <v>167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3.63225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2500</v>
      </c>
      <c r="Y357" s="577">
        <f>IFERROR(SUM(Y349:Y355),"0")</f>
        <v>2505</v>
      </c>
      <c r="Z357" s="37"/>
      <c r="AA357" s="578"/>
      <c r="AB357" s="578"/>
      <c r="AC357" s="578"/>
    </row>
    <row r="358" spans="1:68" ht="14.25" hidden="1" customHeight="1" x14ac:dyDescent="0.25">
      <c r="A358" s="597" t="s">
        <v>137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69</v>
      </c>
      <c r="X359" s="575">
        <v>1500</v>
      </c>
      <c r="Y359" s="576">
        <f>IFERROR(IF(X359="",0,CEILING((X359/$H359),1)*$H359),"")</f>
        <v>1500</v>
      </c>
      <c r="Z359" s="36">
        <f>IFERROR(IF(Y359=0,"",ROUNDUP(Y359/H359,0)*0.02175),"")</f>
        <v>2.1749999999999998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1548</v>
      </c>
      <c r="BN359" s="64">
        <f>IFERROR(Y359*I359/H359,"0")</f>
        <v>1548</v>
      </c>
      <c r="BO359" s="64">
        <f>IFERROR(1/J359*(X359/H359),"0")</f>
        <v>2.083333333333333</v>
      </c>
      <c r="BP359" s="64">
        <f>IFERROR(1/J359*(Y359/H359),"0")</f>
        <v>2.083333333333333</v>
      </c>
    </row>
    <row r="360" spans="1:68" ht="16.5" hidden="1" customHeight="1" x14ac:dyDescent="0.25">
      <c r="A360" s="54" t="s">
        <v>573</v>
      </c>
      <c r="B360" s="54" t="s">
        <v>574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100</v>
      </c>
      <c r="Y361" s="577">
        <f>IFERROR(Y359/H359,"0")+IFERROR(Y360/H360,"0")</f>
        <v>100</v>
      </c>
      <c r="Z361" s="577">
        <f>IFERROR(IF(Z359="",0,Z359),"0")+IFERROR(IF(Z360="",0,Z360),"0")</f>
        <v>2.1749999999999998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1500</v>
      </c>
      <c r="Y362" s="577">
        <f>IFERROR(SUM(Y359:Y360),"0")</f>
        <v>1500</v>
      </c>
      <c r="Z362" s="37"/>
      <c r="AA362" s="578"/>
      <c r="AB362" s="578"/>
      <c r="AC362" s="578"/>
    </row>
    <row r="363" spans="1:68" ht="14.25" hidden="1" customHeight="1" x14ac:dyDescent="0.25">
      <c r="A363" s="597" t="s">
        <v>73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575</v>
      </c>
      <c r="B364" s="54" t="s">
        <v>576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578</v>
      </c>
      <c r="B365" s="54" t="s">
        <v>579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172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hidden="1" customHeight="1" x14ac:dyDescent="0.25">
      <c r="A369" s="54" t="s">
        <v>581</v>
      </c>
      <c r="B369" s="54" t="s">
        <v>582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584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102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585</v>
      </c>
      <c r="B374" s="54" t="s">
        <v>586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588</v>
      </c>
      <c r="B375" s="54" t="s">
        <v>589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593</v>
      </c>
      <c r="B377" s="54" t="s">
        <v>594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63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69</v>
      </c>
      <c r="X381" s="575">
        <v>100</v>
      </c>
      <c r="Y381" s="576">
        <f>IFERROR(IF(X381="",0,CEILING((X381/$H381),1)*$H381),"")</f>
        <v>100.74</v>
      </c>
      <c r="Z381" s="36">
        <f>IFERROR(IF(Y381=0,"",ROUNDUP(Y381/H381,0)*0.00902),"")</f>
        <v>0.20746000000000001</v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106.16438356164385</v>
      </c>
      <c r="BN381" s="64">
        <f>IFERROR(Y381*I381/H381,"0")</f>
        <v>106.95</v>
      </c>
      <c r="BO381" s="64">
        <f>IFERROR(1/J381*(X381/H381),"0")</f>
        <v>0.17296250172962502</v>
      </c>
      <c r="BP381" s="64">
        <f>IFERROR(1/J381*(Y381/H381),"0")</f>
        <v>0.17424242424242425</v>
      </c>
    </row>
    <row r="382" spans="1:68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22.831050228310502</v>
      </c>
      <c r="Y382" s="577">
        <f>IFERROR(Y381/H381,"0")</f>
        <v>23</v>
      </c>
      <c r="Z382" s="577">
        <f>IFERROR(IF(Z381="",0,Z381),"0")</f>
        <v>0.20746000000000001</v>
      </c>
      <c r="AA382" s="578"/>
      <c r="AB382" s="578"/>
      <c r="AC382" s="578"/>
    </row>
    <row r="383" spans="1:68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100</v>
      </c>
      <c r="Y383" s="577">
        <f>IFERROR(SUM(Y381:Y381),"0")</f>
        <v>100.74</v>
      </c>
      <c r="Z383" s="37"/>
      <c r="AA383" s="578"/>
      <c r="AB383" s="578"/>
      <c r="AC383" s="578"/>
    </row>
    <row r="384" spans="1:68" ht="14.25" hidden="1" customHeight="1" x14ac:dyDescent="0.25">
      <c r="A384" s="597" t="s">
        <v>73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hidden="1" customHeight="1" x14ac:dyDescent="0.25">
      <c r="A385" s="54" t="s">
        <v>598</v>
      </c>
      <c r="B385" s="54" t="s">
        <v>599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69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601</v>
      </c>
      <c r="B386" s="54" t="s">
        <v>602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hidden="1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172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603</v>
      </c>
      <c r="B390" s="54" t="s">
        <v>604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606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607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63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608</v>
      </c>
      <c r="B396" s="54" t="s">
        <v>609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4301031406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611</v>
      </c>
      <c r="B398" s="54" t="s">
        <v>614</v>
      </c>
      <c r="C398" s="31">
        <v>4301031382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620</v>
      </c>
      <c r="B401" s="54" t="s">
        <v>621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622</v>
      </c>
      <c r="B402" s="54" t="s">
        <v>623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631</v>
      </c>
      <c r="B405" s="54" t="s">
        <v>632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73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633</v>
      </c>
      <c r="B409" s="54" t="s">
        <v>634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137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640</v>
      </c>
      <c r="B415" s="54" t="s">
        <v>641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63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646</v>
      </c>
      <c r="B420" s="54" t="s">
        <v>647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649</v>
      </c>
      <c r="B421" s="54" t="s">
        <v>650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655</v>
      </c>
      <c r="B423" s="54" t="s">
        <v>656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657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63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658</v>
      </c>
      <c r="B428" s="54" t="s">
        <v>659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661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63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662</v>
      </c>
      <c r="B433" s="54" t="s">
        <v>663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665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665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102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666</v>
      </c>
      <c r="B439" s="54" t="s">
        <v>667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669</v>
      </c>
      <c r="B440" s="54" t="s">
        <v>670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672</v>
      </c>
      <c r="B441" s="54" t="s">
        <v>673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69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675</v>
      </c>
      <c r="B442" s="54" t="s">
        <v>676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69</v>
      </c>
      <c r="X443" s="575">
        <v>350</v>
      </c>
      <c r="Y443" s="576">
        <f t="shared" si="63"/>
        <v>353.76</v>
      </c>
      <c r="Z443" s="36">
        <f t="shared" si="64"/>
        <v>0.80132000000000003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373.86363636363637</v>
      </c>
      <c r="BN443" s="64">
        <f t="shared" si="66"/>
        <v>377.87999999999994</v>
      </c>
      <c r="BO443" s="64">
        <f t="shared" si="67"/>
        <v>0.63738344988344986</v>
      </c>
      <c r="BP443" s="64">
        <f t="shared" si="68"/>
        <v>0.64423076923076927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686</v>
      </c>
      <c r="B447" s="54" t="s">
        <v>688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691</v>
      </c>
      <c r="B449" s="54" t="s">
        <v>692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693</v>
      </c>
      <c r="B451" s="54" t="s">
        <v>695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66.287878787878782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67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0.80132000000000003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350</v>
      </c>
      <c r="Y453" s="577">
        <f>IFERROR(SUM(Y439:Y451),"0")</f>
        <v>353.76</v>
      </c>
      <c r="Z453" s="37"/>
      <c r="AA453" s="578"/>
      <c r="AB453" s="578"/>
      <c r="AC453" s="578"/>
    </row>
    <row r="454" spans="1:68" ht="14.25" hidden="1" customHeight="1" x14ac:dyDescent="0.25">
      <c r="A454" s="597" t="s">
        <v>137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69</v>
      </c>
      <c r="X455" s="575">
        <v>400</v>
      </c>
      <c r="Y455" s="576">
        <f>IFERROR(IF(X455="",0,CEILING((X455/$H455),1)*$H455),"")</f>
        <v>401.28000000000003</v>
      </c>
      <c r="Z455" s="36">
        <f>IFERROR(IF(Y455=0,"",ROUNDUP(Y455/H455,0)*0.01196),"")</f>
        <v>0.90895999999999999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427.27272727272725</v>
      </c>
      <c r="BN455" s="64">
        <f>IFERROR(Y455*I455/H455,"0")</f>
        <v>428.64</v>
      </c>
      <c r="BO455" s="64">
        <f>IFERROR(1/J455*(X455/H455),"0")</f>
        <v>0.72843822843822836</v>
      </c>
      <c r="BP455" s="64">
        <f>IFERROR(1/J455*(Y455/H455),"0")</f>
        <v>0.73076923076923084</v>
      </c>
    </row>
    <row r="456" spans="1:68" ht="16.5" hidden="1" customHeight="1" x14ac:dyDescent="0.25">
      <c r="A456" s="54" t="s">
        <v>699</v>
      </c>
      <c r="B456" s="54" t="s">
        <v>700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75.757575757575751</v>
      </c>
      <c r="Y458" s="577">
        <f>IFERROR(Y455/H455,"0")+IFERROR(Y456/H456,"0")+IFERROR(Y457/H457,"0")</f>
        <v>76</v>
      </c>
      <c r="Z458" s="577">
        <f>IFERROR(IF(Z455="",0,Z455),"0")+IFERROR(IF(Z456="",0,Z456),"0")+IFERROR(IF(Z457="",0,Z457),"0")</f>
        <v>0.90895999999999999</v>
      </c>
      <c r="AA458" s="578"/>
      <c r="AB458" s="578"/>
      <c r="AC458" s="578"/>
    </row>
    <row r="459" spans="1:68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400</v>
      </c>
      <c r="Y459" s="577">
        <f>IFERROR(SUM(Y455:Y457),"0")</f>
        <v>401.28000000000003</v>
      </c>
      <c r="Z459" s="37"/>
      <c r="AA459" s="578"/>
      <c r="AB459" s="578"/>
      <c r="AC459" s="578"/>
    </row>
    <row r="460" spans="1:68" ht="14.25" hidden="1" customHeight="1" x14ac:dyDescent="0.25">
      <c r="A460" s="597" t="s">
        <v>63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69</v>
      </c>
      <c r="X461" s="575">
        <v>100</v>
      </c>
      <c r="Y461" s="576">
        <f t="shared" ref="Y461:Y467" si="69">IFERROR(IF(X461="",0,CEILING((X461/$H461),1)*$H461),"")</f>
        <v>100.32000000000001</v>
      </c>
      <c r="Z461" s="36">
        <f>IFERROR(IF(Y461=0,"",ROUNDUP(Y461/H461,0)*0.01196),"")</f>
        <v>0.22724</v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106.81818181818181</v>
      </c>
      <c r="BN461" s="64">
        <f t="shared" ref="BN461:BN467" si="71">IFERROR(Y461*I461/H461,"0")</f>
        <v>107.16</v>
      </c>
      <c r="BO461" s="64">
        <f t="shared" ref="BO461:BO467" si="72">IFERROR(1/J461*(X461/H461),"0")</f>
        <v>0.18210955710955709</v>
      </c>
      <c r="BP461" s="64">
        <f t="shared" ref="BP461:BP467" si="73">IFERROR(1/J461*(Y461/H461),"0")</f>
        <v>0.18269230769230771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5">
        <v>100</v>
      </c>
      <c r="Y462" s="576">
        <f t="shared" si="69"/>
        <v>100.32000000000001</v>
      </c>
      <c r="Z462" s="36">
        <f>IFERROR(IF(Y462=0,"",ROUNDUP(Y462/H462,0)*0.01196),"")</f>
        <v>0.22724</v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106.81818181818181</v>
      </c>
      <c r="BN462" s="64">
        <f t="shared" si="71"/>
        <v>107.16</v>
      </c>
      <c r="BO462" s="64">
        <f t="shared" si="72"/>
        <v>0.18210955710955709</v>
      </c>
      <c r="BP462" s="64">
        <f t="shared" si="73"/>
        <v>0.18269230769230771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69</v>
      </c>
      <c r="X463" s="575">
        <v>100</v>
      </c>
      <c r="Y463" s="576">
        <f t="shared" si="69"/>
        <v>100.32000000000001</v>
      </c>
      <c r="Z463" s="36">
        <f>IFERROR(IF(Y463=0,"",ROUNDUP(Y463/H463,0)*0.01196),"")</f>
        <v>0.22724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106.81818181818181</v>
      </c>
      <c r="BN463" s="64">
        <f t="shared" si="71"/>
        <v>107.16</v>
      </c>
      <c r="BO463" s="64">
        <f t="shared" si="72"/>
        <v>0.18210955710955709</v>
      </c>
      <c r="BP463" s="64">
        <f t="shared" si="73"/>
        <v>0.18269230769230771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712</v>
      </c>
      <c r="B465" s="54" t="s">
        <v>714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715</v>
      </c>
      <c r="B466" s="54" t="s">
        <v>716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56.818181818181813</v>
      </c>
      <c r="Y468" s="577">
        <f>IFERROR(Y461/H461,"0")+IFERROR(Y462/H462,"0")+IFERROR(Y463/H463,"0")+IFERROR(Y464/H464,"0")+IFERROR(Y465/H465,"0")+IFERROR(Y466/H466,"0")+IFERROR(Y467/H467,"0")</f>
        <v>57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0.68171999999999999</v>
      </c>
      <c r="AA468" s="578"/>
      <c r="AB468" s="578"/>
      <c r="AC468" s="578"/>
    </row>
    <row r="469" spans="1:68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300</v>
      </c>
      <c r="Y469" s="577">
        <f>IFERROR(SUM(Y461:Y467),"0")</f>
        <v>300.96000000000004</v>
      </c>
      <c r="Z469" s="37"/>
      <c r="AA469" s="578"/>
      <c r="AB469" s="578"/>
      <c r="AC469" s="578"/>
    </row>
    <row r="470" spans="1:68" ht="14.25" hidden="1" customHeight="1" x14ac:dyDescent="0.25">
      <c r="A470" s="597" t="s">
        <v>73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719</v>
      </c>
      <c r="B471" s="54" t="s">
        <v>720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722</v>
      </c>
      <c r="B472" s="54" t="s">
        <v>723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728</v>
      </c>
      <c r="B477" s="54" t="s">
        <v>729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731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731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102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732</v>
      </c>
      <c r="B483" s="54" t="s">
        <v>733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28" t="s">
        <v>734</v>
      </c>
      <c r="Q483" s="582"/>
      <c r="R483" s="582"/>
      <c r="S483" s="582"/>
      <c r="T483" s="583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4" t="s">
        <v>738</v>
      </c>
      <c r="Q484" s="582"/>
      <c r="R484" s="582"/>
      <c r="S484" s="582"/>
      <c r="T484" s="583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740</v>
      </c>
      <c r="B485" s="54" t="s">
        <v>741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6" t="s">
        <v>742</v>
      </c>
      <c r="Q485" s="582"/>
      <c r="R485" s="582"/>
      <c r="S485" s="582"/>
      <c r="T485" s="583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137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744</v>
      </c>
      <c r="B489" s="54" t="s">
        <v>745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4" t="s">
        <v>746</v>
      </c>
      <c r="Q489" s="582"/>
      <c r="R489" s="582"/>
      <c r="S489" s="582"/>
      <c r="T489" s="583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744</v>
      </c>
      <c r="B490" s="54" t="s">
        <v>748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919" t="s">
        <v>749</v>
      </c>
      <c r="Q490" s="582"/>
      <c r="R490" s="582"/>
      <c r="S490" s="582"/>
      <c r="T490" s="583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66" t="s">
        <v>753</v>
      </c>
      <c r="Q491" s="582"/>
      <c r="R491" s="582"/>
      <c r="S491" s="582"/>
      <c r="T491" s="583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76" t="s">
        <v>756</v>
      </c>
      <c r="Q492" s="582"/>
      <c r="R492" s="582"/>
      <c r="S492" s="582"/>
      <c r="T492" s="583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758</v>
      </c>
      <c r="B496" s="54" t="s">
        <v>759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9" t="s">
        <v>760</v>
      </c>
      <c r="Q496" s="582"/>
      <c r="R496" s="582"/>
      <c r="S496" s="582"/>
      <c r="T496" s="583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2" t="s">
        <v>764</v>
      </c>
      <c r="Q497" s="582"/>
      <c r="R497" s="582"/>
      <c r="S497" s="582"/>
      <c r="T497" s="583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73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766</v>
      </c>
      <c r="B501" s="54" t="s">
        <v>767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1" t="s">
        <v>768</v>
      </c>
      <c r="Q501" s="582"/>
      <c r="R501" s="582"/>
      <c r="S501" s="582"/>
      <c r="T501" s="583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766</v>
      </c>
      <c r="B502" s="54" t="s">
        <v>770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2"/>
      <c r="R502" s="582"/>
      <c r="S502" s="582"/>
      <c r="T502" s="583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172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771</v>
      </c>
      <c r="B506" s="54" t="s">
        <v>772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7" t="s">
        <v>773</v>
      </c>
      <c r="Q506" s="582"/>
      <c r="R506" s="582"/>
      <c r="S506" s="582"/>
      <c r="T506" s="583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771</v>
      </c>
      <c r="B507" s="54" t="s">
        <v>775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08" t="s">
        <v>776</v>
      </c>
      <c r="Q507" s="582"/>
      <c r="R507" s="582"/>
      <c r="S507" s="582"/>
      <c r="T507" s="583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777</v>
      </c>
      <c r="B508" s="54" t="s">
        <v>778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9" t="s">
        <v>779</v>
      </c>
      <c r="Q508" s="582"/>
      <c r="R508" s="582"/>
      <c r="S508" s="582"/>
      <c r="T508" s="583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777</v>
      </c>
      <c r="B509" s="54" t="s">
        <v>781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31" t="s">
        <v>782</v>
      </c>
      <c r="Q509" s="582"/>
      <c r="R509" s="582"/>
      <c r="S509" s="582"/>
      <c r="T509" s="583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783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137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784</v>
      </c>
      <c r="B514" s="54" t="s">
        <v>785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3" t="s">
        <v>786</v>
      </c>
      <c r="Q514" s="582"/>
      <c r="R514" s="582"/>
      <c r="S514" s="582"/>
      <c r="T514" s="583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788</v>
      </c>
      <c r="Q517" s="631"/>
      <c r="R517" s="631"/>
      <c r="S517" s="631"/>
      <c r="T517" s="631"/>
      <c r="U517" s="631"/>
      <c r="V517" s="632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5700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5716.1399999999994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789</v>
      </c>
      <c r="Q518" s="631"/>
      <c r="R518" s="631"/>
      <c r="S518" s="631"/>
      <c r="T518" s="631"/>
      <c r="U518" s="631"/>
      <c r="V518" s="632"/>
      <c r="W518" s="37" t="s">
        <v>69</v>
      </c>
      <c r="X518" s="577">
        <f>IFERROR(SUM(BM22:BM514),"0")</f>
        <v>5933.2136259858871</v>
      </c>
      <c r="Y518" s="577">
        <f>IFERROR(SUM(BN22:BN514),"0")</f>
        <v>5950.1880000000001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790</v>
      </c>
      <c r="Q519" s="631"/>
      <c r="R519" s="631"/>
      <c r="S519" s="631"/>
      <c r="T519" s="631"/>
      <c r="U519" s="631"/>
      <c r="V519" s="632"/>
      <c r="W519" s="37" t="s">
        <v>791</v>
      </c>
      <c r="X519" s="38">
        <f>ROUNDUP(SUM(BO22:BO514),0)</f>
        <v>9</v>
      </c>
      <c r="Y519" s="38">
        <f>ROUNDUP(SUM(BP22:BP514),0)</f>
        <v>9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792</v>
      </c>
      <c r="Q520" s="631"/>
      <c r="R520" s="631"/>
      <c r="S520" s="631"/>
      <c r="T520" s="631"/>
      <c r="U520" s="631"/>
      <c r="V520" s="632"/>
      <c r="W520" s="37" t="s">
        <v>69</v>
      </c>
      <c r="X520" s="577">
        <f>GrossWeightTotal+PalletQtyTotal*25</f>
        <v>6158.2136259858871</v>
      </c>
      <c r="Y520" s="577">
        <f>GrossWeightTotalR+PalletQtyTotalR*25</f>
        <v>6175.1880000000001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793</v>
      </c>
      <c r="Q521" s="631"/>
      <c r="R521" s="631"/>
      <c r="S521" s="631"/>
      <c r="T521" s="631"/>
      <c r="U521" s="631"/>
      <c r="V521" s="632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545.90103579829611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548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794</v>
      </c>
      <c r="Q522" s="631"/>
      <c r="R522" s="631"/>
      <c r="S522" s="631"/>
      <c r="T522" s="631"/>
      <c r="U522" s="631"/>
      <c r="V522" s="632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9.5075500000000002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606" t="s">
        <v>100</v>
      </c>
      <c r="D524" s="638"/>
      <c r="E524" s="638"/>
      <c r="F524" s="638"/>
      <c r="G524" s="638"/>
      <c r="H524" s="639"/>
      <c r="I524" s="606" t="s">
        <v>261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549</v>
      </c>
      <c r="U524" s="639"/>
      <c r="V524" s="606" t="s">
        <v>606</v>
      </c>
      <c r="W524" s="638"/>
      <c r="X524" s="638"/>
      <c r="Y524" s="639"/>
      <c r="Z524" s="572" t="s">
        <v>665</v>
      </c>
      <c r="AA524" s="606" t="s">
        <v>731</v>
      </c>
      <c r="AB524" s="639"/>
      <c r="AC524" s="52"/>
      <c r="AF524" s="573"/>
    </row>
    <row r="525" spans="1:68" ht="14.25" customHeight="1" thickTop="1" x14ac:dyDescent="0.2">
      <c r="A525" s="792" t="s">
        <v>797</v>
      </c>
      <c r="B525" s="606" t="s">
        <v>62</v>
      </c>
      <c r="C525" s="606" t="s">
        <v>101</v>
      </c>
      <c r="D525" s="606" t="s">
        <v>119</v>
      </c>
      <c r="E525" s="606" t="s">
        <v>179</v>
      </c>
      <c r="F525" s="606" t="s">
        <v>202</v>
      </c>
      <c r="G525" s="606" t="s">
        <v>237</v>
      </c>
      <c r="H525" s="606" t="s">
        <v>100</v>
      </c>
      <c r="I525" s="606" t="s">
        <v>262</v>
      </c>
      <c r="J525" s="606" t="s">
        <v>302</v>
      </c>
      <c r="K525" s="606" t="s">
        <v>363</v>
      </c>
      <c r="L525" s="606" t="s">
        <v>402</v>
      </c>
      <c r="M525" s="606" t="s">
        <v>418</v>
      </c>
      <c r="N525" s="573"/>
      <c r="O525" s="606" t="s">
        <v>431</v>
      </c>
      <c r="P525" s="606" t="s">
        <v>441</v>
      </c>
      <c r="Q525" s="606" t="s">
        <v>448</v>
      </c>
      <c r="R525" s="606" t="s">
        <v>453</v>
      </c>
      <c r="S525" s="606" t="s">
        <v>539</v>
      </c>
      <c r="T525" s="606" t="s">
        <v>550</v>
      </c>
      <c r="U525" s="606" t="s">
        <v>584</v>
      </c>
      <c r="V525" s="606" t="s">
        <v>607</v>
      </c>
      <c r="W525" s="606" t="s">
        <v>639</v>
      </c>
      <c r="X525" s="606" t="s">
        <v>657</v>
      </c>
      <c r="Y525" s="606" t="s">
        <v>661</v>
      </c>
      <c r="Z525" s="606" t="s">
        <v>665</v>
      </c>
      <c r="AA525" s="606" t="s">
        <v>731</v>
      </c>
      <c r="AB525" s="606" t="s">
        <v>783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352.80000000000007</v>
      </c>
      <c r="E527" s="46">
        <f>IFERROR(Y90*1,"0")+IFERROR(Y91*1,"0")+IFERROR(Y92*1,"0")+IFERROR(Y96*1,"0")+IFERROR(Y97*1,"0")+IFERROR(Y98*1,"0")+IFERROR(Y99*1,"0")+IFERROR(Y100*1,"0")+IFERROR(Y101*1,"0")</f>
        <v>0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201.60000000000002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4005</v>
      </c>
      <c r="U527" s="46">
        <f>IFERROR(Y374*1,"0")+IFERROR(Y375*1,"0")+IFERROR(Y376*1,"0")+IFERROR(Y377*1,"0")+IFERROR(Y381*1,"0")+IFERROR(Y385*1,"0")+IFERROR(Y386*1,"0")+IFERROR(Y390*1,"0")</f>
        <v>100.74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1056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0,00"/>
        <filter val="166,67"/>
        <filter val="2 500,00"/>
        <filter val="200,00"/>
        <filter val="22,83"/>
        <filter val="23,81"/>
        <filter val="27,78"/>
        <filter val="300,00"/>
        <filter val="350,00"/>
        <filter val="400,00"/>
        <filter val="5 700,00"/>
        <filter val="5 933,21"/>
        <filter val="5,95"/>
        <filter val="50,00"/>
        <filter val="545,90"/>
        <filter val="56,82"/>
        <filter val="6 158,21"/>
        <filter val="66,29"/>
        <filter val="75,76"/>
        <filter val="9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2025-06-06T11:46:03Z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