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EA2D487-A7AC-4E9E-BD02-1E60ABBBA6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1" i="1"/>
  <c r="X370" i="1"/>
  <c r="BO369" i="1"/>
  <c r="BM369" i="1"/>
  <c r="Y369" i="1"/>
  <c r="Y371" i="1" s="1"/>
  <c r="P369" i="1"/>
  <c r="X367" i="1"/>
  <c r="X366" i="1"/>
  <c r="BO365" i="1"/>
  <c r="BM365" i="1"/>
  <c r="Y365" i="1"/>
  <c r="BP365" i="1" s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Y324" i="1" s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X290" i="1"/>
  <c r="X289" i="1"/>
  <c r="BO288" i="1"/>
  <c r="BM288" i="1"/>
  <c r="Y288" i="1"/>
  <c r="Q527" i="1" s="1"/>
  <c r="P288" i="1"/>
  <c r="X285" i="1"/>
  <c r="X284" i="1"/>
  <c r="BO283" i="1"/>
  <c r="BM283" i="1"/>
  <c r="Y283" i="1"/>
  <c r="Y285" i="1" s="1"/>
  <c r="P283" i="1"/>
  <c r="X281" i="1"/>
  <c r="X280" i="1"/>
  <c r="BO279" i="1"/>
  <c r="BM279" i="1"/>
  <c r="Y279" i="1"/>
  <c r="P527" i="1" s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BP238" i="1" s="1"/>
  <c r="P238" i="1"/>
  <c r="BO237" i="1"/>
  <c r="BM237" i="1"/>
  <c r="Y237" i="1"/>
  <c r="Y239" i="1" s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5" i="1"/>
  <c r="X184" i="1"/>
  <c r="BO183" i="1"/>
  <c r="BM183" i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BP153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G527" i="1" s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BM22" i="1"/>
  <c r="Y22" i="1"/>
  <c r="B527" i="1" s="1"/>
  <c r="H10" i="1"/>
  <c r="A9" i="1"/>
  <c r="F10" i="1" s="1"/>
  <c r="D7" i="1"/>
  <c r="Q6" i="1"/>
  <c r="P2" i="1"/>
  <c r="X519" i="1" l="1"/>
  <c r="Z91" i="1"/>
  <c r="BN91" i="1"/>
  <c r="Z149" i="1"/>
  <c r="Z150" i="1" s="1"/>
  <c r="BN149" i="1"/>
  <c r="BP149" i="1"/>
  <c r="Z153" i="1"/>
  <c r="BN153" i="1"/>
  <c r="Y156" i="1"/>
  <c r="Z212" i="1"/>
  <c r="BN212" i="1"/>
  <c r="Z365" i="1"/>
  <c r="BN365" i="1"/>
  <c r="Z369" i="1"/>
  <c r="Z370" i="1" s="1"/>
  <c r="BN369" i="1"/>
  <c r="BP369" i="1"/>
  <c r="Y370" i="1"/>
  <c r="Z374" i="1"/>
  <c r="BN374" i="1"/>
  <c r="Y379" i="1"/>
  <c r="Z450" i="1"/>
  <c r="BN450" i="1"/>
  <c r="Z35" i="1"/>
  <c r="Z36" i="1" s="1"/>
  <c r="BN35" i="1"/>
  <c r="BP35" i="1"/>
  <c r="Y36" i="1"/>
  <c r="Z41" i="1"/>
  <c r="BN41" i="1"/>
  <c r="Y46" i="1"/>
  <c r="Z76" i="1"/>
  <c r="BN76" i="1"/>
  <c r="Z100" i="1"/>
  <c r="BN100" i="1"/>
  <c r="Z127" i="1"/>
  <c r="BN127" i="1"/>
  <c r="Y130" i="1"/>
  <c r="Z169" i="1"/>
  <c r="BN169" i="1"/>
  <c r="Z200" i="1"/>
  <c r="BN200" i="1"/>
  <c r="Z228" i="1"/>
  <c r="BN228" i="1"/>
  <c r="Z257" i="1"/>
  <c r="BN257" i="1"/>
  <c r="Z295" i="1"/>
  <c r="BN295" i="1"/>
  <c r="Y332" i="1"/>
  <c r="Z351" i="1"/>
  <c r="BN351" i="1"/>
  <c r="Z399" i="1"/>
  <c r="BN399" i="1"/>
  <c r="Z442" i="1"/>
  <c r="BN442" i="1"/>
  <c r="Z466" i="1"/>
  <c r="BN466" i="1"/>
  <c r="BP96" i="1"/>
  <c r="BN96" i="1"/>
  <c r="Z96" i="1"/>
  <c r="BP121" i="1"/>
  <c r="BN121" i="1"/>
  <c r="Z121" i="1"/>
  <c r="Y162" i="1"/>
  <c r="BP161" i="1"/>
  <c r="BN161" i="1"/>
  <c r="Z161" i="1"/>
  <c r="Z162" i="1" s="1"/>
  <c r="BP165" i="1"/>
  <c r="BN165" i="1"/>
  <c r="Z165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F527" i="1"/>
  <c r="BP109" i="1"/>
  <c r="BN109" i="1"/>
  <c r="Z109" i="1"/>
  <c r="BP138" i="1"/>
  <c r="BN138" i="1"/>
  <c r="Z138" i="1"/>
  <c r="BP173" i="1"/>
  <c r="BN173" i="1"/>
  <c r="Z173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141" i="1"/>
  <c r="Y174" i="1"/>
  <c r="Y206" i="1"/>
  <c r="Y219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Y67" i="1"/>
  <c r="Z70" i="1"/>
  <c r="BN70" i="1"/>
  <c r="Y82" i="1"/>
  <c r="Z78" i="1"/>
  <c r="BN78" i="1"/>
  <c r="Z84" i="1"/>
  <c r="BN84" i="1"/>
  <c r="Y94" i="1"/>
  <c r="Y103" i="1"/>
  <c r="Z98" i="1"/>
  <c r="BN98" i="1"/>
  <c r="Z107" i="1"/>
  <c r="BN107" i="1"/>
  <c r="Z113" i="1"/>
  <c r="BN113" i="1"/>
  <c r="BP113" i="1"/>
  <c r="Y116" i="1"/>
  <c r="Z119" i="1"/>
  <c r="BN119" i="1"/>
  <c r="BP119" i="1"/>
  <c r="Y124" i="1"/>
  <c r="Z123" i="1"/>
  <c r="BN123" i="1"/>
  <c r="Y129" i="1"/>
  <c r="Z134" i="1"/>
  <c r="BN134" i="1"/>
  <c r="Y140" i="1"/>
  <c r="Z144" i="1"/>
  <c r="BN144" i="1"/>
  <c r="Y157" i="1"/>
  <c r="Z155" i="1"/>
  <c r="BN155" i="1"/>
  <c r="Y175" i="1"/>
  <c r="Z167" i="1"/>
  <c r="BN167" i="1"/>
  <c r="Z171" i="1"/>
  <c r="BN171" i="1"/>
  <c r="Z177" i="1"/>
  <c r="BN177" i="1"/>
  <c r="BP177" i="1"/>
  <c r="Y180" i="1"/>
  <c r="Z183" i="1"/>
  <c r="Z184" i="1" s="1"/>
  <c r="BN183" i="1"/>
  <c r="BP183" i="1"/>
  <c r="Y184" i="1"/>
  <c r="Z188" i="1"/>
  <c r="BN188" i="1"/>
  <c r="Y191" i="1"/>
  <c r="Z198" i="1"/>
  <c r="BN198" i="1"/>
  <c r="BP198" i="1"/>
  <c r="Y207" i="1"/>
  <c r="Z202" i="1"/>
  <c r="BN202" i="1"/>
  <c r="Z210" i="1"/>
  <c r="BN210" i="1"/>
  <c r="Z214" i="1"/>
  <c r="BN214" i="1"/>
  <c r="Z221" i="1"/>
  <c r="BN221" i="1"/>
  <c r="BP221" i="1"/>
  <c r="Z230" i="1"/>
  <c r="BN230" i="1"/>
  <c r="Z238" i="1"/>
  <c r="BN238" i="1"/>
  <c r="Y252" i="1"/>
  <c r="Z248" i="1"/>
  <c r="BN248" i="1"/>
  <c r="Z255" i="1"/>
  <c r="BN255" i="1"/>
  <c r="Z259" i="1"/>
  <c r="BN259" i="1"/>
  <c r="Z266" i="1"/>
  <c r="BN266" i="1"/>
  <c r="Z267" i="1"/>
  <c r="BN267" i="1"/>
  <c r="Z272" i="1"/>
  <c r="BN272" i="1"/>
  <c r="Y275" i="1"/>
  <c r="Z279" i="1"/>
  <c r="Z280" i="1" s="1"/>
  <c r="BN279" i="1"/>
  <c r="BP279" i="1"/>
  <c r="Y280" i="1"/>
  <c r="Z283" i="1"/>
  <c r="Z284" i="1" s="1"/>
  <c r="BN283" i="1"/>
  <c r="BP283" i="1"/>
  <c r="Y284" i="1"/>
  <c r="Z288" i="1"/>
  <c r="Z289" i="1" s="1"/>
  <c r="BN288" i="1"/>
  <c r="BP288" i="1"/>
  <c r="Y289" i="1"/>
  <c r="Z293" i="1"/>
  <c r="BN293" i="1"/>
  <c r="Z297" i="1"/>
  <c r="BN297" i="1"/>
  <c r="Z305" i="1"/>
  <c r="BN305" i="1"/>
  <c r="Z313" i="1"/>
  <c r="BN313" i="1"/>
  <c r="Z321" i="1"/>
  <c r="BN321" i="1"/>
  <c r="Z326" i="1"/>
  <c r="BN326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356" i="1"/>
  <c r="Y411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Y33" i="1"/>
  <c r="C527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6" i="1"/>
  <c r="BP92" i="1"/>
  <c r="BN92" i="1"/>
  <c r="Z92" i="1"/>
  <c r="H9" i="1"/>
  <c r="A10" i="1"/>
  <c r="F9" i="1"/>
  <c r="J9" i="1"/>
  <c r="Y24" i="1"/>
  <c r="Y59" i="1"/>
  <c r="Y81" i="1"/>
  <c r="BP85" i="1"/>
  <c r="BN85" i="1"/>
  <c r="Z85" i="1"/>
  <c r="Y87" i="1"/>
  <c r="E527" i="1"/>
  <c r="Y93" i="1"/>
  <c r="BP90" i="1"/>
  <c r="BN90" i="1"/>
  <c r="Z90" i="1"/>
  <c r="Z223" i="1"/>
  <c r="Z97" i="1"/>
  <c r="BN97" i="1"/>
  <c r="Z99" i="1"/>
  <c r="BN99" i="1"/>
  <c r="Z101" i="1"/>
  <c r="BN101" i="1"/>
  <c r="Y102" i="1"/>
  <c r="Z106" i="1"/>
  <c r="Z110" i="1" s="1"/>
  <c r="BN106" i="1"/>
  <c r="BP106" i="1"/>
  <c r="Z108" i="1"/>
  <c r="BN108" i="1"/>
  <c r="Y111" i="1"/>
  <c r="Z114" i="1"/>
  <c r="Z116" i="1" s="1"/>
  <c r="BN114" i="1"/>
  <c r="BP114" i="1"/>
  <c r="Z120" i="1"/>
  <c r="BN120" i="1"/>
  <c r="BP120" i="1"/>
  <c r="Z122" i="1"/>
  <c r="Z124" i="1" s="1"/>
  <c r="BN122" i="1"/>
  <c r="Z128" i="1"/>
  <c r="Z129" i="1" s="1"/>
  <c r="BN128" i="1"/>
  <c r="BP128" i="1"/>
  <c r="Z133" i="1"/>
  <c r="BN133" i="1"/>
  <c r="BP133" i="1"/>
  <c r="Y136" i="1"/>
  <c r="Z139" i="1"/>
  <c r="BN139" i="1"/>
  <c r="BP139" i="1"/>
  <c r="Z143" i="1"/>
  <c r="Z145" i="1" s="1"/>
  <c r="BN143" i="1"/>
  <c r="BP143" i="1"/>
  <c r="Y146" i="1"/>
  <c r="H527" i="1"/>
  <c r="Y151" i="1"/>
  <c r="Z154" i="1"/>
  <c r="Z156" i="1" s="1"/>
  <c r="BN154" i="1"/>
  <c r="BP154" i="1"/>
  <c r="I527" i="1"/>
  <c r="Y163" i="1"/>
  <c r="Z166" i="1"/>
  <c r="BN166" i="1"/>
  <c r="BP166" i="1"/>
  <c r="Z168" i="1"/>
  <c r="BN168" i="1"/>
  <c r="Z170" i="1"/>
  <c r="BN170" i="1"/>
  <c r="Z172" i="1"/>
  <c r="BN172" i="1"/>
  <c r="Z178" i="1"/>
  <c r="Z180" i="1" s="1"/>
  <c r="BN178" i="1"/>
  <c r="BP178" i="1"/>
  <c r="J527" i="1"/>
  <c r="Z189" i="1"/>
  <c r="Z190" i="1" s="1"/>
  <c r="BN189" i="1"/>
  <c r="BP189" i="1"/>
  <c r="Y190" i="1"/>
  <c r="Z193" i="1"/>
  <c r="Z195" i="1" s="1"/>
  <c r="BN193" i="1"/>
  <c r="BP193" i="1"/>
  <c r="Y196" i="1"/>
  <c r="Z199" i="1"/>
  <c r="Z206" i="1" s="1"/>
  <c r="BN199" i="1"/>
  <c r="BP199" i="1"/>
  <c r="Z201" i="1"/>
  <c r="BN201" i="1"/>
  <c r="Z203" i="1"/>
  <c r="BN203" i="1"/>
  <c r="Z205" i="1"/>
  <c r="BN205" i="1"/>
  <c r="Z209" i="1"/>
  <c r="BN209" i="1"/>
  <c r="BP209" i="1"/>
  <c r="Z211" i="1"/>
  <c r="BN211" i="1"/>
  <c r="Z213" i="1"/>
  <c r="BN213" i="1"/>
  <c r="Z215" i="1"/>
  <c r="BN215" i="1"/>
  <c r="Z217" i="1"/>
  <c r="BN217" i="1"/>
  <c r="Y218" i="1"/>
  <c r="BP222" i="1"/>
  <c r="BN222" i="1"/>
  <c r="Z222" i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BP352" i="1"/>
  <c r="BN352" i="1"/>
  <c r="Z352" i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Y110" i="1"/>
  <c r="Y135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BP249" i="1"/>
  <c r="BN249" i="1"/>
  <c r="Z249" i="1"/>
  <c r="BP258" i="1"/>
  <c r="BN258" i="1"/>
  <c r="Z258" i="1"/>
  <c r="BP273" i="1"/>
  <c r="BN273" i="1"/>
  <c r="Z273" i="1"/>
  <c r="O527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BP335" i="1"/>
  <c r="BN335" i="1"/>
  <c r="Z335" i="1"/>
  <c r="Z337" i="1" s="1"/>
  <c r="BP350" i="1"/>
  <c r="BN350" i="1"/>
  <c r="Z350" i="1"/>
  <c r="BP354" i="1"/>
  <c r="BN354" i="1"/>
  <c r="Z354" i="1"/>
  <c r="BP375" i="1"/>
  <c r="BN375" i="1"/>
  <c r="Z375" i="1"/>
  <c r="BP421" i="1"/>
  <c r="BN421" i="1"/>
  <c r="Z421" i="1"/>
  <c r="Y425" i="1"/>
  <c r="W527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Z474" i="1" s="1"/>
  <c r="BP490" i="1"/>
  <c r="BN490" i="1"/>
  <c r="Z490" i="1"/>
  <c r="BP492" i="1"/>
  <c r="BN492" i="1"/>
  <c r="Z492" i="1"/>
  <c r="Y503" i="1"/>
  <c r="BP501" i="1"/>
  <c r="BN501" i="1"/>
  <c r="Z501" i="1"/>
  <c r="Z503" i="1" s="1"/>
  <c r="Z275" i="1" l="1"/>
  <c r="Z361" i="1"/>
  <c r="Z102" i="1"/>
  <c r="Z424" i="1"/>
  <c r="Z417" i="1"/>
  <c r="Z378" i="1"/>
  <c r="Z387" i="1"/>
  <c r="Z344" i="1"/>
  <c r="Z140" i="1"/>
  <c r="Z93" i="1"/>
  <c r="Z86" i="1"/>
  <c r="Z66" i="1"/>
  <c r="Z59" i="1"/>
  <c r="Z45" i="1"/>
  <c r="Z510" i="1"/>
  <c r="Z486" i="1"/>
  <c r="Z331" i="1"/>
  <c r="Z174" i="1"/>
  <c r="Z458" i="1"/>
  <c r="Z356" i="1"/>
  <c r="Z323" i="1"/>
  <c r="Z260" i="1"/>
  <c r="Z299" i="1"/>
  <c r="Z268" i="1"/>
  <c r="Z251" i="1"/>
  <c r="Z135" i="1"/>
  <c r="Z452" i="1"/>
  <c r="Z468" i="1"/>
  <c r="Z309" i="1"/>
  <c r="Y519" i="1"/>
  <c r="Z493" i="1"/>
  <c r="Z317" i="1"/>
  <c r="Z406" i="1"/>
  <c r="Z234" i="1"/>
  <c r="Z218" i="1"/>
  <c r="Y517" i="1"/>
  <c r="Z81" i="1"/>
  <c r="Z72" i="1"/>
  <c r="Z32" i="1"/>
  <c r="Y521" i="1"/>
  <c r="Y518" i="1"/>
  <c r="Y520" i="1" l="1"/>
  <c r="Z522" i="1"/>
</calcChain>
</file>

<file path=xl/sharedStrings.xml><?xml version="1.0" encoding="utf-8"?>
<sst xmlns="http://schemas.openxmlformats.org/spreadsheetml/2006/main" count="2314" uniqueCount="820">
  <si>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</si>
  <si>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</si>
  <si>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</si>
  <si>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</si>
  <si>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</si>
  <si>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</si>
  <si>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</si>
  <si>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</si>
  <si>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</si>
  <si>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</si>
  <si>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</si>
  <si>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</si>
  <si>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</si>
  <si>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</si>
  <si>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</si>
  <si>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</si>
  <si>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</si>
  <si>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</si>
  <si>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</si>
  <si>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</si>
  <si>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</si>
  <si>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</si>
  <si>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</si>
  <si>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</si>
  <si>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</si>
  <si>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</si>
  <si>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</si>
  <si>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</si>
  <si>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</si>
  <si>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</si>
  <si>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</si>
  <si>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</si>
  <si>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</si>
  <si>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</si>
  <si>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</si>
  <si>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</si>
  <si>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</si>
  <si>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</si>
  <si>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</si>
  <si>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</si>
  <si>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</si>
  <si>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</si>
  <si>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</si>
  <si>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</si>
  <si>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</si>
  <si>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</si>
  <si>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</si>
  <si>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</si>
  <si>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</si>
  <si>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</si>
  <si>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</si>
  <si>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</si>
  <si>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</si>
  <si>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</si>
  <si>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</si>
  <si>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</si>
  <si>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</si>
  <si>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</si>
  <si>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</si>
  <si>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</si>
  <si>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</si>
  <si>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</si>
  <si>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</si>
  <si>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</si>
  <si>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</si>
  <si>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</si>
  <si>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</si>
  <si>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</si>
  <si>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</si>
  <si>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</si>
  <si>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</si>
  <si>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</si>
  <si>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</si>
  <si>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</si>
  <si>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</si>
  <si>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</si>
  <si>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</si>
  <si>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</si>
  <si>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</si>
  <si>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</si>
  <si>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</si>
  <si>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</si>
  <si>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</si>
  <si>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</si>
  <si>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</si>
  <si>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</si>
  <si>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</si>
  <si>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</si>
  <si>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</si>
  <si>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</si>
  <si>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</si>
  <si>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</si>
  <si>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</si>
  <si>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</si>
  <si>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</si>
  <si>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</si>
  <si>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</si>
  <si>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</si>
  <si>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</si>
  <si>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</si>
  <si>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</si>
  <si>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</si>
  <si>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</si>
  <si>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</si>
  <si>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</si>
  <si>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</si>
  <si>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</si>
  <si>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</si>
  <si>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</si>
  <si>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</si>
  <si>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</si>
  <si>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</si>
  <si>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</si>
  <si>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</si>
  <si>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</si>
  <si>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</si>
  <si>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</si>
  <si>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</si>
  <si>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</si>
  <si>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</si>
  <si>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</si>
  <si>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</si>
  <si>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</si>
  <si>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</si>
  <si>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</si>
  <si>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</si>
  <si>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</si>
  <si>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</si>
  <si>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</si>
  <si>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</si>
  <si>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</si>
  <si>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</si>
  <si>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</si>
  <si>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</si>
  <si>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</si>
  <si>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</si>
  <si>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</si>
  <si>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</si>
  <si>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</si>
  <si>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</si>
  <si>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</si>
  <si>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</si>
  <si>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</si>
  <si>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</si>
  <si>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</si>
  <si>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</si>
  <si>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</si>
  <si>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</si>
  <si>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</si>
  <si>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</si>
  <si>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</si>
  <si>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</si>
  <si>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</si>
  <si>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</si>
  <si>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</si>
  <si>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</si>
  <si>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</si>
  <si>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</si>
  <si>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</si>
  <si>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</si>
  <si>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</si>
  <si>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</si>
  <si>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</si>
  <si>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</si>
  <si>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</si>
  <si>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</si>
  <si>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</si>
  <si>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</si>
  <si>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</si>
  <si>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</si>
  <si>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</si>
  <si>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</si>
  <si>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</si>
  <si>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</si>
  <si>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</si>
  <si>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</si>
  <si>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</si>
  <si>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</si>
  <si>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</si>
  <si>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</si>
  <si>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</si>
  <si>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</si>
  <si>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</si>
  <si>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</si>
  <si>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</si>
  <si>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</si>
  <si>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</si>
  <si>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</si>
  <si>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</si>
  <si>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</si>
  <si>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</si>
  <si>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</si>
  <si>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</si>
  <si>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</si>
  <si>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</si>
  <si>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</si>
  <si>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</si>
  <si>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</si>
  <si>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</si>
  <si>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</si>
  <si>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</si>
  <si>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</si>
  <si>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</si>
  <si>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</si>
  <si>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</si>
  <si>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</si>
  <si>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</si>
  <si>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</si>
  <si>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</si>
  <si>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</si>
  <si>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</si>
  <si>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</si>
  <si>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</si>
  <si>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</si>
  <si>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</si>
  <si>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</si>
  <si>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</si>
  <si>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</si>
  <si>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</si>
  <si>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</si>
  <si>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</si>
  <si>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</si>
  <si>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</si>
  <si>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</si>
  <si>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</si>
  <si>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</si>
  <si>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</si>
  <si>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</si>
  <si>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</si>
  <si>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</si>
  <si>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</si>
  <si>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</si>
  <si>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</si>
  <si>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</si>
  <si>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</si>
  <si>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</si>
  <si>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</si>
  <si>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</si>
  <si>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</si>
  <si>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</si>
  <si>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</si>
  <si>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</si>
  <si>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</si>
  <si>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</si>
  <si>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</si>
  <si>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</si>
  <si>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</si>
  <si>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</si>
  <si>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</si>
  <si>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</si>
  <si>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</si>
  <si>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</si>
  <si>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</si>
  <si>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</si>
  <si>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</si>
  <si>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</si>
  <si>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</si>
  <si>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</si>
  <si>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</si>
  <si>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</si>
  <si>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</si>
  <si>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</si>
  <si>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</si>
  <si>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</si>
  <si>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</si>
  <si>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</si>
  <si>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</si>
  <si>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</si>
  <si>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</si>
  <si>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</si>
  <si>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</si>
  <si>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</si>
  <si>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</si>
  <si>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</si>
  <si>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</si>
  <si>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</si>
  <si>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</si>
  <si>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</si>
  <si>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</si>
  <si>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</si>
  <si>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</si>
  <si>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</si>
  <si>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</si>
  <si>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</si>
  <si>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</si>
  <si>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</si>
  <si>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</si>
  <si>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</si>
  <si>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</si>
  <si>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</si>
  <si>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</si>
  <si>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</si>
  <si>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</si>
  <si>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</si>
  <si>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</si>
  <si>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</si>
  <si>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</si>
  <si>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</si>
  <si>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</si>
  <si>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</si>
  <si>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</si>
  <si>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</si>
  <si>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</si>
  <si>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</si>
  <si>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</si>
  <si>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</si>
  <si>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</si>
  <si>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</si>
  <si>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</si>
  <si>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</si>
  <si>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</si>
  <si>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</si>
  <si>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</si>
  <si>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</si>
  <si>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</si>
  <si>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</si>
  <si>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</si>
  <si>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</si>
  <si>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</si>
  <si>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</si>
  <si>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</si>
  <si>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</si>
  <si>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</si>
  <si>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</si>
  <si>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</si>
  <si>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</si>
  <si>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</si>
  <si>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</si>
  <si>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</si>
  <si>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</si>
  <si>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</si>
  <si>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</si>
  <si>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</si>
  <si>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</si>
  <si>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</si>
  <si>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</si>
  <si>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</si>
  <si>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</si>
  <si>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</si>
  <si>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</si>
  <si>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</si>
  <si>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</si>
  <si>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</si>
  <si>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</si>
  <si>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</si>
  <si>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</si>
  <si>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</si>
  <si>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</si>
  <si>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</si>
  <si>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</si>
  <si>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</si>
  <si>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</si>
  <si>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</si>
  <si>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</si>
  <si>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</si>
  <si>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</si>
  <si>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</si>
  <si>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</si>
  <si>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</si>
  <si>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</si>
  <si>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</si>
  <si>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</si>
  <si>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</si>
  <si>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</si>
  <si>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</si>
  <si>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</si>
  <si>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</si>
  <si>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</si>
  <si>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</si>
  <si>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</si>
  <si>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</si>
  <si>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</si>
  <si>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</si>
  <si>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</si>
  <si>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</si>
  <si>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</si>
  <si>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</si>
  <si>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</si>
  <si>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</si>
  <si>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</si>
  <si>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</si>
  <si>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</si>
  <si>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</si>
  <si>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</si>
  <si>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</si>
  <si>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</si>
  <si>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</si>
  <si>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</si>
  <si>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</si>
  <si>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</si>
  <si>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</si>
  <si>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</si>
  <si>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</si>
  <si>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</si>
  <si>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</si>
  <si>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</si>
  <si>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</si>
  <si>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</si>
  <si>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</si>
  <si>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</si>
  <si>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</si>
  <si>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</si>
  <si>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</si>
  <si>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</si>
  <si>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</si>
  <si>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</si>
  <si>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</si>
  <si>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</si>
  <si>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</si>
  <si>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</si>
  <si>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</si>
  <si>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</si>
  <si>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</si>
  <si>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</si>
  <si>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</si>
  <si>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</si>
  <si>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</si>
  <si>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</si>
  <si>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</si>
  <si>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</si>
  <si>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</si>
  <si>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</si>
  <si>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</si>
  <si>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</si>
  <si>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</si>
  <si>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</si>
  <si>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</si>
  <si>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</si>
  <si>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</si>
  <si>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</si>
  <si>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</si>
  <si>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</si>
  <si>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</si>
  <si>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</si>
  <si>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</si>
  <si>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</si>
  <si>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</si>
  <si>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</si>
  <si>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</si>
  <si>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</si>
  <si>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</si>
  <si>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</si>
  <si>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</si>
  <si>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</si>
  <si>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</si>
  <si>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</si>
  <si>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</si>
  <si>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</si>
  <si>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</si>
  <si>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</si>
  <si>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</si>
  <si>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</si>
  <si>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</si>
  <si>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</si>
  <si>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</si>
  <si>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</si>
  <si>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</si>
  <si>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</si>
  <si>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</si>
  <si>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</si>
  <si>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</si>
  <si>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</si>
  <si>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</si>
  <si>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</si>
  <si>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</si>
  <si>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</si>
  <si>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</si>
  <si>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</si>
  <si>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</si>
  <si>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</si>
  <si>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</si>
  <si>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</si>
  <si>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</si>
  <si>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</si>
  <si>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</si>
  <si>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</si>
  <si>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</si>
  <si>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</si>
  <si>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</si>
  <si>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</si>
  <si>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</si>
  <si>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</si>
  <si>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</si>
  <si>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</si>
  <si>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</si>
  <si>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</si>
  <si>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</si>
  <si>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</si>
  <si>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</si>
  <si>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</si>
  <si>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</si>
  <si>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</si>
  <si>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</si>
  <si>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</si>
  <si>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</si>
  <si>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</si>
  <si>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</si>
  <si>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</si>
  <si>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</si>
  <si>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</si>
  <si>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</si>
  <si>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</si>
  <si>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</si>
  <si>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</si>
  <si>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</si>
  <si>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</si>
  <si>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</si>
  <si>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</si>
  <si>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</si>
  <si>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</si>
  <si>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</si>
  <si>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</si>
  <si>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</si>
  <si>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</si>
  <si>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</si>
  <si>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</si>
  <si>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</si>
  <si>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</si>
  <si>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</si>
  <si>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</si>
  <si>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</si>
  <si>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</si>
  <si>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</si>
  <si>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</si>
  <si>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</si>
  <si>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</si>
  <si>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</si>
  <si>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</si>
  <si>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</si>
  <si>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</si>
  <si>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</si>
  <si>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</si>
  <si>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</si>
  <si>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</si>
  <si>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</si>
  <si>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</si>
  <si>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</si>
  <si>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</si>
  <si>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</si>
  <si>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</si>
  <si>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</si>
  <si>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</si>
  <si>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</si>
  <si>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</si>
  <si>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</si>
  <si>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</si>
  <si>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</si>
  <si>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</si>
  <si>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</si>
  <si>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</si>
  <si>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</si>
  <si>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</si>
  <si>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</si>
  <si>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</si>
  <si>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</si>
  <si>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</si>
  <si>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</si>
  <si>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</si>
  <si>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</si>
  <si>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</si>
  <si>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</si>
  <si>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</si>
  <si>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</si>
  <si>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</si>
  <si>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</si>
  <si>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</si>
  <si>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</si>
  <si>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</si>
  <si>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</si>
  <si>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</si>
  <si>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</si>
  <si>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</si>
  <si>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</si>
  <si>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</si>
  <si>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</si>
  <si>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</si>
  <si>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</si>
  <si>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</si>
  <si>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</si>
  <si>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</si>
  <si>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</si>
  <si>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</si>
  <si>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</si>
  <si>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</si>
  <si>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</si>
  <si>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</si>
  <si>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</si>
  <si>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</si>
  <si>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</si>
  <si>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</si>
  <si>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</si>
  <si>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</si>
  <si>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</si>
  <si>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</si>
  <si>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</si>
  <si>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</si>
  <si>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</si>
  <si>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</si>
  <si>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</si>
  <si>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</si>
  <si>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</si>
  <si>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</si>
  <si>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</si>
  <si>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</si>
  <si>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</si>
  <si>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</si>
  <si>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</si>
  <si>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</si>
  <si>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</si>
  <si>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</si>
  <si>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</si>
  <si>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</si>
  <si>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</si>
  <si>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</si>
  <si>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</si>
  <si>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</si>
  <si>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</si>
  <si>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</si>
  <si>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</si>
  <si>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</si>
  <si>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</si>
  <si>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</si>
  <si>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</si>
  <si>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</si>
  <si>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</si>
  <si>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</si>
  <si>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</si>
  <si>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</si>
  <si>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</si>
  <si>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</si>
  <si>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</si>
  <si>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</si>
  <si>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</si>
  <si>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</si>
  <si>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</si>
  <si>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</si>
  <si>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</si>
  <si>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</si>
  <si>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</si>
  <si>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</si>
  <si>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</si>
  <si>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</si>
  <si>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</si>
  <si>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</si>
  <si>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</si>
  <si>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</si>
  <si>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</si>
  <si>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</si>
  <si>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</si>
  <si>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</si>
  <si>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</si>
  <si>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</si>
  <si>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</si>
  <si>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</si>
  <si>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</si>
  <si>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</si>
  <si>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</si>
  <si>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</si>
  <si>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</si>
  <si>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</si>
  <si>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</si>
  <si>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</si>
  <si>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</si>
  <si>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</si>
  <si>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</si>
  <si>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</si>
  <si>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</si>
  <si>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</si>
  <si>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</si>
  <si>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</si>
  <si>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</si>
  <si>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</si>
  <si>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</si>
  <si>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</si>
  <si>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</si>
  <si>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</si>
  <si>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</si>
  <si>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</si>
  <si>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</si>
  <si>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</si>
  <si>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</si>
  <si>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</si>
  <si>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</si>
  <si>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</si>
  <si>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</si>
  <si>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</si>
  <si>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</si>
  <si>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</si>
  <si>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</si>
  <si>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</si>
  <si>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</si>
  <si>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</si>
  <si>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</si>
  <si>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</si>
  <si>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</si>
  <si>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</si>
  <si>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</si>
  <si>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</si>
  <si>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</si>
  <si>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</si>
  <si>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</si>
  <si>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</si>
  <si>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</si>
  <si>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</si>
  <si>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</si>
  <si>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</si>
  <si>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</si>
  <si>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</si>
  <si>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</si>
  <si>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</si>
  <si>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</si>
  <si>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</si>
  <si>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</si>
  <si>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</si>
  <si>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</si>
  <si>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</si>
  <si>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</si>
  <si>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</si>
  <si>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</si>
  <si>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</si>
  <si>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</si>
  <si>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</si>
  <si>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</si>
  <si>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</si>
  <si>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</si>
  <si>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</si>
  <si>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</si>
  <si>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</si>
  <si>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</si>
  <si>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</si>
  <si>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</si>
  <si>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</si>
  <si>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</si>
  <si>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</si>
  <si>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</si>
  <si>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</si>
  <si>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</si>
  <si>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</si>
  <si>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</si>
  <si>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</si>
  <si>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</si>
  <si>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</si>
  <si>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</si>
  <si>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</si>
  <si>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</si>
  <si>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</si>
  <si>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</si>
  <si>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</si>
  <si>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</si>
  <si>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</si>
  <si>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</si>
  <si>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</si>
  <si>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</si>
  <si>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</si>
  <si>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</si>
  <si>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</si>
  <si>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</si>
  <si>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</si>
  <si>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</si>
  <si>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</si>
  <si>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</si>
  <si>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</si>
  <si>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</si>
  <si>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</si>
  <si>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</si>
  <si>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</si>
  <si>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</si>
  <si>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</si>
  <si>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</si>
  <si>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</si>
  <si>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</si>
  <si>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</si>
  <si>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</si>
  <si>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</si>
  <si>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</si>
  <si>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</si>
  <si>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</si>
  <si>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</si>
  <si>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</si>
  <si>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</si>
  <si>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</si>
  <si>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</si>
  <si>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</si>
  <si>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</si>
  <si>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</si>
  <si>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</si>
  <si>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</si>
  <si>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</si>
  <si>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</si>
  <si>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</si>
  <si>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</si>
  <si>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</si>
  <si>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</si>
  <si>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</si>
  <si>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</si>
  <si>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</si>
  <si>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</si>
  <si>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</si>
  <si>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</si>
  <si>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</si>
  <si>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</si>
  <si>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</si>
  <si>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</si>
  <si>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</si>
  <si>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</si>
  <si>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</si>
  <si>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</si>
  <si>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</si>
  <si>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</si>
  <si>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</si>
  <si>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</si>
  <si>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</si>
  <si>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</si>
  <si>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</si>
  <si>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</si>
  <si>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</si>
  <si>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</si>
  <si>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</si>
  <si>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</si>
  <si>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отделшьно,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</si>
</sst>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819</v>
      </c>
      <c r="I5" s="820"/>
      <c r="J5" s="820"/>
      <c r="K5" s="820"/>
      <c r="L5" s="820"/>
      <c r="M5" s="657"/>
      <c r="N5" s="58"/>
      <c r="P5" s="24" t="s">
        <v>10</v>
      </c>
      <c r="Q5" s="880">
        <v>45819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14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Среда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 t="s">
        <v>19</v>
      </c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20</v>
      </c>
      <c r="Q8" s="713">
        <v>0.5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21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22</v>
      </c>
      <c r="Q10" s="755"/>
      <c r="R10" s="756"/>
      <c r="U10" s="24" t="s">
        <v>23</v>
      </c>
      <c r="V10" s="598" t="s">
        <v>24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7"/>
      <c r="R11" s="708"/>
      <c r="U11" s="24" t="s">
        <v>27</v>
      </c>
      <c r="V11" s="844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29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30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31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32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34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36</v>
      </c>
      <c r="B17" s="627" t="s">
        <v>37</v>
      </c>
      <c r="C17" s="718" t="s">
        <v>38</v>
      </c>
      <c r="D17" s="627" t="s">
        <v>39</v>
      </c>
      <c r="E17" s="684"/>
      <c r="F17" s="627" t="s">
        <v>40</v>
      </c>
      <c r="G17" s="627" t="s">
        <v>41</v>
      </c>
      <c r="H17" s="627" t="s">
        <v>42</v>
      </c>
      <c r="I17" s="627" t="s">
        <v>43</v>
      </c>
      <c r="J17" s="627" t="s">
        <v>44</v>
      </c>
      <c r="K17" s="627" t="s">
        <v>45</v>
      </c>
      <c r="L17" s="627" t="s">
        <v>46</v>
      </c>
      <c r="M17" s="627" t="s">
        <v>47</v>
      </c>
      <c r="N17" s="627" t="s">
        <v>48</v>
      </c>
      <c r="O17" s="627" t="s">
        <v>49</v>
      </c>
      <c r="P17" s="627" t="s">
        <v>50</v>
      </c>
      <c r="Q17" s="683"/>
      <c r="R17" s="683"/>
      <c r="S17" s="683"/>
      <c r="T17" s="684"/>
      <c r="U17" s="898" t="s">
        <v>51</v>
      </c>
      <c r="V17" s="632"/>
      <c r="W17" s="627" t="s">
        <v>52</v>
      </c>
      <c r="X17" s="627" t="s">
        <v>53</v>
      </c>
      <c r="Y17" s="901" t="s">
        <v>54</v>
      </c>
      <c r="Z17" s="804" t="s">
        <v>55</v>
      </c>
      <c r="AA17" s="794" t="s">
        <v>56</v>
      </c>
      <c r="AB17" s="794" t="s">
        <v>57</v>
      </c>
      <c r="AC17" s="794" t="s">
        <v>58</v>
      </c>
      <c r="AD17" s="794" t="s">
        <v>59</v>
      </c>
      <c r="AE17" s="868"/>
      <c r="AF17" s="869"/>
      <c r="AG17" s="66"/>
      <c r="BD17" s="65" t="s">
        <v>60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7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5">
        <v>60</v>
      </c>
      <c r="Y41" s="576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79">
        <v>4680115882539</v>
      </c>
      <c r="E42" s="580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2"/>
      <c r="R42" s="582"/>
      <c r="S42" s="582"/>
      <c r="T42" s="583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79">
        <v>4607091385687</v>
      </c>
      <c r="E43" s="580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2"/>
      <c r="R43" s="582"/>
      <c r="S43" s="582"/>
      <c r="T43" s="583"/>
      <c r="U43" s="34"/>
      <c r="V43" s="34"/>
      <c r="W43" s="35" t="s">
        <v>70</v>
      </c>
      <c r="X43" s="575">
        <v>28.8</v>
      </c>
      <c r="Y43" s="576">
        <f>IFERROR(IF(X43="",0,CEILING((X43/$H43),1)*$H43),"")</f>
        <v>32</v>
      </c>
      <c r="Z43" s="36">
        <f>IFERROR(IF(Y43=0,"",ROUNDUP(Y43/H43,0)*0.00902),"")</f>
        <v>7.2160000000000002E-2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30.312000000000001</v>
      </c>
      <c r="BN43" s="64">
        <f>IFERROR(Y43*I43/H43,"0")</f>
        <v>33.68</v>
      </c>
      <c r="BO43" s="64">
        <f>IFERROR(1/J43*(X43/H43),"0")</f>
        <v>5.454545454545455E-2</v>
      </c>
      <c r="BP43" s="64">
        <f>IFERROR(1/J43*(Y43/H43),"0")</f>
        <v>6.0606060606060608E-2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12.755555555555556</v>
      </c>
      <c r="Y45" s="577">
        <f>IFERROR(Y41/H41,"0")+IFERROR(Y42/H42,"0")+IFERROR(Y43/H43,"0")+IFERROR(Y44/H44,"0")</f>
        <v>14</v>
      </c>
      <c r="Z45" s="577">
        <f>IFERROR(IF(Z41="",0,Z41),"0")+IFERROR(IF(Z42="",0,Z42),"0")+IFERROR(IF(Z43="",0,Z43),"0")+IFERROR(IF(Z44="",0,Z44),"0")</f>
        <v>0.18604000000000001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88.8</v>
      </c>
      <c r="Y46" s="577">
        <f>IFERROR(SUM(Y41:Y44),"0")</f>
        <v>96.800000000000011</v>
      </c>
      <c r="Z46" s="37"/>
      <c r="AA46" s="578"/>
      <c r="AB46" s="578"/>
      <c r="AC46" s="578"/>
    </row>
    <row r="47" spans="1:68" ht="14.25" hidden="1" customHeight="1" x14ac:dyDescent="0.25">
      <c r="A47" s="597" t="s">
        <v>74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122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103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5">
        <v>920</v>
      </c>
      <c r="Y54" s="576">
        <f t="shared" si="6"/>
        <v>928.80000000000007</v>
      </c>
      <c r="Z54" s="36">
        <f>IFERROR(IF(Y54=0,"",ROUNDUP(Y54/H54,0)*0.01898),"")</f>
        <v>1.63228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957.05555555555543</v>
      </c>
      <c r="BN54" s="64">
        <f t="shared" si="8"/>
        <v>966.21</v>
      </c>
      <c r="BO54" s="64">
        <f t="shared" si="9"/>
        <v>1.3310185185185184</v>
      </c>
      <c r="BP54" s="64">
        <f t="shared" si="10"/>
        <v>1.34375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5">
        <v>310.5</v>
      </c>
      <c r="Y58" s="576">
        <f t="shared" si="6"/>
        <v>310.5</v>
      </c>
      <c r="Z58" s="36">
        <f>IFERROR(IF(Y58=0,"",ROUNDUP(Y58/H58,0)*0.00902),"")</f>
        <v>0.62238000000000004</v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324.99</v>
      </c>
      <c r="BN58" s="64">
        <f t="shared" si="8"/>
        <v>324.99</v>
      </c>
      <c r="BO58" s="64">
        <f t="shared" si="9"/>
        <v>0.52272727272727271</v>
      </c>
      <c r="BP58" s="64">
        <f t="shared" si="10"/>
        <v>0.52272727272727271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154.18518518518516</v>
      </c>
      <c r="Y59" s="577">
        <f>IFERROR(Y53/H53,"0")+IFERROR(Y54/H54,"0")+IFERROR(Y55/H55,"0")+IFERROR(Y56/H56,"0")+IFERROR(Y57/H57,"0")+IFERROR(Y58/H58,"0")</f>
        <v>155</v>
      </c>
      <c r="Z59" s="577">
        <f>IFERROR(IF(Z53="",0,Z53),"0")+IFERROR(IF(Z54="",0,Z54),"0")+IFERROR(IF(Z55="",0,Z55),"0")+IFERROR(IF(Z56="",0,Z56),"0")+IFERROR(IF(Z57="",0,Z57),"0")+IFERROR(IF(Z58="",0,Z58),"0")</f>
        <v>2.2546599999999999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1230.5</v>
      </c>
      <c r="Y60" s="577">
        <f>IFERROR(SUM(Y53:Y58),"0")</f>
        <v>1239.3000000000002</v>
      </c>
      <c r="Z60" s="37"/>
      <c r="AA60" s="578"/>
      <c r="AB60" s="578"/>
      <c r="AC60" s="578"/>
    </row>
    <row r="61" spans="1:68" ht="14.25" hidden="1" customHeight="1" x14ac:dyDescent="0.25">
      <c r="A61" s="597" t="s">
        <v>142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5">
        <v>550</v>
      </c>
      <c r="Y62" s="576">
        <f>IFERROR(IF(X62="",0,CEILING((X62/$H62),1)*$H62),"")</f>
        <v>550.80000000000007</v>
      </c>
      <c r="Z62" s="36">
        <f>IFERROR(IF(Y62=0,"",ROUNDUP(Y62/H62,0)*0.01898),"")</f>
        <v>0.96798000000000006</v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572.15277777777771</v>
      </c>
      <c r="BN62" s="64">
        <f>IFERROR(Y62*I62/H62,"0")</f>
        <v>572.98500000000001</v>
      </c>
      <c r="BO62" s="64">
        <f>IFERROR(1/J62*(X62/H62),"0")</f>
        <v>0.79571759259259256</v>
      </c>
      <c r="BP62" s="64">
        <f>IFERROR(1/J62*(Y62/H62),"0")</f>
        <v>0.796875</v>
      </c>
    </row>
    <row r="63" spans="1:68" ht="27" hidden="1" customHeight="1" x14ac:dyDescent="0.25">
      <c r="A63" s="54" t="s">
        <v>146</v>
      </c>
      <c r="B63" s="54" t="s">
        <v>147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149</v>
      </c>
      <c r="B64" s="54" t="s">
        <v>150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5">
        <v>100.8</v>
      </c>
      <c r="Y65" s="576">
        <f>IFERROR(IF(X65="",0,CEILING((X65/$H65),1)*$H65),"")</f>
        <v>102.60000000000001</v>
      </c>
      <c r="Z65" s="36">
        <f>IFERROR(IF(Y65=0,"",ROUNDUP(Y65/H65,0)*0.00651),"")</f>
        <v>0.24738000000000002</v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107.51999999999998</v>
      </c>
      <c r="BN65" s="64">
        <f>IFERROR(Y65*I65/H65,"0")</f>
        <v>109.44</v>
      </c>
      <c r="BO65" s="64">
        <f>IFERROR(1/J65*(X65/H65),"0")</f>
        <v>0.20512820512820512</v>
      </c>
      <c r="BP65" s="64">
        <f>IFERROR(1/J65*(Y65/H65),"0")</f>
        <v>0.2087912087912088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88.259259259259252</v>
      </c>
      <c r="Y66" s="577">
        <f>IFERROR(Y62/H62,"0")+IFERROR(Y63/H63,"0")+IFERROR(Y64/H64,"0")+IFERROR(Y65/H65,"0")</f>
        <v>89</v>
      </c>
      <c r="Z66" s="577">
        <f>IFERROR(IF(Z62="",0,Z62),"0")+IFERROR(IF(Z63="",0,Z63),"0")+IFERROR(IF(Z64="",0,Z64),"0")+IFERROR(IF(Z65="",0,Z65),"0")</f>
        <v>1.21536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650.79999999999995</v>
      </c>
      <c r="Y67" s="577">
        <f>IFERROR(SUM(Y62:Y65),"0")</f>
        <v>653.40000000000009</v>
      </c>
      <c r="Z67" s="37"/>
      <c r="AA67" s="578"/>
      <c r="AB67" s="578"/>
      <c r="AC67" s="578"/>
    </row>
    <row r="68" spans="1:68" ht="14.25" hidden="1" customHeight="1" x14ac:dyDescent="0.25">
      <c r="A68" s="597" t="s">
        <v>64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153</v>
      </c>
      <c r="B69" s="54" t="s">
        <v>154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74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162</v>
      </c>
      <c r="B75" s="54" t="s">
        <v>163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5">
        <v>20</v>
      </c>
      <c r="Y77" s="576">
        <f t="shared" si="11"/>
        <v>25.200000000000003</v>
      </c>
      <c r="Z77" s="36">
        <f>IFERROR(IF(Y77=0,"",ROUNDUP(Y77/H77,0)*0.01898),"")</f>
        <v>5.6940000000000004E-2</v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21.207142857142856</v>
      </c>
      <c r="BN77" s="64">
        <f t="shared" si="13"/>
        <v>26.721000000000004</v>
      </c>
      <c r="BO77" s="64">
        <f t="shared" si="14"/>
        <v>3.7202380952380952E-2</v>
      </c>
      <c r="BP77" s="64">
        <f t="shared" si="15"/>
        <v>4.6875E-2</v>
      </c>
    </row>
    <row r="78" spans="1:68" ht="16.5" hidden="1" customHeight="1" x14ac:dyDescent="0.25">
      <c r="A78" s="54" t="s">
        <v>171</v>
      </c>
      <c r="B78" s="54" t="s">
        <v>172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173</v>
      </c>
      <c r="B79" s="54" t="s">
        <v>174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175</v>
      </c>
      <c r="B80" s="54" t="s">
        <v>176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2.3809523809523809</v>
      </c>
      <c r="Y81" s="577">
        <f>IFERROR(Y75/H75,"0")+IFERROR(Y76/H76,"0")+IFERROR(Y77/H77,"0")+IFERROR(Y78/H78,"0")+IFERROR(Y79/H79,"0")+IFERROR(Y80/H80,"0")</f>
        <v>3</v>
      </c>
      <c r="Z81" s="577">
        <f>IFERROR(IF(Z75="",0,Z75),"0")+IFERROR(IF(Z76="",0,Z76),"0")+IFERROR(IF(Z77="",0,Z77),"0")+IFERROR(IF(Z78="",0,Z78),"0")+IFERROR(IF(Z79="",0,Z79),"0")+IFERROR(IF(Z80="",0,Z80),"0")</f>
        <v>5.6940000000000004E-2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20</v>
      </c>
      <c r="Y82" s="577">
        <f>IFERROR(SUM(Y75:Y80),"0")</f>
        <v>25.200000000000003</v>
      </c>
      <c r="Z82" s="37"/>
      <c r="AA82" s="578"/>
      <c r="AB82" s="578"/>
      <c r="AC82" s="578"/>
    </row>
    <row r="83" spans="1:68" ht="14.25" hidden="1" customHeight="1" x14ac:dyDescent="0.25">
      <c r="A83" s="597" t="s">
        <v>177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hidden="1" customHeight="1" x14ac:dyDescent="0.25">
      <c r="A84" s="54" t="s">
        <v>178</v>
      </c>
      <c r="B84" s="54" t="s">
        <v>179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181</v>
      </c>
      <c r="B85" s="54" t="s">
        <v>182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hidden="1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hidden="1" customHeight="1" x14ac:dyDescent="0.25">
      <c r="A88" s="629" t="s">
        <v>184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103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5">
        <v>170</v>
      </c>
      <c r="Y90" s="576">
        <f>IFERROR(IF(X90="",0,CEILING((X90/$H90),1)*$H90),"")</f>
        <v>172.8</v>
      </c>
      <c r="Z90" s="36">
        <f>IFERROR(IF(Y90=0,"",ROUNDUP(Y90/H90,0)*0.01898),"")</f>
        <v>0.30368000000000001</v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176.8472222222222</v>
      </c>
      <c r="BN90" s="64">
        <f>IFERROR(Y90*I90/H90,"0")</f>
        <v>179.76</v>
      </c>
      <c r="BO90" s="64">
        <f>IFERROR(1/J90*(X90/H90),"0")</f>
        <v>0.24594907407407407</v>
      </c>
      <c r="BP90" s="64">
        <f>IFERROR(1/J90*(Y90/H90),"0")</f>
        <v>0.25</v>
      </c>
    </row>
    <row r="91" spans="1:68" ht="16.5" hidden="1" customHeight="1" x14ac:dyDescent="0.25">
      <c r="A91" s="54" t="s">
        <v>188</v>
      </c>
      <c r="B91" s="54" t="s">
        <v>189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5">
        <v>99</v>
      </c>
      <c r="Y92" s="576">
        <f>IFERROR(IF(X92="",0,CEILING((X92/$H92),1)*$H92),"")</f>
        <v>99</v>
      </c>
      <c r="Z92" s="36">
        <f>IFERROR(IF(Y92=0,"",ROUNDUP(Y92/H92,0)*0.00902),"")</f>
        <v>0.19844000000000001</v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103.62</v>
      </c>
      <c r="BN92" s="64">
        <f>IFERROR(Y92*I92/H92,"0")</f>
        <v>103.62</v>
      </c>
      <c r="BO92" s="64">
        <f>IFERROR(1/J92*(X92/H92),"0")</f>
        <v>0.16666666666666669</v>
      </c>
      <c r="BP92" s="64">
        <f>IFERROR(1/J92*(Y92/H92),"0")</f>
        <v>0.16666666666666669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37.74074074074074</v>
      </c>
      <c r="Y93" s="577">
        <f>IFERROR(Y90/H90,"0")+IFERROR(Y91/H91,"0")+IFERROR(Y92/H92,"0")</f>
        <v>38</v>
      </c>
      <c r="Z93" s="577">
        <f>IFERROR(IF(Z90="",0,Z90),"0")+IFERROR(IF(Z91="",0,Z91),"0")+IFERROR(IF(Z92="",0,Z92),"0")</f>
        <v>0.50212000000000001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269</v>
      </c>
      <c r="Y94" s="577">
        <f>IFERROR(SUM(Y90:Y92),"0")</f>
        <v>271.8</v>
      </c>
      <c r="Z94" s="37"/>
      <c r="AA94" s="578"/>
      <c r="AB94" s="578"/>
      <c r="AC94" s="578"/>
    </row>
    <row r="95" spans="1:68" ht="14.25" hidden="1" customHeight="1" x14ac:dyDescent="0.25">
      <c r="A95" s="597" t="s">
        <v>74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2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5">
        <v>90</v>
      </c>
      <c r="Y96" s="576">
        <f t="shared" ref="Y96:Y101" si="16">IFERROR(IF(X96="",0,CEILING((X96/$H96),1)*$H96),"")</f>
        <v>97.199999999999989</v>
      </c>
      <c r="Z96" s="36">
        <f>IFERROR(IF(Y96=0,"",ROUNDUP(Y96/H96,0)*0.01898),"")</f>
        <v>0.22776000000000002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95.76666666666668</v>
      </c>
      <c r="BN96" s="64">
        <f t="shared" ref="BN96:BN101" si="18">IFERROR(Y96*I96/H96,"0")</f>
        <v>103.42799999999998</v>
      </c>
      <c r="BO96" s="64">
        <f t="shared" ref="BO96:BO101" si="19">IFERROR(1/J96*(X96/H96),"0")</f>
        <v>0.1736111111111111</v>
      </c>
      <c r="BP96" s="64">
        <f t="shared" ref="BP96:BP101" si="20">IFERROR(1/J96*(Y96/H96),"0")</f>
        <v>0.1875</v>
      </c>
    </row>
    <row r="97" spans="1:68" ht="16.5" hidden="1" customHeight="1" x14ac:dyDescent="0.25">
      <c r="A97" s="54" t="s">
        <v>192</v>
      </c>
      <c r="B97" s="54" t="s">
        <v>196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200</v>
      </c>
      <c r="B99" s="54" t="s">
        <v>201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5">
        <v>13.5</v>
      </c>
      <c r="Y100" s="576">
        <f t="shared" si="16"/>
        <v>13.5</v>
      </c>
      <c r="Z100" s="36">
        <f>IFERROR(IF(Y100=0,"",ROUNDUP(Y100/H100,0)*0.00651),"")</f>
        <v>3.2550000000000003E-2</v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14.759999999999998</v>
      </c>
      <c r="BN100" s="64">
        <f t="shared" si="18"/>
        <v>14.759999999999998</v>
      </c>
      <c r="BO100" s="64">
        <f t="shared" si="19"/>
        <v>2.7472527472527476E-2</v>
      </c>
      <c r="BP100" s="64">
        <f t="shared" si="20"/>
        <v>2.7472527472527476E-2</v>
      </c>
    </row>
    <row r="101" spans="1:68" ht="16.5" hidden="1" customHeight="1" x14ac:dyDescent="0.25">
      <c r="A101" s="54" t="s">
        <v>204</v>
      </c>
      <c r="B101" s="54" t="s">
        <v>205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16.111111111111111</v>
      </c>
      <c r="Y102" s="577">
        <f>IFERROR(Y96/H96,"0")+IFERROR(Y97/H97,"0")+IFERROR(Y98/H98,"0")+IFERROR(Y99/H99,"0")+IFERROR(Y100/H100,"0")+IFERROR(Y101/H101,"0")</f>
        <v>17</v>
      </c>
      <c r="Z102" s="577">
        <f>IFERROR(IF(Z96="",0,Z96),"0")+IFERROR(IF(Z97="",0,Z97),"0")+IFERROR(IF(Z98="",0,Z98),"0")+IFERROR(IF(Z99="",0,Z99),"0")+IFERROR(IF(Z100="",0,Z100),"0")+IFERROR(IF(Z101="",0,Z101),"0")</f>
        <v>0.26031000000000004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103.5</v>
      </c>
      <c r="Y103" s="577">
        <f>IFERROR(SUM(Y96:Y101),"0")</f>
        <v>110.69999999999999</v>
      </c>
      <c r="Z103" s="37"/>
      <c r="AA103" s="578"/>
      <c r="AB103" s="578"/>
      <c r="AC103" s="578"/>
    </row>
    <row r="104" spans="1:68" ht="16.5" hidden="1" customHeight="1" x14ac:dyDescent="0.25">
      <c r="A104" s="629" t="s">
        <v>207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103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70</v>
      </c>
      <c r="X106" s="575">
        <v>10</v>
      </c>
      <c r="Y106" s="576">
        <f>IFERROR(IF(X106="",0,CEILING((X106/$H106),1)*$H106),"")</f>
        <v>10.8</v>
      </c>
      <c r="Z106" s="36">
        <f>IFERROR(IF(Y106=0,"",ROUNDUP(Y106/H106,0)*0.01898),"")</f>
        <v>1.898E-2</v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10.402777777777777</v>
      </c>
      <c r="BN106" s="64">
        <f>IFERROR(Y106*I106/H106,"0")</f>
        <v>11.234999999999999</v>
      </c>
      <c r="BO106" s="64">
        <f>IFERROR(1/J106*(X106/H106),"0")</f>
        <v>1.4467592592592591E-2</v>
      </c>
      <c r="BP106" s="64">
        <f>IFERROR(1/J106*(Y106/H106),"0")</f>
        <v>1.5625E-2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70</v>
      </c>
      <c r="X107" s="575">
        <v>15</v>
      </c>
      <c r="Y107" s="576">
        <f>IFERROR(IF(X107="",0,CEILING((X107/$H107),1)*$H107),"")</f>
        <v>15</v>
      </c>
      <c r="Z107" s="36">
        <f>IFERROR(IF(Y107=0,"",ROUNDUP(Y107/H107,0)*0.00902),"")</f>
        <v>3.6080000000000001E-2</v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15.84</v>
      </c>
      <c r="BN107" s="64">
        <f>IFERROR(Y107*I107/H107,"0")</f>
        <v>15.84</v>
      </c>
      <c r="BO107" s="64">
        <f>IFERROR(1/J107*(X107/H107),"0")</f>
        <v>3.0303030303030304E-2</v>
      </c>
      <c r="BP107" s="64">
        <f>IFERROR(1/J107*(Y107/H107),"0")</f>
        <v>3.0303030303030304E-2</v>
      </c>
    </row>
    <row r="108" spans="1:68" ht="16.5" hidden="1" customHeight="1" x14ac:dyDescent="0.25">
      <c r="A108" s="54" t="s">
        <v>213</v>
      </c>
      <c r="B108" s="54" t="s">
        <v>214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215</v>
      </c>
      <c r="B109" s="54" t="s">
        <v>216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4.9259259259259256</v>
      </c>
      <c r="Y110" s="577">
        <f>IFERROR(Y106/H106,"0")+IFERROR(Y107/H107,"0")+IFERROR(Y108/H108,"0")+IFERROR(Y109/H109,"0")</f>
        <v>5</v>
      </c>
      <c r="Z110" s="577">
        <f>IFERROR(IF(Z106="",0,Z106),"0")+IFERROR(IF(Z107="",0,Z107),"0")+IFERROR(IF(Z108="",0,Z108),"0")+IFERROR(IF(Z109="",0,Z109),"0")</f>
        <v>5.5059999999999998E-2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25</v>
      </c>
      <c r="Y111" s="577">
        <f>IFERROR(SUM(Y106:Y109),"0")</f>
        <v>25.8</v>
      </c>
      <c r="Z111" s="37"/>
      <c r="AA111" s="578"/>
      <c r="AB111" s="578"/>
      <c r="AC111" s="578"/>
    </row>
    <row r="112" spans="1:68" ht="14.25" hidden="1" customHeight="1" x14ac:dyDescent="0.25">
      <c r="A112" s="597" t="s">
        <v>142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hidden="1" customHeight="1" x14ac:dyDescent="0.25">
      <c r="A113" s="54" t="s">
        <v>217</v>
      </c>
      <c r="B113" s="54" t="s">
        <v>218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220</v>
      </c>
      <c r="B114" s="54" t="s">
        <v>221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222</v>
      </c>
      <c r="B115" s="54" t="s">
        <v>223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97" t="s">
        <v>74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2"/>
      <c r="R119" s="582"/>
      <c r="S119" s="582"/>
      <c r="T119" s="583"/>
      <c r="U119" s="34"/>
      <c r="V119" s="34"/>
      <c r="W119" s="35" t="s">
        <v>70</v>
      </c>
      <c r="X119" s="575">
        <v>30</v>
      </c>
      <c r="Y119" s="576">
        <f>IFERROR(IF(X119="",0,CEILING((X119/$H119),1)*$H119),"")</f>
        <v>32.4</v>
      </c>
      <c r="Z119" s="36">
        <f>IFERROR(IF(Y119=0,"",ROUNDUP(Y119/H119,0)*0.01898),"")</f>
        <v>7.5920000000000001E-2</v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31.9</v>
      </c>
      <c r="BN119" s="64">
        <f>IFERROR(Y119*I119/H119,"0")</f>
        <v>34.451999999999998</v>
      </c>
      <c r="BO119" s="64">
        <f>IFERROR(1/J119*(X119/H119),"0")</f>
        <v>5.7870370370370371E-2</v>
      </c>
      <c r="BP119" s="64">
        <f>IFERROR(1/J119*(Y119/H119),"0")</f>
        <v>6.25E-2</v>
      </c>
    </row>
    <row r="120" spans="1:68" ht="27" hidden="1" customHeight="1" x14ac:dyDescent="0.25">
      <c r="A120" s="54" t="s">
        <v>224</v>
      </c>
      <c r="B120" s="54" t="s">
        <v>227</v>
      </c>
      <c r="C120" s="31">
        <v>4301051360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6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229</v>
      </c>
      <c r="B121" s="54" t="s">
        <v>230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5">
        <v>18</v>
      </c>
      <c r="Y122" s="576">
        <f>IFERROR(IF(X122="",0,CEILING((X122/$H122),1)*$H122),"")</f>
        <v>18.900000000000002</v>
      </c>
      <c r="Z122" s="36">
        <f>IFERROR(IF(Y122=0,"",ROUNDUP(Y122/H122,0)*0.00651),"")</f>
        <v>4.5569999999999999E-2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19.679999999999996</v>
      </c>
      <c r="BN122" s="64">
        <f>IFERROR(Y122*I122/H122,"0")</f>
        <v>20.664000000000001</v>
      </c>
      <c r="BO122" s="64">
        <f>IFERROR(1/J122*(X122/H122),"0")</f>
        <v>3.6630036630036632E-2</v>
      </c>
      <c r="BP122" s="64">
        <f>IFERROR(1/J122*(Y122/H122),"0")</f>
        <v>3.8461538461538464E-2</v>
      </c>
    </row>
    <row r="123" spans="1:68" ht="16.5" hidden="1" customHeight="1" x14ac:dyDescent="0.25">
      <c r="A123" s="54" t="s">
        <v>233</v>
      </c>
      <c r="B123" s="54" t="s">
        <v>234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10.37037037037037</v>
      </c>
      <c r="Y124" s="577">
        <f>IFERROR(Y119/H119,"0")+IFERROR(Y120/H120,"0")+IFERROR(Y121/H121,"0")+IFERROR(Y122/H122,"0")+IFERROR(Y123/H123,"0")</f>
        <v>11</v>
      </c>
      <c r="Z124" s="577">
        <f>IFERROR(IF(Z119="",0,Z119),"0")+IFERROR(IF(Z120="",0,Z120),"0")+IFERROR(IF(Z121="",0,Z121),"0")+IFERROR(IF(Z122="",0,Z122),"0")+IFERROR(IF(Z123="",0,Z123),"0")</f>
        <v>0.12149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48</v>
      </c>
      <c r="Y125" s="577">
        <f>IFERROR(SUM(Y119:Y123),"0")</f>
        <v>51.3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177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242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103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70</v>
      </c>
      <c r="X134" s="575">
        <v>11.2</v>
      </c>
      <c r="Y134" s="576">
        <f>IFERROR(IF(X134="",0,CEILING((X134/$H134),1)*$H134),"")</f>
        <v>12.8</v>
      </c>
      <c r="Z134" s="36">
        <f>IFERROR(IF(Y134=0,"",ROUNDUP(Y134/H134,0)*0.00651),"")</f>
        <v>2.6040000000000001E-2</v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11.829999999999998</v>
      </c>
      <c r="BN134" s="64">
        <f>IFERROR(Y134*I134/H134,"0")</f>
        <v>13.52</v>
      </c>
      <c r="BO134" s="64">
        <f>IFERROR(1/J134*(X134/H134),"0")</f>
        <v>1.9230769230769228E-2</v>
      </c>
      <c r="BP134" s="64">
        <f>IFERROR(1/J134*(Y134/H134),"0")</f>
        <v>2.197802197802198E-2</v>
      </c>
    </row>
    <row r="135" spans="1:68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3.4999999999999996</v>
      </c>
      <c r="Y135" s="577">
        <f>IFERROR(Y133/H133,"0")+IFERROR(Y134/H134,"0")</f>
        <v>4</v>
      </c>
      <c r="Z135" s="577">
        <f>IFERROR(IF(Z133="",0,Z133),"0")+IFERROR(IF(Z134="",0,Z134),"0")</f>
        <v>2.6040000000000001E-2</v>
      </c>
      <c r="AA135" s="578"/>
      <c r="AB135" s="578"/>
      <c r="AC135" s="578"/>
    </row>
    <row r="136" spans="1:68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11.2</v>
      </c>
      <c r="Y136" s="577">
        <f>IFERROR(SUM(Y133:Y134),"0")</f>
        <v>12.8</v>
      </c>
      <c r="Z136" s="37"/>
      <c r="AA136" s="578"/>
      <c r="AB136" s="578"/>
      <c r="AC136" s="578"/>
    </row>
    <row r="137" spans="1:68" ht="14.25" hidden="1" customHeight="1" x14ac:dyDescent="0.25">
      <c r="A137" s="597" t="s">
        <v>64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3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70</v>
      </c>
      <c r="X139" s="575">
        <v>7</v>
      </c>
      <c r="Y139" s="576">
        <f>IFERROR(IF(X139="",0,CEILING((X139/$H139),1)*$H139),"")</f>
        <v>8.3999999999999986</v>
      </c>
      <c r="Z139" s="36">
        <f>IFERROR(IF(Y139=0,"",ROUNDUP(Y139/H139,0)*0.00651),"")</f>
        <v>1.9529999999999999E-2</v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7.67</v>
      </c>
      <c r="BN139" s="64">
        <f>IFERROR(Y139*I139/H139,"0")</f>
        <v>9.2039999999999988</v>
      </c>
      <c r="BO139" s="64">
        <f>IFERROR(1/J139*(X139/H139),"0")</f>
        <v>1.3736263736263738E-2</v>
      </c>
      <c r="BP139" s="64">
        <f>IFERROR(1/J139*(Y139/H139),"0")</f>
        <v>1.6483516483516484E-2</v>
      </c>
    </row>
    <row r="140" spans="1:68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2.5</v>
      </c>
      <c r="Y140" s="577">
        <f>IFERROR(Y138/H138,"0")+IFERROR(Y139/H139,"0")</f>
        <v>2.9999999999999996</v>
      </c>
      <c r="Z140" s="577">
        <f>IFERROR(IF(Z138="",0,Z138),"0")+IFERROR(IF(Z139="",0,Z139),"0")</f>
        <v>1.9529999999999999E-2</v>
      </c>
      <c r="AA140" s="578"/>
      <c r="AB140" s="578"/>
      <c r="AC140" s="578"/>
    </row>
    <row r="141" spans="1:68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7</v>
      </c>
      <c r="Y141" s="577">
        <f>IFERROR(SUM(Y138:Y139),"0")</f>
        <v>8.3999999999999986</v>
      </c>
      <c r="Z141" s="37"/>
      <c r="AA141" s="578"/>
      <c r="AB141" s="578"/>
      <c r="AC141" s="578"/>
    </row>
    <row r="142" spans="1:68" ht="14.25" hidden="1" customHeight="1" x14ac:dyDescent="0.25">
      <c r="A142" s="597" t="s">
        <v>74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101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103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64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70</v>
      </c>
      <c r="X153" s="575">
        <v>55</v>
      </c>
      <c r="Y153" s="576">
        <f>IFERROR(IF(X153="",0,CEILING((X153/$H153),1)*$H153),"")</f>
        <v>63</v>
      </c>
      <c r="Z153" s="36">
        <f>IFERROR(IF(Y153=0,"",ROUNDUP(Y153/H153,0)*0.01898),"")</f>
        <v>0.13286000000000001</v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58.57500000000001</v>
      </c>
      <c r="BN153" s="64">
        <f>IFERROR(Y153*I153/H153,"0")</f>
        <v>67.094999999999999</v>
      </c>
      <c r="BO153" s="64">
        <f>IFERROR(1/J153*(X153/H153),"0")</f>
        <v>9.5486111111111105E-2</v>
      </c>
      <c r="BP153" s="64">
        <f>IFERROR(1/J153*(Y153/H153),"0")</f>
        <v>0.109375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5">
        <v>15</v>
      </c>
      <c r="Y155" s="576">
        <f>IFERROR(IF(X155="",0,CEILING((X155/$H155),1)*$H155),"")</f>
        <v>18</v>
      </c>
      <c r="Z155" s="36">
        <f>IFERROR(IF(Y155=0,"",ROUNDUP(Y155/H155,0)*0.01898),"")</f>
        <v>3.7960000000000001E-2</v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15.975000000000001</v>
      </c>
      <c r="BN155" s="64">
        <f>IFERROR(Y155*I155/H155,"0")</f>
        <v>19.170000000000002</v>
      </c>
      <c r="BO155" s="64">
        <f>IFERROR(1/J155*(X155/H155),"0")</f>
        <v>2.6041666666666668E-2</v>
      </c>
      <c r="BP155" s="64">
        <f>IFERROR(1/J155*(Y155/H155),"0")</f>
        <v>3.125E-2</v>
      </c>
    </row>
    <row r="156" spans="1:68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7.7777777777777777</v>
      </c>
      <c r="Y156" s="577">
        <f>IFERROR(Y153/H153,"0")+IFERROR(Y154/H154,"0")+IFERROR(Y155/H155,"0")</f>
        <v>9</v>
      </c>
      <c r="Z156" s="577">
        <f>IFERROR(IF(Z153="",0,Z153),"0")+IFERROR(IF(Z154="",0,Z154),"0")+IFERROR(IF(Z155="",0,Z155),"0")</f>
        <v>0.17082</v>
      </c>
      <c r="AA156" s="578"/>
      <c r="AB156" s="578"/>
      <c r="AC156" s="578"/>
    </row>
    <row r="157" spans="1:68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70</v>
      </c>
      <c r="Y157" s="577">
        <f>IFERROR(SUM(Y153:Y155),"0")</f>
        <v>81</v>
      </c>
      <c r="Z157" s="37"/>
      <c r="AA157" s="578"/>
      <c r="AB157" s="578"/>
      <c r="AC157" s="578"/>
    </row>
    <row r="158" spans="1:68" ht="27.75" hidden="1" customHeight="1" x14ac:dyDescent="0.2">
      <c r="A158" s="625" t="s">
        <v>266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267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142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268</v>
      </c>
      <c r="B161" s="54" t="s">
        <v>269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64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70</v>
      </c>
      <c r="X165" s="575">
        <v>28</v>
      </c>
      <c r="Y165" s="576">
        <f t="shared" ref="Y165:Y173" si="21">IFERROR(IF(X165="",0,CEILING((X165/$H165),1)*$H165),"")</f>
        <v>29.400000000000002</v>
      </c>
      <c r="Z165" s="36">
        <f>IFERROR(IF(Y165=0,"",ROUNDUP(Y165/H165,0)*0.00902),"")</f>
        <v>6.3140000000000002E-2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29.799999999999997</v>
      </c>
      <c r="BN165" s="64">
        <f t="shared" ref="BN165:BN173" si="23">IFERROR(Y165*I165/H165,"0")</f>
        <v>31.29</v>
      </c>
      <c r="BO165" s="64">
        <f t="shared" ref="BO165:BO173" si="24">IFERROR(1/J165*(X165/H165),"0")</f>
        <v>5.0505050505050504E-2</v>
      </c>
      <c r="BP165" s="64">
        <f t="shared" ref="BP165:BP173" si="25">IFERROR(1/J165*(Y165/H165),"0")</f>
        <v>5.3030303030303032E-2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287</v>
      </c>
      <c r="B171" s="54" t="s">
        <v>288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291</v>
      </c>
      <c r="B173" s="54" t="s">
        <v>292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6.6666666666666661</v>
      </c>
      <c r="Y174" s="577">
        <f>IFERROR(Y165/H165,"0")+IFERROR(Y166/H166,"0")+IFERROR(Y167/H167,"0")+IFERROR(Y168/H168,"0")+IFERROR(Y169/H169,"0")+IFERROR(Y170/H170,"0")+IFERROR(Y171/H171,"0")+IFERROR(Y172/H172,"0")+IFERROR(Y173/H173,"0")</f>
        <v>7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6.3140000000000002E-2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28</v>
      </c>
      <c r="Y175" s="577">
        <f>IFERROR(SUM(Y165:Y173),"0")</f>
        <v>29.400000000000002</v>
      </c>
      <c r="Z175" s="37"/>
      <c r="AA175" s="578"/>
      <c r="AB175" s="578"/>
      <c r="AC175" s="578"/>
    </row>
    <row r="176" spans="1:68" ht="14.25" hidden="1" customHeight="1" x14ac:dyDescent="0.25">
      <c r="A176" s="597" t="s">
        <v>95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294</v>
      </c>
      <c r="B177" s="54" t="s">
        <v>295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304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305</v>
      </c>
      <c r="B183" s="54" t="s">
        <v>306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307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103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308</v>
      </c>
      <c r="B188" s="54" t="s">
        <v>309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311</v>
      </c>
      <c r="B189" s="54" t="s">
        <v>312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142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313</v>
      </c>
      <c r="B193" s="54" t="s">
        <v>314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316</v>
      </c>
      <c r="B194" s="54" t="s">
        <v>317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97" t="s">
        <v>64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70</v>
      </c>
      <c r="X198" s="575">
        <v>55</v>
      </c>
      <c r="Y198" s="576">
        <f t="shared" ref="Y198:Y205" si="26">IFERROR(IF(X198="",0,CEILING((X198/$H198),1)*$H198),"")</f>
        <v>59.400000000000006</v>
      </c>
      <c r="Z198" s="36">
        <f>IFERROR(IF(Y198=0,"",ROUNDUP(Y198/H198,0)*0.00902),"")</f>
        <v>9.9220000000000003E-2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57.138888888888886</v>
      </c>
      <c r="BN198" s="64">
        <f t="shared" ref="BN198:BN205" si="28">IFERROR(Y198*I198/H198,"0")</f>
        <v>61.71</v>
      </c>
      <c r="BO198" s="64">
        <f t="shared" ref="BO198:BO205" si="29">IFERROR(1/J198*(X198/H198),"0")</f>
        <v>7.716049382716049E-2</v>
      </c>
      <c r="BP198" s="64">
        <f t="shared" ref="BP198:BP205" si="30">IFERROR(1/J198*(Y198/H198),"0")</f>
        <v>8.3333333333333343E-2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70</v>
      </c>
      <c r="X199" s="575">
        <v>30</v>
      </c>
      <c r="Y199" s="576">
        <f t="shared" si="26"/>
        <v>32.400000000000006</v>
      </c>
      <c r="Z199" s="36">
        <f>IFERROR(IF(Y199=0,"",ROUNDUP(Y199/H199,0)*0.00902),"")</f>
        <v>5.4120000000000001E-2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31.166666666666668</v>
      </c>
      <c r="BN199" s="64">
        <f t="shared" si="28"/>
        <v>33.660000000000004</v>
      </c>
      <c r="BO199" s="64">
        <f t="shared" si="29"/>
        <v>4.208754208754209E-2</v>
      </c>
      <c r="BP199" s="64">
        <f t="shared" si="30"/>
        <v>4.5454545454545463E-2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5">
        <v>40</v>
      </c>
      <c r="Y200" s="576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41.555555555555557</v>
      </c>
      <c r="BN200" s="64">
        <f t="shared" si="28"/>
        <v>44.88</v>
      </c>
      <c r="BO200" s="64">
        <f t="shared" si="29"/>
        <v>5.6116722783389444E-2</v>
      </c>
      <c r="BP200" s="64">
        <f t="shared" si="30"/>
        <v>6.0606060606060608E-2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5">
        <v>30</v>
      </c>
      <c r="Y201" s="576">
        <f t="shared" si="26"/>
        <v>32.400000000000006</v>
      </c>
      <c r="Z201" s="36">
        <f>IFERROR(IF(Y201=0,"",ROUNDUP(Y201/H201,0)*0.00902),"")</f>
        <v>5.4120000000000001E-2</v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31.166666666666668</v>
      </c>
      <c r="BN201" s="64">
        <f t="shared" si="28"/>
        <v>33.660000000000004</v>
      </c>
      <c r="BO201" s="64">
        <f t="shared" si="29"/>
        <v>4.208754208754209E-2</v>
      </c>
      <c r="BP201" s="64">
        <f t="shared" si="30"/>
        <v>4.5454545454545463E-2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334</v>
      </c>
      <c r="B204" s="54" t="s">
        <v>335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336</v>
      </c>
      <c r="B205" s="54" t="s">
        <v>337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28.703703703703702</v>
      </c>
      <c r="Y206" s="577">
        <f>IFERROR(Y198/H198,"0")+IFERROR(Y199/H199,"0")+IFERROR(Y200/H200,"0")+IFERROR(Y201/H201,"0")+IFERROR(Y202/H202,"0")+IFERROR(Y203/H203,"0")+IFERROR(Y204/H204,"0")+IFERROR(Y205/H205,"0")</f>
        <v>31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0.27961999999999998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155</v>
      </c>
      <c r="Y207" s="577">
        <f>IFERROR(SUM(Y198:Y205),"0")</f>
        <v>167.4</v>
      </c>
      <c r="Z207" s="37"/>
      <c r="AA207" s="578"/>
      <c r="AB207" s="578"/>
      <c r="AC207" s="578"/>
    </row>
    <row r="208" spans="1:68" ht="14.25" hidden="1" customHeight="1" x14ac:dyDescent="0.25">
      <c r="A208" s="597" t="s">
        <v>74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338</v>
      </c>
      <c r="B209" s="54" t="s">
        <v>339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344</v>
      </c>
      <c r="B211" s="54" t="s">
        <v>345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70</v>
      </c>
      <c r="X212" s="575">
        <v>8</v>
      </c>
      <c r="Y212" s="576">
        <f t="shared" si="31"/>
        <v>9.6</v>
      </c>
      <c r="Z212" s="36">
        <f t="shared" ref="Z212:Z217" si="36">IFERROR(IF(Y212=0,"",ROUNDUP(Y212/H212,0)*0.00651),"")</f>
        <v>2.6040000000000001E-2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8.9</v>
      </c>
      <c r="BN212" s="64">
        <f t="shared" si="33"/>
        <v>10.68</v>
      </c>
      <c r="BO212" s="64">
        <f t="shared" si="34"/>
        <v>1.8315018315018316E-2</v>
      </c>
      <c r="BP212" s="64">
        <f t="shared" si="35"/>
        <v>2.197802197802198E-2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5">
        <v>13.5</v>
      </c>
      <c r="Y214" s="576">
        <f t="shared" si="31"/>
        <v>14.399999999999999</v>
      </c>
      <c r="Z214" s="36">
        <f t="shared" si="36"/>
        <v>3.9059999999999997E-2</v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14.9175</v>
      </c>
      <c r="BN214" s="64">
        <f t="shared" si="33"/>
        <v>15.912000000000001</v>
      </c>
      <c r="BO214" s="64">
        <f t="shared" si="34"/>
        <v>3.0906593406593408E-2</v>
      </c>
      <c r="BP214" s="64">
        <f t="shared" si="35"/>
        <v>3.2967032967032968E-2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5">
        <v>13.5</v>
      </c>
      <c r="Y215" s="576">
        <f t="shared" si="31"/>
        <v>14.399999999999999</v>
      </c>
      <c r="Z215" s="36">
        <f t="shared" si="36"/>
        <v>3.9059999999999997E-2</v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14.9175</v>
      </c>
      <c r="BN215" s="64">
        <f t="shared" si="33"/>
        <v>15.912000000000001</v>
      </c>
      <c r="BO215" s="64">
        <f t="shared" si="34"/>
        <v>3.0906593406593408E-2</v>
      </c>
      <c r="BP215" s="64">
        <f t="shared" si="35"/>
        <v>3.2967032967032968E-2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5">
        <v>8</v>
      </c>
      <c r="Y217" s="576">
        <f t="shared" si="31"/>
        <v>9.6</v>
      </c>
      <c r="Z217" s="36">
        <f t="shared" si="36"/>
        <v>2.6040000000000001E-2</v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8.86</v>
      </c>
      <c r="BN217" s="64">
        <f t="shared" si="33"/>
        <v>10.632</v>
      </c>
      <c r="BO217" s="64">
        <f t="shared" si="34"/>
        <v>1.8315018315018316E-2</v>
      </c>
      <c r="BP217" s="64">
        <f t="shared" si="35"/>
        <v>2.197802197802198E-2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17.916666666666668</v>
      </c>
      <c r="Y218" s="577">
        <f>IFERROR(Y209/H209,"0")+IFERROR(Y210/H210,"0")+IFERROR(Y211/H211,"0")+IFERROR(Y212/H212,"0")+IFERROR(Y213/H213,"0")+IFERROR(Y214/H214,"0")+IFERROR(Y215/H215,"0")+IFERROR(Y216/H216,"0")+IFERROR(Y217/H217,"0")</f>
        <v>20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0.13019999999999998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43</v>
      </c>
      <c r="Y219" s="577">
        <f>IFERROR(SUM(Y209:Y217),"0")</f>
        <v>48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177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hidden="1" customHeight="1" x14ac:dyDescent="0.25">
      <c r="A221" s="54" t="s">
        <v>362</v>
      </c>
      <c r="B221" s="54" t="s">
        <v>363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365</v>
      </c>
      <c r="B222" s="54" t="s">
        <v>366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hidden="1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hidden="1" customHeight="1" x14ac:dyDescent="0.25">
      <c r="A225" s="629" t="s">
        <v>368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103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369</v>
      </c>
      <c r="B227" s="54" t="s">
        <v>370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383</v>
      </c>
      <c r="B232" s="54" t="s">
        <v>384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142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387</v>
      </c>
      <c r="B237" s="54" t="s">
        <v>388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387</v>
      </c>
      <c r="B238" s="54" t="s">
        <v>390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391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392</v>
      </c>
      <c r="B242" s="54" t="s">
        <v>393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395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396</v>
      </c>
      <c r="B246" s="54" t="s">
        <v>397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399</v>
      </c>
      <c r="B247" s="54" t="s">
        <v>400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401</v>
      </c>
      <c r="B248" s="54" t="s">
        <v>402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405</v>
      </c>
      <c r="B250" s="54" t="s">
        <v>406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407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103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70</v>
      </c>
      <c r="X255" s="575">
        <v>70</v>
      </c>
      <c r="Y255" s="576">
        <f>IFERROR(IF(X255="",0,CEILING((X255/$H255),1)*$H255),"")</f>
        <v>75.600000000000009</v>
      </c>
      <c r="Z255" s="36">
        <f>IFERROR(IF(Y255=0,"",ROUNDUP(Y255/H255,0)*0.01898),"")</f>
        <v>0.13286000000000001</v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72.819444444444429</v>
      </c>
      <c r="BN255" s="64">
        <f>IFERROR(Y255*I255/H255,"0")</f>
        <v>78.64500000000001</v>
      </c>
      <c r="BO255" s="64">
        <f>IFERROR(1/J255*(X255/H255),"0")</f>
        <v>0.10127314814814814</v>
      </c>
      <c r="BP255" s="64">
        <f>IFERROR(1/J255*(Y255/H255),"0")</f>
        <v>0.109375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5">
        <v>180</v>
      </c>
      <c r="Y256" s="576">
        <f>IFERROR(IF(X256="",0,CEILING((X256/$H256),1)*$H256),"")</f>
        <v>183.60000000000002</v>
      </c>
      <c r="Z256" s="36">
        <f>IFERROR(IF(Y256=0,"",ROUNDUP(Y256/H256,0)*0.01898),"")</f>
        <v>0.32266</v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187.24999999999997</v>
      </c>
      <c r="BN256" s="64">
        <f>IFERROR(Y256*I256/H256,"0")</f>
        <v>190.995</v>
      </c>
      <c r="BO256" s="64">
        <f>IFERROR(1/J256*(X256/H256),"0")</f>
        <v>0.26041666666666663</v>
      </c>
      <c r="BP256" s="64">
        <f>IFERROR(1/J256*(Y256/H256),"0")</f>
        <v>0.265625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5">
        <v>5</v>
      </c>
      <c r="Y258" s="576">
        <f>IFERROR(IF(X258="",0,CEILING((X258/$H258),1)*$H258),"")</f>
        <v>8</v>
      </c>
      <c r="Z258" s="36">
        <f>IFERROR(IF(Y258=0,"",ROUNDUP(Y258/H258,0)*0.00902),"")</f>
        <v>1.804E-2</v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5.2625000000000002</v>
      </c>
      <c r="BN258" s="64">
        <f>IFERROR(Y258*I258/H258,"0")</f>
        <v>8.42</v>
      </c>
      <c r="BO258" s="64">
        <f>IFERROR(1/J258*(X258/H258),"0")</f>
        <v>9.46969696969697E-3</v>
      </c>
      <c r="BP258" s="64">
        <f>IFERROR(1/J258*(Y258/H258),"0")</f>
        <v>1.5151515151515152E-2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5">
        <v>12</v>
      </c>
      <c r="Y259" s="576">
        <f>IFERROR(IF(X259="",0,CEILING((X259/$H259),1)*$H259),"")</f>
        <v>12</v>
      </c>
      <c r="Z259" s="36">
        <f>IFERROR(IF(Y259=0,"",ROUNDUP(Y259/H259,0)*0.00902),"")</f>
        <v>2.7060000000000001E-2</v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12.629999999999999</v>
      </c>
      <c r="BN259" s="64">
        <f>IFERROR(Y259*I259/H259,"0")</f>
        <v>12.629999999999999</v>
      </c>
      <c r="BO259" s="64">
        <f>IFERROR(1/J259*(X259/H259),"0")</f>
        <v>2.2727272727272728E-2</v>
      </c>
      <c r="BP259" s="64">
        <f>IFERROR(1/J259*(Y259/H259),"0")</f>
        <v>2.2727272727272728E-2</v>
      </c>
    </row>
    <row r="260" spans="1:68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29.249999999999996</v>
      </c>
      <c r="Y260" s="577">
        <f>IFERROR(Y255/H255,"0")+IFERROR(Y256/H256,"0")+IFERROR(Y257/H257,"0")+IFERROR(Y258/H258,"0")+IFERROR(Y259/H259,"0")</f>
        <v>31</v>
      </c>
      <c r="Z260" s="577">
        <f>IFERROR(IF(Z255="",0,Z255),"0")+IFERROR(IF(Z256="",0,Z256),"0")+IFERROR(IF(Z257="",0,Z257),"0")+IFERROR(IF(Z258="",0,Z258),"0")+IFERROR(IF(Z259="",0,Z259),"0")</f>
        <v>0.53857999999999995</v>
      </c>
      <c r="AA260" s="578"/>
      <c r="AB260" s="578"/>
      <c r="AC260" s="578"/>
    </row>
    <row r="261" spans="1:68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287</v>
      </c>
      <c r="Y261" s="577">
        <f>IFERROR(SUM(Y255:Y259),"0")</f>
        <v>300.80000000000007</v>
      </c>
      <c r="Z261" s="37"/>
      <c r="AA261" s="578"/>
      <c r="AB261" s="578"/>
      <c r="AC261" s="578"/>
    </row>
    <row r="262" spans="1:68" ht="16.5" hidden="1" customHeight="1" x14ac:dyDescent="0.25">
      <c r="A262" s="629" t="s">
        <v>423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103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424</v>
      </c>
      <c r="B264" s="54" t="s">
        <v>425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426</v>
      </c>
      <c r="B265" s="54" t="s">
        <v>427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429</v>
      </c>
      <c r="B266" s="54" t="s">
        <v>430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432</v>
      </c>
      <c r="B267" s="54" t="s">
        <v>433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53" t="s">
        <v>434</v>
      </c>
      <c r="Q267" s="582"/>
      <c r="R267" s="582"/>
      <c r="S267" s="582"/>
      <c r="T267" s="583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436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74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437</v>
      </c>
      <c r="B272" s="54" t="s">
        <v>438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hidden="1" customHeight="1" x14ac:dyDescent="0.25">
      <c r="A273" s="54" t="s">
        <v>440</v>
      </c>
      <c r="B273" s="54" t="s">
        <v>441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hidden="1" customHeight="1" x14ac:dyDescent="0.25">
      <c r="A274" s="54" t="s">
        <v>443</v>
      </c>
      <c r="B274" s="54" t="s">
        <v>444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hidden="1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hidden="1" customHeight="1" x14ac:dyDescent="0.25">
      <c r="A277" s="629" t="s">
        <v>446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64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447</v>
      </c>
      <c r="B279" s="54" t="s">
        <v>448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74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450</v>
      </c>
      <c r="B283" s="54" t="s">
        <v>451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453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103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454</v>
      </c>
      <c r="B288" s="54" t="s">
        <v>455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458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103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70</v>
      </c>
      <c r="X293" s="575">
        <v>230</v>
      </c>
      <c r="Y293" s="576">
        <f t="shared" ref="Y293:Y298" si="42">IFERROR(IF(X293="",0,CEILING((X293/$H293),1)*$H293),"")</f>
        <v>237.60000000000002</v>
      </c>
      <c r="Z293" s="36">
        <f>IFERROR(IF(Y293=0,"",ROUNDUP(Y293/H293,0)*0.01898),"")</f>
        <v>0.41755999999999999</v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239.26388888888886</v>
      </c>
      <c r="BN293" s="64">
        <f t="shared" ref="BN293:BN298" si="44">IFERROR(Y293*I293/H293,"0")</f>
        <v>247.17</v>
      </c>
      <c r="BO293" s="64">
        <f t="shared" ref="BO293:BO298" si="45">IFERROR(1/J293*(X293/H293),"0")</f>
        <v>0.33275462962962959</v>
      </c>
      <c r="BP293" s="64">
        <f t="shared" ref="BP293:BP298" si="46">IFERROR(1/J293*(Y293/H293),"0")</f>
        <v>0.34375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70</v>
      </c>
      <c r="X295" s="575">
        <v>1160</v>
      </c>
      <c r="Y295" s="576">
        <f t="shared" si="42"/>
        <v>1166.4000000000001</v>
      </c>
      <c r="Z295" s="36">
        <f>IFERROR(IF(Y295=0,"",ROUNDUP(Y295/H295,0)*0.01898),"")</f>
        <v>2.0498400000000001</v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1206.7222222222219</v>
      </c>
      <c r="BN295" s="64">
        <f t="shared" si="44"/>
        <v>1213.3800000000001</v>
      </c>
      <c r="BO295" s="64">
        <f t="shared" si="45"/>
        <v>1.6782407407407407</v>
      </c>
      <c r="BP295" s="64">
        <f t="shared" si="46"/>
        <v>1.6875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70</v>
      </c>
      <c r="X296" s="575">
        <v>230</v>
      </c>
      <c r="Y296" s="576">
        <f t="shared" si="42"/>
        <v>237.60000000000002</v>
      </c>
      <c r="Z296" s="36">
        <f>IFERROR(IF(Y296=0,"",ROUNDUP(Y296/H296,0)*0.01898),"")</f>
        <v>0.41755999999999999</v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239.26388888888886</v>
      </c>
      <c r="BN296" s="64">
        <f t="shared" si="44"/>
        <v>247.17</v>
      </c>
      <c r="BO296" s="64">
        <f t="shared" si="45"/>
        <v>0.33275462962962959</v>
      </c>
      <c r="BP296" s="64">
        <f t="shared" si="46"/>
        <v>0.34375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70</v>
      </c>
      <c r="X297" s="575">
        <v>48</v>
      </c>
      <c r="Y297" s="576">
        <f t="shared" si="42"/>
        <v>48</v>
      </c>
      <c r="Z297" s="36">
        <f>IFERROR(IF(Y297=0,"",ROUNDUP(Y297/H297,0)*0.00902),"")</f>
        <v>0.10824</v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50.519999999999996</v>
      </c>
      <c r="BN297" s="64">
        <f t="shared" si="44"/>
        <v>50.519999999999996</v>
      </c>
      <c r="BO297" s="64">
        <f t="shared" si="45"/>
        <v>9.0909090909090912E-2</v>
      </c>
      <c r="BP297" s="64">
        <f t="shared" si="46"/>
        <v>9.0909090909090912E-2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70</v>
      </c>
      <c r="X298" s="575">
        <v>168</v>
      </c>
      <c r="Y298" s="576">
        <f t="shared" si="42"/>
        <v>168</v>
      </c>
      <c r="Z298" s="36">
        <f>IFERROR(IF(Y298=0,"",ROUNDUP(Y298/H298,0)*0.00902),"")</f>
        <v>0.37884000000000001</v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176.82</v>
      </c>
      <c r="BN298" s="64">
        <f t="shared" si="44"/>
        <v>176.82</v>
      </c>
      <c r="BO298" s="64">
        <f t="shared" si="45"/>
        <v>0.31818181818181818</v>
      </c>
      <c r="BP298" s="64">
        <f t="shared" si="46"/>
        <v>0.31818181818181818</v>
      </c>
    </row>
    <row r="299" spans="1:68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204</v>
      </c>
      <c r="Y299" s="577">
        <f>IFERROR(Y293/H293,"0")+IFERROR(Y294/H294,"0")+IFERROR(Y295/H295,"0")+IFERROR(Y296/H296,"0")+IFERROR(Y297/H297,"0")+IFERROR(Y298/H298,"0")</f>
        <v>206</v>
      </c>
      <c r="Z299" s="577">
        <f>IFERROR(IF(Z293="",0,Z293),"0")+IFERROR(IF(Z294="",0,Z294),"0")+IFERROR(IF(Z295="",0,Z295),"0")+IFERROR(IF(Z296="",0,Z296),"0")+IFERROR(IF(Z297="",0,Z297),"0")+IFERROR(IF(Z298="",0,Z298),"0")</f>
        <v>3.3720399999999997</v>
      </c>
      <c r="AA299" s="578"/>
      <c r="AB299" s="578"/>
      <c r="AC299" s="578"/>
    </row>
    <row r="300" spans="1:68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1836</v>
      </c>
      <c r="Y300" s="577">
        <f>IFERROR(SUM(Y293:Y298),"0")</f>
        <v>1857.6</v>
      </c>
      <c r="Z300" s="37"/>
      <c r="AA300" s="578"/>
      <c r="AB300" s="578"/>
      <c r="AC300" s="578"/>
    </row>
    <row r="301" spans="1:68" ht="14.25" hidden="1" customHeight="1" x14ac:dyDescent="0.25">
      <c r="A301" s="597" t="s">
        <v>64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70</v>
      </c>
      <c r="X302" s="575">
        <v>140</v>
      </c>
      <c r="Y302" s="576">
        <f t="shared" ref="Y302:Y308" si="47">IFERROR(IF(X302="",0,CEILING((X302/$H302),1)*$H302),"")</f>
        <v>142.80000000000001</v>
      </c>
      <c r="Z302" s="36">
        <f>IFERROR(IF(Y302=0,"",ROUNDUP(Y302/H302,0)*0.00902),"")</f>
        <v>0.30668000000000001</v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148.99999999999997</v>
      </c>
      <c r="BN302" s="64">
        <f t="shared" ref="BN302:BN308" si="49">IFERROR(Y302*I302/H302,"0")</f>
        <v>151.97999999999999</v>
      </c>
      <c r="BO302" s="64">
        <f t="shared" ref="BO302:BO308" si="50">IFERROR(1/J302*(X302/H302),"0")</f>
        <v>0.25252525252525249</v>
      </c>
      <c r="BP302" s="64">
        <f t="shared" ref="BP302:BP308" si="51">IFERROR(1/J302*(Y302/H302),"0")</f>
        <v>0.25757575757575757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70</v>
      </c>
      <c r="X303" s="575">
        <v>282</v>
      </c>
      <c r="Y303" s="576">
        <f t="shared" si="47"/>
        <v>285.60000000000002</v>
      </c>
      <c r="Z303" s="36">
        <f>IFERROR(IF(Y303=0,"",ROUNDUP(Y303/H303,0)*0.00902),"")</f>
        <v>0.61336000000000002</v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300.12857142857143</v>
      </c>
      <c r="BN303" s="64">
        <f t="shared" si="49"/>
        <v>303.95999999999998</v>
      </c>
      <c r="BO303" s="64">
        <f t="shared" si="50"/>
        <v>0.50865800865800859</v>
      </c>
      <c r="BP303" s="64">
        <f t="shared" si="51"/>
        <v>0.51515151515151514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70</v>
      </c>
      <c r="X305" s="575">
        <v>43.4</v>
      </c>
      <c r="Y305" s="576">
        <f t="shared" si="47"/>
        <v>44.1</v>
      </c>
      <c r="Z305" s="36">
        <f>IFERROR(IF(Y305=0,"",ROUNDUP(Y305/H305,0)*0.00502),"")</f>
        <v>0.10542</v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46.086666666666666</v>
      </c>
      <c r="BN305" s="64">
        <f t="shared" si="49"/>
        <v>46.83</v>
      </c>
      <c r="BO305" s="64">
        <f t="shared" si="50"/>
        <v>8.8319088319088315E-2</v>
      </c>
      <c r="BP305" s="64">
        <f t="shared" si="51"/>
        <v>8.9743589743589758E-2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70</v>
      </c>
      <c r="X306" s="575">
        <v>14.7</v>
      </c>
      <c r="Y306" s="576">
        <f t="shared" si="47"/>
        <v>14.700000000000001</v>
      </c>
      <c r="Z306" s="36">
        <f>IFERROR(IF(Y306=0,"",ROUNDUP(Y306/H306,0)*0.00502),"")</f>
        <v>3.5140000000000005E-2</v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15.4</v>
      </c>
      <c r="BN306" s="64">
        <f t="shared" si="49"/>
        <v>15.4</v>
      </c>
      <c r="BO306" s="64">
        <f t="shared" si="50"/>
        <v>2.9914529914529912E-2</v>
      </c>
      <c r="BP306" s="64">
        <f t="shared" si="51"/>
        <v>2.9914529914529919E-2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128.14285714285714</v>
      </c>
      <c r="Y309" s="577">
        <f>IFERROR(Y302/H302,"0")+IFERROR(Y303/H303,"0")+IFERROR(Y304/H304,"0")+IFERROR(Y305/H305,"0")+IFERROR(Y306/H306,"0")+IFERROR(Y307/H307,"0")+IFERROR(Y308/H308,"0")</f>
        <v>130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1.0606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480.09999999999997</v>
      </c>
      <c r="Y310" s="577">
        <f>IFERROR(SUM(Y302:Y308),"0")</f>
        <v>487.20000000000005</v>
      </c>
      <c r="Z310" s="37"/>
      <c r="AA310" s="578"/>
      <c r="AB310" s="578"/>
      <c r="AC310" s="578"/>
    </row>
    <row r="311" spans="1:68" ht="14.25" hidden="1" customHeight="1" x14ac:dyDescent="0.25">
      <c r="A311" s="597" t="s">
        <v>74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70</v>
      </c>
      <c r="X312" s="575">
        <v>3910</v>
      </c>
      <c r="Y312" s="576">
        <f>IFERROR(IF(X312="",0,CEILING((X312/$H312),1)*$H312),"")</f>
        <v>3915.6</v>
      </c>
      <c r="Z312" s="36">
        <f>IFERROR(IF(Y312=0,"",ROUNDUP(Y312/H312,0)*0.01898),"")</f>
        <v>9.5279600000000002</v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4167.1576923076927</v>
      </c>
      <c r="BN312" s="64">
        <f>IFERROR(Y312*I312/H312,"0")</f>
        <v>4173.1260000000002</v>
      </c>
      <c r="BO312" s="64">
        <f>IFERROR(1/J312*(X312/H312),"0")</f>
        <v>7.8325320512820511</v>
      </c>
      <c r="BP312" s="64">
        <f>IFERROR(1/J312*(Y312/H312),"0")</f>
        <v>7.84375</v>
      </c>
    </row>
    <row r="313" spans="1:68" ht="27" hidden="1" customHeight="1" x14ac:dyDescent="0.25">
      <c r="A313" s="54" t="s">
        <v>498</v>
      </c>
      <c r="B313" s="54" t="s">
        <v>499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501</v>
      </c>
      <c r="B314" s="54" t="s">
        <v>502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70</v>
      </c>
      <c r="X315" s="575">
        <v>28.8</v>
      </c>
      <c r="Y315" s="576">
        <f>IFERROR(IF(X315="",0,CEILING((X315/$H315),1)*$H315),"")</f>
        <v>30</v>
      </c>
      <c r="Z315" s="36">
        <f>IFERROR(IF(Y315=0,"",ROUNDUP(Y315/H315,0)*0.00651),"")</f>
        <v>6.5100000000000005E-2</v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31.161600000000004</v>
      </c>
      <c r="BN315" s="64">
        <f>IFERROR(Y315*I315/H315,"0")</f>
        <v>32.46</v>
      </c>
      <c r="BO315" s="64">
        <f>IFERROR(1/J315*(X315/H315),"0")</f>
        <v>5.2747252747252747E-2</v>
      </c>
      <c r="BP315" s="64">
        <f>IFERROR(1/J315*(Y315/H315),"0")</f>
        <v>5.4945054945054951E-2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510.88205128205129</v>
      </c>
      <c r="Y317" s="577">
        <f>IFERROR(Y312/H312,"0")+IFERROR(Y313/H313,"0")+IFERROR(Y314/H314,"0")+IFERROR(Y315/H315,"0")+IFERROR(Y316/H316,"0")</f>
        <v>512</v>
      </c>
      <c r="Z317" s="577">
        <f>IFERROR(IF(Z312="",0,Z312),"0")+IFERROR(IF(Z313="",0,Z313),"0")+IFERROR(IF(Z314="",0,Z314),"0")+IFERROR(IF(Z315="",0,Z315),"0")+IFERROR(IF(Z316="",0,Z316),"0")</f>
        <v>9.5930599999999995</v>
      </c>
      <c r="AA317" s="578"/>
      <c r="AB317" s="578"/>
      <c r="AC317" s="578"/>
    </row>
    <row r="318" spans="1:68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3938.8</v>
      </c>
      <c r="Y318" s="577">
        <f>IFERROR(SUM(Y312:Y316),"0")</f>
        <v>3945.6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177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hidden="1" customHeight="1" x14ac:dyDescent="0.25">
      <c r="A320" s="54" t="s">
        <v>510</v>
      </c>
      <c r="B320" s="54" t="s">
        <v>511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5">
        <v>148</v>
      </c>
      <c r="Y321" s="576">
        <f>IFERROR(IF(X321="",0,CEILING((X321/$H321),1)*$H321),"")</f>
        <v>148.19999999999999</v>
      </c>
      <c r="Z321" s="36">
        <f>IFERROR(IF(Y321=0,"",ROUNDUP(Y321/H321,0)*0.01898),"")</f>
        <v>0.36062</v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157.84769230769234</v>
      </c>
      <c r="BN321" s="64">
        <f>IFERROR(Y321*I321/H321,"0")</f>
        <v>158.06100000000001</v>
      </c>
      <c r="BO321" s="64">
        <f>IFERROR(1/J321*(X321/H321),"0")</f>
        <v>0.29647435897435898</v>
      </c>
      <c r="BP321" s="64">
        <f>IFERROR(1/J321*(Y321/H321),"0")</f>
        <v>0.296875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70</v>
      </c>
      <c r="X322" s="575">
        <v>16</v>
      </c>
      <c r="Y322" s="576">
        <f>IFERROR(IF(X322="",0,CEILING((X322/$H322),1)*$H322),"")</f>
        <v>16.8</v>
      </c>
      <c r="Z322" s="36">
        <f>IFERROR(IF(Y322=0,"",ROUNDUP(Y322/H322,0)*0.01898),"")</f>
        <v>3.7960000000000001E-2</v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16.988571428571429</v>
      </c>
      <c r="BN322" s="64">
        <f>IFERROR(Y322*I322/H322,"0")</f>
        <v>17.838000000000001</v>
      </c>
      <c r="BO322" s="64">
        <f>IFERROR(1/J322*(X322/H322),"0")</f>
        <v>2.976190476190476E-2</v>
      </c>
      <c r="BP322" s="64">
        <f>IFERROR(1/J322*(Y322/H322),"0")</f>
        <v>3.125E-2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20.87912087912088</v>
      </c>
      <c r="Y323" s="577">
        <f>IFERROR(Y320/H320,"0")+IFERROR(Y321/H321,"0")+IFERROR(Y322/H322,"0")</f>
        <v>21</v>
      </c>
      <c r="Z323" s="577">
        <f>IFERROR(IF(Z320="",0,Z320),"0")+IFERROR(IF(Z321="",0,Z321),"0")+IFERROR(IF(Z322="",0,Z322),"0")</f>
        <v>0.39857999999999999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164</v>
      </c>
      <c r="Y324" s="577">
        <f>IFERROR(SUM(Y320:Y322),"0")</f>
        <v>165</v>
      </c>
      <c r="Z324" s="37"/>
      <c r="AA324" s="578"/>
      <c r="AB324" s="578"/>
      <c r="AC324" s="578"/>
    </row>
    <row r="325" spans="1:68" ht="14.25" hidden="1" customHeight="1" x14ac:dyDescent="0.25">
      <c r="A325" s="597" t="s">
        <v>95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519</v>
      </c>
      <c r="B326" s="54" t="s">
        <v>520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18" t="s">
        <v>521</v>
      </c>
      <c r="Q326" s="582"/>
      <c r="R326" s="582"/>
      <c r="S326" s="582"/>
      <c r="T326" s="583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523</v>
      </c>
      <c r="B327" s="54" t="s">
        <v>524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91" t="s">
        <v>525</v>
      </c>
      <c r="Q327" s="582"/>
      <c r="R327" s="582"/>
      <c r="S327" s="582"/>
      <c r="T327" s="583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9" t="s">
        <v>529</v>
      </c>
      <c r="Q328" s="582"/>
      <c r="R328" s="582"/>
      <c r="S328" s="582"/>
      <c r="T328" s="583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530</v>
      </c>
      <c r="B329" s="54" t="s">
        <v>531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70</v>
      </c>
      <c r="X330" s="575">
        <v>2.5499999999999998</v>
      </c>
      <c r="Y330" s="576">
        <f>IFERROR(IF(X330="",0,CEILING((X330/$H330),1)*$H330),"")</f>
        <v>2.5499999999999998</v>
      </c>
      <c r="Z330" s="36">
        <f>IFERROR(IF(Y330=0,"",ROUNDUP(Y330/H330,0)*0.00651),"")</f>
        <v>6.5100000000000002E-3</v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2.88</v>
      </c>
      <c r="BN330" s="64">
        <f>IFERROR(Y330*I330/H330,"0")</f>
        <v>2.88</v>
      </c>
      <c r="BO330" s="64">
        <f>IFERROR(1/J330*(X330/H330),"0")</f>
        <v>5.4945054945054949E-3</v>
      </c>
      <c r="BP330" s="64">
        <f>IFERROR(1/J330*(Y330/H330),"0")</f>
        <v>5.4945054945054949E-3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1</v>
      </c>
      <c r="Y331" s="577">
        <f>IFERROR(Y326/H326,"0")+IFERROR(Y327/H327,"0")+IFERROR(Y328/H328,"0")+IFERROR(Y329/H329,"0")+IFERROR(Y330/H330,"0")</f>
        <v>1</v>
      </c>
      <c r="Z331" s="577">
        <f>IFERROR(IF(Z326="",0,Z326),"0")+IFERROR(IF(Z327="",0,Z327),"0")+IFERROR(IF(Z328="",0,Z328),"0")+IFERROR(IF(Z329="",0,Z329),"0")+IFERROR(IF(Z330="",0,Z330),"0")</f>
        <v>6.5100000000000002E-3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2.5499999999999998</v>
      </c>
      <c r="Y332" s="577">
        <f>IFERROR(SUM(Y326:Y330),"0")</f>
        <v>2.5499999999999998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535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536</v>
      </c>
      <c r="B334" s="54" t="s">
        <v>537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540</v>
      </c>
      <c r="B335" s="54" t="s">
        <v>541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544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74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5">
        <v>53</v>
      </c>
      <c r="Y341" s="576">
        <f>IFERROR(IF(X341="",0,CEILING((X341/$H341),1)*$H341),"")</f>
        <v>56.699999999999996</v>
      </c>
      <c r="Z341" s="36">
        <f>IFERROR(IF(Y341=0,"",ROUNDUP(Y341/H341,0)*0.01898),"")</f>
        <v>0.13286000000000001</v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56.39592592592593</v>
      </c>
      <c r="BN341" s="64">
        <f>IFERROR(Y341*I341/H341,"0")</f>
        <v>60.332999999999991</v>
      </c>
      <c r="BO341" s="64">
        <f>IFERROR(1/J341*(X341/H341),"0")</f>
        <v>0.10223765432098766</v>
      </c>
      <c r="BP341" s="64">
        <f>IFERROR(1/J341*(Y341/H341),"0")</f>
        <v>0.109375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70</v>
      </c>
      <c r="X342" s="575">
        <v>84</v>
      </c>
      <c r="Y342" s="576">
        <f>IFERROR(IF(X342="",0,CEILING((X342/$H342),1)*$H342),"")</f>
        <v>84</v>
      </c>
      <c r="Z342" s="36">
        <f>IFERROR(IF(Y342=0,"",ROUNDUP(Y342/H342,0)*0.00651),"")</f>
        <v>0.26040000000000002</v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94.079999999999984</v>
      </c>
      <c r="BN342" s="64">
        <f>IFERROR(Y342*I342/H342,"0")</f>
        <v>94.079999999999984</v>
      </c>
      <c r="BO342" s="64">
        <f>IFERROR(1/J342*(X342/H342),"0")</f>
        <v>0.2197802197802198</v>
      </c>
      <c r="BP342" s="64">
        <f>IFERROR(1/J342*(Y342/H342),"0")</f>
        <v>0.2197802197802198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70</v>
      </c>
      <c r="X343" s="575">
        <v>71.399999999999991</v>
      </c>
      <c r="Y343" s="576">
        <f>IFERROR(IF(X343="",0,CEILING((X343/$H343),1)*$H343),"")</f>
        <v>71.400000000000006</v>
      </c>
      <c r="Z343" s="36">
        <f>IFERROR(IF(Y343=0,"",ROUNDUP(Y343/H343,0)*0.00651),"")</f>
        <v>0.22134000000000001</v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79.559999999999974</v>
      </c>
      <c r="BN343" s="64">
        <f>IFERROR(Y343*I343/H343,"0")</f>
        <v>79.559999999999988</v>
      </c>
      <c r="BO343" s="64">
        <f>IFERROR(1/J343*(X343/H343),"0")</f>
        <v>0.18681318681318679</v>
      </c>
      <c r="BP343" s="64">
        <f>IFERROR(1/J343*(Y343/H343),"0")</f>
        <v>0.18681318681318682</v>
      </c>
    </row>
    <row r="344" spans="1:68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80.543209876543202</v>
      </c>
      <c r="Y344" s="577">
        <f>IFERROR(Y341/H341,"0")+IFERROR(Y342/H342,"0")+IFERROR(Y343/H343,"0")</f>
        <v>81</v>
      </c>
      <c r="Z344" s="577">
        <f>IFERROR(IF(Z341="",0,Z341),"0")+IFERROR(IF(Z342="",0,Z342),"0")+IFERROR(IF(Z343="",0,Z343),"0")</f>
        <v>0.61460000000000004</v>
      </c>
      <c r="AA344" s="578"/>
      <c r="AB344" s="578"/>
      <c r="AC344" s="578"/>
    </row>
    <row r="345" spans="1:68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208.39999999999998</v>
      </c>
      <c r="Y345" s="577">
        <f>IFERROR(SUM(Y341:Y343),"0")</f>
        <v>212.1</v>
      </c>
      <c r="Z345" s="37"/>
      <c r="AA345" s="578"/>
      <c r="AB345" s="578"/>
      <c r="AC345" s="578"/>
    </row>
    <row r="346" spans="1:68" ht="27.75" hidden="1" customHeight="1" x14ac:dyDescent="0.2">
      <c r="A346" s="625" t="s">
        <v>554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555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103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70</v>
      </c>
      <c r="X349" s="575">
        <v>210</v>
      </c>
      <c r="Y349" s="576">
        <f t="shared" ref="Y349:Y355" si="52">IFERROR(IF(X349="",0,CEILING((X349/$H349),1)*$H349),"")</f>
        <v>210</v>
      </c>
      <c r="Z349" s="36">
        <f>IFERROR(IF(Y349=0,"",ROUNDUP(Y349/H349,0)*0.02175),"")</f>
        <v>0.30449999999999999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216.72</v>
      </c>
      <c r="BN349" s="64">
        <f t="shared" ref="BN349:BN355" si="54">IFERROR(Y349*I349/H349,"0")</f>
        <v>216.72</v>
      </c>
      <c r="BO349" s="64">
        <f t="shared" ref="BO349:BO355" si="55">IFERROR(1/J349*(X349/H349),"0")</f>
        <v>0.29166666666666663</v>
      </c>
      <c r="BP349" s="64">
        <f t="shared" ref="BP349:BP355" si="56">IFERROR(1/J349*(Y349/H349),"0")</f>
        <v>0.29166666666666663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70</v>
      </c>
      <c r="X350" s="575">
        <v>745</v>
      </c>
      <c r="Y350" s="576">
        <f t="shared" si="52"/>
        <v>750</v>
      </c>
      <c r="Z350" s="36">
        <f>IFERROR(IF(Y350=0,"",ROUNDUP(Y350/H350,0)*0.02175),"")</f>
        <v>1.0874999999999999</v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768.84</v>
      </c>
      <c r="BN350" s="64">
        <f t="shared" si="54"/>
        <v>774</v>
      </c>
      <c r="BO350" s="64">
        <f t="shared" si="55"/>
        <v>1.0347222222222221</v>
      </c>
      <c r="BP350" s="64">
        <f t="shared" si="56"/>
        <v>1.0416666666666665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70</v>
      </c>
      <c r="X351" s="575">
        <v>1465</v>
      </c>
      <c r="Y351" s="576">
        <f t="shared" si="52"/>
        <v>1470</v>
      </c>
      <c r="Z351" s="36">
        <f>IFERROR(IF(Y351=0,"",ROUNDUP(Y351/H351,0)*0.02175),"")</f>
        <v>2.1315</v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1511.88</v>
      </c>
      <c r="BN351" s="64">
        <f t="shared" si="54"/>
        <v>1517.0400000000002</v>
      </c>
      <c r="BO351" s="64">
        <f t="shared" si="55"/>
        <v>2.0347222222222223</v>
      </c>
      <c r="BP351" s="64">
        <f t="shared" si="56"/>
        <v>2.0416666666666665</v>
      </c>
    </row>
    <row r="352" spans="1:68" ht="37.5" hidden="1" customHeight="1" x14ac:dyDescent="0.25">
      <c r="A352" s="54" t="s">
        <v>565</v>
      </c>
      <c r="B352" s="54" t="s">
        <v>566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70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hidden="1" customHeight="1" x14ac:dyDescent="0.25">
      <c r="A353" s="54" t="s">
        <v>568</v>
      </c>
      <c r="B353" s="54" t="s">
        <v>569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571</v>
      </c>
      <c r="B354" s="54" t="s">
        <v>572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70</v>
      </c>
      <c r="X355" s="575">
        <v>5</v>
      </c>
      <c r="Y355" s="576">
        <f t="shared" si="52"/>
        <v>5</v>
      </c>
      <c r="Z355" s="36">
        <f>IFERROR(IF(Y355=0,"",ROUNDUP(Y355/H355,0)*0.00902),"")</f>
        <v>9.0200000000000002E-3</v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5.21</v>
      </c>
      <c r="BN355" s="64">
        <f t="shared" si="54"/>
        <v>5.21</v>
      </c>
      <c r="BO355" s="64">
        <f t="shared" si="55"/>
        <v>7.575757575757576E-3</v>
      </c>
      <c r="BP355" s="64">
        <f t="shared" si="56"/>
        <v>7.575757575757576E-3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162.33333333333334</v>
      </c>
      <c r="Y356" s="577">
        <f>IFERROR(Y349/H349,"0")+IFERROR(Y350/H350,"0")+IFERROR(Y351/H351,"0")+IFERROR(Y352/H352,"0")+IFERROR(Y353/H353,"0")+IFERROR(Y354/H354,"0")+IFERROR(Y355/H355,"0")</f>
        <v>163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3.5325199999999999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2425</v>
      </c>
      <c r="Y357" s="577">
        <f>IFERROR(SUM(Y349:Y355),"0")</f>
        <v>2435</v>
      </c>
      <c r="Z357" s="37"/>
      <c r="AA357" s="578"/>
      <c r="AB357" s="578"/>
      <c r="AC357" s="578"/>
    </row>
    <row r="358" spans="1:68" ht="14.25" hidden="1" customHeight="1" x14ac:dyDescent="0.25">
      <c r="A358" s="597" t="s">
        <v>142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70</v>
      </c>
      <c r="X359" s="575">
        <v>1150</v>
      </c>
      <c r="Y359" s="576">
        <f>IFERROR(IF(X359="",0,CEILING((X359/$H359),1)*$H359),"")</f>
        <v>1155</v>
      </c>
      <c r="Z359" s="36">
        <f>IFERROR(IF(Y359=0,"",ROUNDUP(Y359/H359,0)*0.02175),"")</f>
        <v>1.67475</v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1186.8</v>
      </c>
      <c r="BN359" s="64">
        <f>IFERROR(Y359*I359/H359,"0")</f>
        <v>1191.96</v>
      </c>
      <c r="BO359" s="64">
        <f>IFERROR(1/J359*(X359/H359),"0")</f>
        <v>1.5972222222222223</v>
      </c>
      <c r="BP359" s="64">
        <f>IFERROR(1/J359*(Y359/H359),"0")</f>
        <v>1.6041666666666665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70</v>
      </c>
      <c r="X360" s="575">
        <v>4</v>
      </c>
      <c r="Y360" s="576">
        <f>IFERROR(IF(X360="",0,CEILING((X360/$H360),1)*$H360),"")</f>
        <v>4</v>
      </c>
      <c r="Z360" s="36">
        <f>IFERROR(IF(Y360=0,"",ROUNDUP(Y360/H360,0)*0.00902),"")</f>
        <v>9.0200000000000002E-3</v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4.21</v>
      </c>
      <c r="BN360" s="64">
        <f>IFERROR(Y360*I360/H360,"0")</f>
        <v>4.21</v>
      </c>
      <c r="BO360" s="64">
        <f>IFERROR(1/J360*(X360/H360),"0")</f>
        <v>7.575757575757576E-3</v>
      </c>
      <c r="BP360" s="64">
        <f>IFERROR(1/J360*(Y360/H360),"0")</f>
        <v>7.575757575757576E-3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77.666666666666671</v>
      </c>
      <c r="Y361" s="577">
        <f>IFERROR(Y359/H359,"0")+IFERROR(Y360/H360,"0")</f>
        <v>78</v>
      </c>
      <c r="Z361" s="577">
        <f>IFERROR(IF(Z359="",0,Z359),"0")+IFERROR(IF(Z360="",0,Z360),"0")</f>
        <v>1.68377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1154</v>
      </c>
      <c r="Y362" s="577">
        <f>IFERROR(SUM(Y359:Y360),"0")</f>
        <v>1159</v>
      </c>
      <c r="Z362" s="37"/>
      <c r="AA362" s="578"/>
      <c r="AB362" s="578"/>
      <c r="AC362" s="578"/>
    </row>
    <row r="363" spans="1:68" ht="14.25" hidden="1" customHeight="1" x14ac:dyDescent="0.25">
      <c r="A363" s="597" t="s">
        <v>74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580</v>
      </c>
      <c r="B364" s="54" t="s">
        <v>581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583</v>
      </c>
      <c r="B365" s="54" t="s">
        <v>584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177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hidden="1" customHeight="1" x14ac:dyDescent="0.25">
      <c r="A369" s="54" t="s">
        <v>586</v>
      </c>
      <c r="B369" s="54" t="s">
        <v>587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629" t="s">
        <v>589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103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590</v>
      </c>
      <c r="B374" s="54" t="s">
        <v>591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593</v>
      </c>
      <c r="B375" s="54" t="s">
        <v>594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596</v>
      </c>
      <c r="B376" s="54" t="s">
        <v>597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598</v>
      </c>
      <c r="B377" s="54" t="s">
        <v>599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64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600</v>
      </c>
      <c r="B381" s="54" t="s">
        <v>601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74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hidden="1" customHeight="1" x14ac:dyDescent="0.25">
      <c r="A385" s="54" t="s">
        <v>603</v>
      </c>
      <c r="B385" s="54" t="s">
        <v>604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70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606</v>
      </c>
      <c r="B386" s="54" t="s">
        <v>607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hidden="1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177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608</v>
      </c>
      <c r="B390" s="54" t="s">
        <v>609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611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612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64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70</v>
      </c>
      <c r="X396" s="575">
        <v>10</v>
      </c>
      <c r="Y396" s="576">
        <f t="shared" ref="Y396:Y405" si="57">IFERROR(IF(X396="",0,CEILING((X396/$H396),1)*$H396),"")</f>
        <v>10.8</v>
      </c>
      <c r="Z396" s="36">
        <f>IFERROR(IF(Y396=0,"",ROUNDUP(Y396/H396,0)*0.00902),"")</f>
        <v>1.804E-2</v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10.388888888888889</v>
      </c>
      <c r="BN396" s="64">
        <f t="shared" ref="BN396:BN405" si="59">IFERROR(Y396*I396/H396,"0")</f>
        <v>11.22</v>
      </c>
      <c r="BO396" s="64">
        <f t="shared" ref="BO396:BO405" si="60">IFERROR(1/J396*(X396/H396),"0")</f>
        <v>1.4029180695847361E-2</v>
      </c>
      <c r="BP396" s="64">
        <f t="shared" ref="BP396:BP405" si="61">IFERROR(1/J396*(Y396/H396),"0")</f>
        <v>1.5151515151515152E-2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4301031382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616</v>
      </c>
      <c r="B398" s="54" t="s">
        <v>619</v>
      </c>
      <c r="C398" s="31">
        <v>4301031406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70</v>
      </c>
      <c r="X399" s="575">
        <v>10</v>
      </c>
      <c r="Y399" s="576">
        <f t="shared" si="57"/>
        <v>10.8</v>
      </c>
      <c r="Z399" s="36">
        <f>IFERROR(IF(Y399=0,"",ROUNDUP(Y399/H399,0)*0.00902),"")</f>
        <v>1.804E-2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10.388888888888889</v>
      </c>
      <c r="BN399" s="64">
        <f t="shared" si="59"/>
        <v>11.22</v>
      </c>
      <c r="BO399" s="64">
        <f t="shared" si="60"/>
        <v>1.4029180695847361E-2</v>
      </c>
      <c r="BP399" s="64">
        <f t="shared" si="61"/>
        <v>1.5151515151515152E-2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70</v>
      </c>
      <c r="X401" s="575">
        <v>4.1999999999999993</v>
      </c>
      <c r="Y401" s="576">
        <f t="shared" si="57"/>
        <v>4.2</v>
      </c>
      <c r="Z401" s="36">
        <f t="shared" si="62"/>
        <v>1.004E-2</v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4.4599999999999991</v>
      </c>
      <c r="BN401" s="64">
        <f t="shared" si="59"/>
        <v>4.46</v>
      </c>
      <c r="BO401" s="64">
        <f t="shared" si="60"/>
        <v>8.5470085470085461E-3</v>
      </c>
      <c r="BP401" s="64">
        <f t="shared" si="61"/>
        <v>8.5470085470085479E-3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70</v>
      </c>
      <c r="X402" s="575">
        <v>10.5</v>
      </c>
      <c r="Y402" s="576">
        <f t="shared" si="57"/>
        <v>10.5</v>
      </c>
      <c r="Z402" s="36">
        <f t="shared" si="62"/>
        <v>2.5100000000000001E-2</v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11.149999999999999</v>
      </c>
      <c r="BN402" s="64">
        <f t="shared" si="59"/>
        <v>11.149999999999999</v>
      </c>
      <c r="BO402" s="64">
        <f t="shared" si="60"/>
        <v>2.1367521367521368E-2</v>
      </c>
      <c r="BP402" s="64">
        <f t="shared" si="61"/>
        <v>2.1367521367521368E-2</v>
      </c>
    </row>
    <row r="403" spans="1:68" ht="27" hidden="1" customHeight="1" x14ac:dyDescent="0.25">
      <c r="A403" s="54" t="s">
        <v>630</v>
      </c>
      <c r="B403" s="54" t="s">
        <v>631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70</v>
      </c>
      <c r="X404" s="575">
        <v>10.5</v>
      </c>
      <c r="Y404" s="576">
        <f t="shared" si="57"/>
        <v>10.5</v>
      </c>
      <c r="Z404" s="36">
        <f t="shared" si="62"/>
        <v>2.5100000000000001E-2</v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11.149999999999999</v>
      </c>
      <c r="BN404" s="64">
        <f t="shared" si="59"/>
        <v>11.149999999999999</v>
      </c>
      <c r="BO404" s="64">
        <f t="shared" si="60"/>
        <v>2.1367521367521368E-2</v>
      </c>
      <c r="BP404" s="64">
        <f t="shared" si="61"/>
        <v>2.1367521367521368E-2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70</v>
      </c>
      <c r="X405" s="575">
        <v>8.3999999999999986</v>
      </c>
      <c r="Y405" s="576">
        <f t="shared" si="57"/>
        <v>8.4</v>
      </c>
      <c r="Z405" s="36">
        <f t="shared" si="62"/>
        <v>2.0080000000000001E-2</v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8.9199999999999982</v>
      </c>
      <c r="BN405" s="64">
        <f t="shared" si="59"/>
        <v>8.92</v>
      </c>
      <c r="BO405" s="64">
        <f t="shared" si="60"/>
        <v>1.7094017094017092E-2</v>
      </c>
      <c r="BP405" s="64">
        <f t="shared" si="61"/>
        <v>1.7094017094017096E-2</v>
      </c>
    </row>
    <row r="406" spans="1:68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19.703703703703702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20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0.1164</v>
      </c>
      <c r="AA406" s="578"/>
      <c r="AB406" s="578"/>
      <c r="AC406" s="578"/>
    </row>
    <row r="407" spans="1:68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53.6</v>
      </c>
      <c r="Y407" s="577">
        <f>IFERROR(SUM(Y396:Y405),"0")</f>
        <v>55.199999999999996</v>
      </c>
      <c r="Z407" s="37"/>
      <c r="AA407" s="578"/>
      <c r="AB407" s="578"/>
      <c r="AC407" s="578"/>
    </row>
    <row r="408" spans="1:68" ht="14.25" hidden="1" customHeight="1" x14ac:dyDescent="0.25">
      <c r="A408" s="597" t="s">
        <v>74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638</v>
      </c>
      <c r="B409" s="54" t="s">
        <v>639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641</v>
      </c>
      <c r="B410" s="54" t="s">
        <v>642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644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142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645</v>
      </c>
      <c r="B415" s="54" t="s">
        <v>646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64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651</v>
      </c>
      <c r="B420" s="54" t="s">
        <v>652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654</v>
      </c>
      <c r="B421" s="54" t="s">
        <v>655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657</v>
      </c>
      <c r="B422" s="54" t="s">
        <v>658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64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663</v>
      </c>
      <c r="B428" s="54" t="s">
        <v>664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666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64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667</v>
      </c>
      <c r="B433" s="54" t="s">
        <v>668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670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670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103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70</v>
      </c>
      <c r="X439" s="575">
        <v>65</v>
      </c>
      <c r="Y439" s="576">
        <f t="shared" ref="Y439:Y451" si="63">IFERROR(IF(X439="",0,CEILING((X439/$H439),1)*$H439),"")</f>
        <v>68.64</v>
      </c>
      <c r="Z439" s="36">
        <f t="shared" ref="Z439:Z444" si="64">IFERROR(IF(Y439=0,"",ROUNDUP(Y439/H439,0)*0.01196),"")</f>
        <v>0.15548000000000001</v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69.431818181818173</v>
      </c>
      <c r="BN439" s="64">
        <f t="shared" ref="BN439:BN451" si="66">IFERROR(Y439*I439/H439,"0")</f>
        <v>73.319999999999993</v>
      </c>
      <c r="BO439" s="64">
        <f t="shared" ref="BO439:BO451" si="67">IFERROR(1/J439*(X439/H439),"0")</f>
        <v>0.11837121212121213</v>
      </c>
      <c r="BP439" s="64">
        <f t="shared" ref="BP439:BP451" si="68">IFERROR(1/J439*(Y439/H439),"0")</f>
        <v>0.125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70</v>
      </c>
      <c r="X441" s="575">
        <v>15</v>
      </c>
      <c r="Y441" s="576">
        <f t="shared" si="63"/>
        <v>15.84</v>
      </c>
      <c r="Z441" s="36">
        <f t="shared" si="64"/>
        <v>3.5880000000000002E-2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16.02272727272727</v>
      </c>
      <c r="BN441" s="64">
        <f t="shared" si="66"/>
        <v>16.919999999999998</v>
      </c>
      <c r="BO441" s="64">
        <f t="shared" si="67"/>
        <v>2.7316433566433568E-2</v>
      </c>
      <c r="BP441" s="64">
        <f t="shared" si="68"/>
        <v>2.8846153846153848E-2</v>
      </c>
    </row>
    <row r="442" spans="1:68" ht="16.5" hidden="1" customHeight="1" x14ac:dyDescent="0.25">
      <c r="A442" s="54" t="s">
        <v>680</v>
      </c>
      <c r="B442" s="54" t="s">
        <v>681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hidden="1" customHeight="1" x14ac:dyDescent="0.25">
      <c r="A444" s="54" t="s">
        <v>686</v>
      </c>
      <c r="B444" s="54" t="s">
        <v>687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689</v>
      </c>
      <c r="B445" s="54" t="s">
        <v>690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691</v>
      </c>
      <c r="B447" s="54" t="s">
        <v>693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694</v>
      </c>
      <c r="B448" s="54" t="s">
        <v>695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696</v>
      </c>
      <c r="B449" s="54" t="s">
        <v>697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699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698</v>
      </c>
      <c r="B451" s="54" t="s">
        <v>700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15.151515151515152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0.19136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80</v>
      </c>
      <c r="Y453" s="577">
        <f>IFERROR(SUM(Y439:Y451),"0")</f>
        <v>84.48</v>
      </c>
      <c r="Z453" s="37"/>
      <c r="AA453" s="578"/>
      <c r="AB453" s="578"/>
      <c r="AC453" s="578"/>
    </row>
    <row r="454" spans="1:68" ht="14.25" hidden="1" customHeight="1" x14ac:dyDescent="0.25">
      <c r="A454" s="597" t="s">
        <v>142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70</v>
      </c>
      <c r="X455" s="575">
        <v>185</v>
      </c>
      <c r="Y455" s="576">
        <f>IFERROR(IF(X455="",0,CEILING((X455/$H455),1)*$H455),"")</f>
        <v>190.08</v>
      </c>
      <c r="Z455" s="36">
        <f>IFERROR(IF(Y455=0,"",ROUNDUP(Y455/H455,0)*0.01196),"")</f>
        <v>0.43056</v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197.61363636363632</v>
      </c>
      <c r="BN455" s="64">
        <f>IFERROR(Y455*I455/H455,"0")</f>
        <v>203.04000000000002</v>
      </c>
      <c r="BO455" s="64">
        <f>IFERROR(1/J455*(X455/H455),"0")</f>
        <v>0.3369026806526807</v>
      </c>
      <c r="BP455" s="64">
        <f>IFERROR(1/J455*(Y455/H455),"0")</f>
        <v>0.34615384615384615</v>
      </c>
    </row>
    <row r="456" spans="1:68" ht="16.5" hidden="1" customHeight="1" x14ac:dyDescent="0.25">
      <c r="A456" s="54" t="s">
        <v>704</v>
      </c>
      <c r="B456" s="54" t="s">
        <v>705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706</v>
      </c>
      <c r="B457" s="54" t="s">
        <v>707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35.037878787878789</v>
      </c>
      <c r="Y458" s="577">
        <f>IFERROR(Y455/H455,"0")+IFERROR(Y456/H456,"0")+IFERROR(Y457/H457,"0")</f>
        <v>36</v>
      </c>
      <c r="Z458" s="577">
        <f>IFERROR(IF(Z455="",0,Z455),"0")+IFERROR(IF(Z456="",0,Z456),"0")+IFERROR(IF(Z457="",0,Z457),"0")</f>
        <v>0.43056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185</v>
      </c>
      <c r="Y459" s="577">
        <f>IFERROR(SUM(Y455:Y457),"0")</f>
        <v>190.08</v>
      </c>
      <c r="Z459" s="37"/>
      <c r="AA459" s="578"/>
      <c r="AB459" s="578"/>
      <c r="AC459" s="578"/>
    </row>
    <row r="460" spans="1:68" ht="14.25" hidden="1" customHeight="1" x14ac:dyDescent="0.25">
      <c r="A460" s="597" t="s">
        <v>64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70</v>
      </c>
      <c r="X461" s="575">
        <v>10</v>
      </c>
      <c r="Y461" s="576">
        <f t="shared" ref="Y461:Y467" si="69">IFERROR(IF(X461="",0,CEILING((X461/$H461),1)*$H461),"")</f>
        <v>10.56</v>
      </c>
      <c r="Z461" s="36">
        <f>IFERROR(IF(Y461=0,"",ROUNDUP(Y461/H461,0)*0.01196),"")</f>
        <v>2.392E-2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10.681818181818182</v>
      </c>
      <c r="BN461" s="64">
        <f t="shared" ref="BN461:BN467" si="71">IFERROR(Y461*I461/H461,"0")</f>
        <v>11.28</v>
      </c>
      <c r="BO461" s="64">
        <f t="shared" ref="BO461:BO467" si="72">IFERROR(1/J461*(X461/H461),"0")</f>
        <v>1.8210955710955712E-2</v>
      </c>
      <c r="BP461" s="64">
        <f t="shared" ref="BP461:BP467" si="73">IFERROR(1/J461*(Y461/H461),"0")</f>
        <v>1.9230769230769232E-2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5">
        <v>20</v>
      </c>
      <c r="Y462" s="576">
        <f t="shared" si="69"/>
        <v>21.12</v>
      </c>
      <c r="Z462" s="36">
        <f>IFERROR(IF(Y462=0,"",ROUNDUP(Y462/H462,0)*0.01196),"")</f>
        <v>4.7840000000000001E-2</v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70</v>
      </c>
      <c r="X463" s="575">
        <v>35</v>
      </c>
      <c r="Y463" s="576">
        <f t="shared" si="69"/>
        <v>36.96</v>
      </c>
      <c r="Z463" s="36">
        <f>IFERROR(IF(Y463=0,"",ROUNDUP(Y463/H463,0)*0.01196),"")</f>
        <v>8.3720000000000003E-2</v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37.386363636363633</v>
      </c>
      <c r="BN463" s="64">
        <f t="shared" si="71"/>
        <v>39.479999999999997</v>
      </c>
      <c r="BO463" s="64">
        <f t="shared" si="72"/>
        <v>6.3738344988344992E-2</v>
      </c>
      <c r="BP463" s="64">
        <f t="shared" si="73"/>
        <v>6.7307692307692318E-2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717</v>
      </c>
      <c r="B465" s="54" t="s">
        <v>719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720</v>
      </c>
      <c r="B466" s="54" t="s">
        <v>721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722</v>
      </c>
      <c r="B467" s="54" t="s">
        <v>723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12.310606060606061</v>
      </c>
      <c r="Y468" s="577">
        <f>IFERROR(Y461/H461,"0")+IFERROR(Y462/H462,"0")+IFERROR(Y463/H463,"0")+IFERROR(Y464/H464,"0")+IFERROR(Y465/H465,"0")+IFERROR(Y466/H466,"0")+IFERROR(Y467/H467,"0")</f>
        <v>13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0.15548000000000001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65</v>
      </c>
      <c r="Y469" s="577">
        <f>IFERROR(SUM(Y461:Y467),"0")</f>
        <v>68.64</v>
      </c>
      <c r="Z469" s="37"/>
      <c r="AA469" s="578"/>
      <c r="AB469" s="578"/>
      <c r="AC469" s="578"/>
    </row>
    <row r="470" spans="1:68" ht="14.25" hidden="1" customHeight="1" x14ac:dyDescent="0.25">
      <c r="A470" s="597" t="s">
        <v>74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724</v>
      </c>
      <c r="B471" s="54" t="s">
        <v>725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727</v>
      </c>
      <c r="B472" s="54" t="s">
        <v>728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730</v>
      </c>
      <c r="B473" s="54" t="s">
        <v>731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177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733</v>
      </c>
      <c r="B477" s="54" t="s">
        <v>734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736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736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103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737</v>
      </c>
      <c r="B483" s="54" t="s">
        <v>738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28" t="s">
        <v>739</v>
      </c>
      <c r="Q483" s="582"/>
      <c r="R483" s="582"/>
      <c r="S483" s="582"/>
      <c r="T483" s="583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741</v>
      </c>
      <c r="B484" s="54" t="s">
        <v>742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4" t="s">
        <v>743</v>
      </c>
      <c r="Q484" s="582"/>
      <c r="R484" s="582"/>
      <c r="S484" s="582"/>
      <c r="T484" s="583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6" t="s">
        <v>747</v>
      </c>
      <c r="Q485" s="582"/>
      <c r="R485" s="582"/>
      <c r="S485" s="582"/>
      <c r="T485" s="583"/>
      <c r="U485" s="34"/>
      <c r="V485" s="34"/>
      <c r="W485" s="35" t="s">
        <v>70</v>
      </c>
      <c r="X485" s="575">
        <v>40</v>
      </c>
      <c r="Y485" s="576">
        <f>IFERROR(IF(X485="",0,CEILING((X485/$H485),1)*$H485),"")</f>
        <v>48</v>
      </c>
      <c r="Z485" s="36">
        <f>IFERROR(IF(Y485=0,"",ROUNDUP(Y485/H485,0)*0.01898),"")</f>
        <v>7.5920000000000001E-2</v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41.45</v>
      </c>
      <c r="BN485" s="64">
        <f>IFERROR(Y485*I485/H485,"0")</f>
        <v>49.74</v>
      </c>
      <c r="BO485" s="64">
        <f>IFERROR(1/J485*(X485/H485),"0")</f>
        <v>5.2083333333333336E-2</v>
      </c>
      <c r="BP485" s="64">
        <f>IFERROR(1/J485*(Y485/H485),"0")</f>
        <v>6.25E-2</v>
      </c>
    </row>
    <row r="486" spans="1:68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3.3333333333333335</v>
      </c>
      <c r="Y486" s="577">
        <f>IFERROR(Y483/H483,"0")+IFERROR(Y484/H484,"0")+IFERROR(Y485/H485,"0")</f>
        <v>4</v>
      </c>
      <c r="Z486" s="577">
        <f>IFERROR(IF(Z483="",0,Z483),"0")+IFERROR(IF(Z484="",0,Z484),"0")+IFERROR(IF(Z485="",0,Z485),"0")</f>
        <v>7.5920000000000001E-2</v>
      </c>
      <c r="AA486" s="578"/>
      <c r="AB486" s="578"/>
      <c r="AC486" s="578"/>
    </row>
    <row r="487" spans="1:68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40</v>
      </c>
      <c r="Y487" s="577">
        <f>IFERROR(SUM(Y483:Y485),"0")</f>
        <v>48</v>
      </c>
      <c r="Z487" s="37"/>
      <c r="AA487" s="578"/>
      <c r="AB487" s="578"/>
      <c r="AC487" s="578"/>
    </row>
    <row r="488" spans="1:68" ht="14.25" hidden="1" customHeight="1" x14ac:dyDescent="0.25">
      <c r="A488" s="597" t="s">
        <v>142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749</v>
      </c>
      <c r="B489" s="54" t="s">
        <v>750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4" t="s">
        <v>751</v>
      </c>
      <c r="Q489" s="582"/>
      <c r="R489" s="582"/>
      <c r="S489" s="582"/>
      <c r="T489" s="583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749</v>
      </c>
      <c r="B490" s="54" t="s">
        <v>753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919" t="s">
        <v>754</v>
      </c>
      <c r="Q490" s="582"/>
      <c r="R490" s="582"/>
      <c r="S490" s="582"/>
      <c r="T490" s="583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66" t="s">
        <v>758</v>
      </c>
      <c r="Q491" s="582"/>
      <c r="R491" s="582"/>
      <c r="S491" s="582"/>
      <c r="T491" s="583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76" t="s">
        <v>761</v>
      </c>
      <c r="Q492" s="582"/>
      <c r="R492" s="582"/>
      <c r="S492" s="582"/>
      <c r="T492" s="583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9" t="s">
        <v>765</v>
      </c>
      <c r="Q496" s="582"/>
      <c r="R496" s="582"/>
      <c r="S496" s="582"/>
      <c r="T496" s="583"/>
      <c r="U496" s="34"/>
      <c r="V496" s="34"/>
      <c r="W496" s="35" t="s">
        <v>70</v>
      </c>
      <c r="X496" s="575">
        <v>48</v>
      </c>
      <c r="Y496" s="576">
        <f>IFERROR(IF(X496="",0,CEILING((X496/$H496),1)*$H496),"")</f>
        <v>50.400000000000006</v>
      </c>
      <c r="Z496" s="36">
        <f>IFERROR(IF(Y496=0,"",ROUNDUP(Y496/H496,0)*0.00902),"")</f>
        <v>0.10824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51.085714285714282</v>
      </c>
      <c r="BN496" s="64">
        <f>IFERROR(Y496*I496/H496,"0")</f>
        <v>53.64</v>
      </c>
      <c r="BO496" s="64">
        <f>IFERROR(1/J496*(X496/H496),"0")</f>
        <v>8.658008658008659E-2</v>
      </c>
      <c r="BP496" s="64">
        <f>IFERROR(1/J496*(Y496/H496),"0")</f>
        <v>9.0909090909090912E-2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2" t="s">
        <v>769</v>
      </c>
      <c r="Q497" s="582"/>
      <c r="R497" s="582"/>
      <c r="S497" s="582"/>
      <c r="T497" s="583"/>
      <c r="U497" s="34"/>
      <c r="V497" s="34"/>
      <c r="W497" s="35" t="s">
        <v>70</v>
      </c>
      <c r="X497" s="575">
        <v>104</v>
      </c>
      <c r="Y497" s="576">
        <f>IFERROR(IF(X497="",0,CEILING((X497/$H497),1)*$H497),"")</f>
        <v>105</v>
      </c>
      <c r="Z497" s="36">
        <f>IFERROR(IF(Y497=0,"",ROUNDUP(Y497/H497,0)*0.00902),"")</f>
        <v>0.22550000000000001</v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110.68571428571428</v>
      </c>
      <c r="BN497" s="64">
        <f>IFERROR(Y497*I497/H497,"0")</f>
        <v>111.74999999999999</v>
      </c>
      <c r="BO497" s="64">
        <f>IFERROR(1/J497*(X497/H497),"0")</f>
        <v>0.18759018759018758</v>
      </c>
      <c r="BP497" s="64">
        <f>IFERROR(1/J497*(Y497/H497),"0")</f>
        <v>0.18939393939393939</v>
      </c>
    </row>
    <row r="498" spans="1:68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36.19047619047619</v>
      </c>
      <c r="Y498" s="577">
        <f>IFERROR(Y496/H496,"0")+IFERROR(Y497/H497,"0")</f>
        <v>37</v>
      </c>
      <c r="Z498" s="577">
        <f>IFERROR(IF(Z496="",0,Z496),"0")+IFERROR(IF(Z497="",0,Z497),"0")</f>
        <v>0.33374000000000004</v>
      </c>
      <c r="AA498" s="578"/>
      <c r="AB498" s="578"/>
      <c r="AC498" s="578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152</v>
      </c>
      <c r="Y499" s="577">
        <f>IFERROR(SUM(Y496:Y497),"0")</f>
        <v>155.4</v>
      </c>
      <c r="Z499" s="37"/>
      <c r="AA499" s="578"/>
      <c r="AB499" s="578"/>
      <c r="AC499" s="578"/>
    </row>
    <row r="500" spans="1:68" ht="14.25" hidden="1" customHeight="1" x14ac:dyDescent="0.25">
      <c r="A500" s="597" t="s">
        <v>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1" t="s">
        <v>773</v>
      </c>
      <c r="Q501" s="582"/>
      <c r="R501" s="582"/>
      <c r="S501" s="582"/>
      <c r="T501" s="583"/>
      <c r="U501" s="34"/>
      <c r="V501" s="34"/>
      <c r="W501" s="35" t="s">
        <v>70</v>
      </c>
      <c r="X501" s="575">
        <v>36</v>
      </c>
      <c r="Y501" s="576">
        <f>IFERROR(IF(X501="",0,CEILING((X501/$H501),1)*$H501),"")</f>
        <v>36</v>
      </c>
      <c r="Z501" s="36">
        <f>IFERROR(IF(Y501=0,"",ROUNDUP(Y501/H501,0)*0.01898),"")</f>
        <v>7.5920000000000001E-2</v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38.076000000000001</v>
      </c>
      <c r="BN501" s="64">
        <f>IFERROR(Y501*I501/H501,"0")</f>
        <v>38.076000000000001</v>
      </c>
      <c r="BO501" s="64">
        <f>IFERROR(1/J501*(X501/H501),"0")</f>
        <v>6.25E-2</v>
      </c>
      <c r="BP501" s="64">
        <f>IFERROR(1/J501*(Y501/H501),"0")</f>
        <v>6.25E-2</v>
      </c>
    </row>
    <row r="502" spans="1:68" ht="27" hidden="1" customHeight="1" x14ac:dyDescent="0.25">
      <c r="A502" s="54" t="s">
        <v>771</v>
      </c>
      <c r="B502" s="54" t="s">
        <v>775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2"/>
      <c r="R502" s="582"/>
      <c r="S502" s="582"/>
      <c r="T502" s="583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4</v>
      </c>
      <c r="Y503" s="577">
        <f>IFERROR(Y501/H501,"0")+IFERROR(Y502/H502,"0")</f>
        <v>4</v>
      </c>
      <c r="Z503" s="577">
        <f>IFERROR(IF(Z501="",0,Z501),"0")+IFERROR(IF(Z502="",0,Z502),"0")</f>
        <v>7.5920000000000001E-2</v>
      </c>
      <c r="AA503" s="578"/>
      <c r="AB503" s="578"/>
      <c r="AC503" s="578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36</v>
      </c>
      <c r="Y504" s="577">
        <f>IFERROR(SUM(Y501:Y502),"0")</f>
        <v>36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177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776</v>
      </c>
      <c r="B506" s="54" t="s">
        <v>777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7" t="s">
        <v>778</v>
      </c>
      <c r="Q506" s="582"/>
      <c r="R506" s="582"/>
      <c r="S506" s="582"/>
      <c r="T506" s="583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776</v>
      </c>
      <c r="B507" s="54" t="s">
        <v>780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08" t="s">
        <v>781</v>
      </c>
      <c r="Q507" s="582"/>
      <c r="R507" s="582"/>
      <c r="S507" s="582"/>
      <c r="T507" s="583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783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9" t="s">
        <v>784</v>
      </c>
      <c r="Q508" s="582"/>
      <c r="R508" s="582"/>
      <c r="S508" s="582"/>
      <c r="T508" s="583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782</v>
      </c>
      <c r="B509" s="54" t="s">
        <v>786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31" t="s">
        <v>787</v>
      </c>
      <c r="Q509" s="582"/>
      <c r="R509" s="582"/>
      <c r="S509" s="582"/>
      <c r="T509" s="583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788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142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789</v>
      </c>
      <c r="B514" s="54" t="s">
        <v>790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63" t="s">
        <v>791</v>
      </c>
      <c r="Q514" s="582"/>
      <c r="R514" s="582"/>
      <c r="S514" s="582"/>
      <c r="T514" s="583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793</v>
      </c>
      <c r="Q517" s="631"/>
      <c r="R517" s="631"/>
      <c r="S517" s="631"/>
      <c r="T517" s="631"/>
      <c r="U517" s="631"/>
      <c r="V517" s="632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13857.25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14023.949999999999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794</v>
      </c>
      <c r="Q518" s="631"/>
      <c r="R518" s="631"/>
      <c r="S518" s="631"/>
      <c r="T518" s="631"/>
      <c r="U518" s="631"/>
      <c r="V518" s="632"/>
      <c r="W518" s="37" t="s">
        <v>70</v>
      </c>
      <c r="X518" s="577">
        <f>IFERROR(SUM(BM22:BM514),"0")</f>
        <v>14548.903013715906</v>
      </c>
      <c r="Y518" s="577">
        <f>IFERROR(SUM(BN22:BN514),"0")</f>
        <v>14724.313999999991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795</v>
      </c>
      <c r="Q519" s="631"/>
      <c r="R519" s="631"/>
      <c r="S519" s="631"/>
      <c r="T519" s="631"/>
      <c r="U519" s="631"/>
      <c r="V519" s="632"/>
      <c r="W519" s="37" t="s">
        <v>796</v>
      </c>
      <c r="X519" s="38">
        <f>ROUNDUP(SUM(BO22:BO514),0)</f>
        <v>24</v>
      </c>
      <c r="Y519" s="38">
        <f>ROUNDUP(SUM(BP22:BP514),0)</f>
        <v>24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797</v>
      </c>
      <c r="Q520" s="631"/>
      <c r="R520" s="631"/>
      <c r="S520" s="631"/>
      <c r="T520" s="631"/>
      <c r="U520" s="631"/>
      <c r="V520" s="632"/>
      <c r="W520" s="37" t="s">
        <v>70</v>
      </c>
      <c r="X520" s="577">
        <f>GrossWeightTotal+PalletQtyTotal*25</f>
        <v>15148.903013715906</v>
      </c>
      <c r="Y520" s="577">
        <f>GrossWeightTotalR+PalletQtyTotalR*25</f>
        <v>15324.313999999991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798</v>
      </c>
      <c r="Q521" s="631"/>
      <c r="R521" s="631"/>
      <c r="S521" s="631"/>
      <c r="T521" s="631"/>
      <c r="U521" s="631"/>
      <c r="V521" s="632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1734.2186677520008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1759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799</v>
      </c>
      <c r="Q522" s="631"/>
      <c r="R522" s="631"/>
      <c r="S522" s="631"/>
      <c r="T522" s="631"/>
      <c r="U522" s="631"/>
      <c r="V522" s="632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27.520969999999988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606" t="s">
        <v>101</v>
      </c>
      <c r="D524" s="638"/>
      <c r="E524" s="638"/>
      <c r="F524" s="638"/>
      <c r="G524" s="638"/>
      <c r="H524" s="639"/>
      <c r="I524" s="606" t="s">
        <v>266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554</v>
      </c>
      <c r="U524" s="639"/>
      <c r="V524" s="606" t="s">
        <v>611</v>
      </c>
      <c r="W524" s="638"/>
      <c r="X524" s="638"/>
      <c r="Y524" s="639"/>
      <c r="Z524" s="572" t="s">
        <v>670</v>
      </c>
      <c r="AA524" s="606" t="s">
        <v>736</v>
      </c>
      <c r="AB524" s="639"/>
      <c r="AC524" s="52"/>
      <c r="AF524" s="573"/>
    </row>
    <row r="525" spans="1:68" ht="14.25" customHeight="1" thickTop="1" x14ac:dyDescent="0.2">
      <c r="A525" s="792" t="s">
        <v>802</v>
      </c>
      <c r="B525" s="606" t="s">
        <v>63</v>
      </c>
      <c r="C525" s="606" t="s">
        <v>102</v>
      </c>
      <c r="D525" s="606" t="s">
        <v>122</v>
      </c>
      <c r="E525" s="606" t="s">
        <v>184</v>
      </c>
      <c r="F525" s="606" t="s">
        <v>207</v>
      </c>
      <c r="G525" s="606" t="s">
        <v>242</v>
      </c>
      <c r="H525" s="606" t="s">
        <v>101</v>
      </c>
      <c r="I525" s="606" t="s">
        <v>267</v>
      </c>
      <c r="J525" s="606" t="s">
        <v>307</v>
      </c>
      <c r="K525" s="606" t="s">
        <v>368</v>
      </c>
      <c r="L525" s="606" t="s">
        <v>407</v>
      </c>
      <c r="M525" s="606" t="s">
        <v>423</v>
      </c>
      <c r="N525" s="573"/>
      <c r="O525" s="606" t="s">
        <v>436</v>
      </c>
      <c r="P525" s="606" t="s">
        <v>446</v>
      </c>
      <c r="Q525" s="606" t="s">
        <v>453</v>
      </c>
      <c r="R525" s="606" t="s">
        <v>458</v>
      </c>
      <c r="S525" s="606" t="s">
        <v>544</v>
      </c>
      <c r="T525" s="606" t="s">
        <v>555</v>
      </c>
      <c r="U525" s="606" t="s">
        <v>589</v>
      </c>
      <c r="V525" s="606" t="s">
        <v>612</v>
      </c>
      <c r="W525" s="606" t="s">
        <v>644</v>
      </c>
      <c r="X525" s="606" t="s">
        <v>662</v>
      </c>
      <c r="Y525" s="606" t="s">
        <v>666</v>
      </c>
      <c r="Z525" s="606" t="s">
        <v>670</v>
      </c>
      <c r="AA525" s="606" t="s">
        <v>736</v>
      </c>
      <c r="AB525" s="606" t="s">
        <v>788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96.800000000000011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1917.9000000000003</v>
      </c>
      <c r="E527" s="46">
        <f>IFERROR(Y90*1,"0")+IFERROR(Y91*1,"0")+IFERROR(Y92*1,"0")+IFERROR(Y96*1,"0")+IFERROR(Y97*1,"0")+IFERROR(Y98*1,"0")+IFERROR(Y99*1,"0")+IFERROR(Y100*1,"0")+IFERROR(Y101*1,"0")</f>
        <v>382.5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77.100000000000009</v>
      </c>
      <c r="G527" s="46">
        <f>IFERROR(Y133*1,"0")+IFERROR(Y134*1,"0")+IFERROR(Y138*1,"0")+IFERROR(Y139*1,"0")+IFERROR(Y143*1,"0")+IFERROR(Y144*1,"0")</f>
        <v>21.2</v>
      </c>
      <c r="H527" s="46">
        <f>IFERROR(Y149*1,"0")+IFERROR(Y153*1,"0")+IFERROR(Y154*1,"0")+IFERROR(Y155*1,"0")</f>
        <v>81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29.400000000000002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215.4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300.80000000000007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6457.95</v>
      </c>
      <c r="S527" s="46">
        <f>IFERROR(Y341*1,"0")+IFERROR(Y342*1,"0")+IFERROR(Y343*1,"0")</f>
        <v>212.1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3594</v>
      </c>
      <c r="U527" s="46">
        <f>IFERROR(Y374*1,"0")+IFERROR(Y375*1,"0")+IFERROR(Y376*1,"0")+IFERROR(Y377*1,"0")+IFERROR(Y381*1,"0")+IFERROR(Y385*1,"0")+IFERROR(Y386*1,"0")+IFERROR(Y390*1,"0")</f>
        <v>0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55.199999999999996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343.2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239.4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154,00"/>
        <filter val="1 160,00"/>
        <filter val="1 230,50"/>
        <filter val="1 465,00"/>
        <filter val="1 734,22"/>
        <filter val="1 836,00"/>
        <filter val="1,00"/>
        <filter val="10,00"/>
        <filter val="10,37"/>
        <filter val="10,50"/>
        <filter val="100,80"/>
        <filter val="103,50"/>
        <filter val="104,00"/>
        <filter val="11,20"/>
        <filter val="12,00"/>
        <filter val="12,31"/>
        <filter val="12,76"/>
        <filter val="128,14"/>
        <filter val="13 857,25"/>
        <filter val="13,50"/>
        <filter val="14 548,90"/>
        <filter val="14,70"/>
        <filter val="140,00"/>
        <filter val="148,00"/>
        <filter val="15 148,90"/>
        <filter val="15,00"/>
        <filter val="15,15"/>
        <filter val="152,00"/>
        <filter val="154,19"/>
        <filter val="155,00"/>
        <filter val="16,00"/>
        <filter val="16,11"/>
        <filter val="162,33"/>
        <filter val="164,00"/>
        <filter val="168,00"/>
        <filter val="17,92"/>
        <filter val="170,00"/>
        <filter val="18,00"/>
        <filter val="180,00"/>
        <filter val="185,00"/>
        <filter val="19,70"/>
        <filter val="2 425,00"/>
        <filter val="2,38"/>
        <filter val="2,50"/>
        <filter val="2,55"/>
        <filter val="20,00"/>
        <filter val="20,88"/>
        <filter val="204,00"/>
        <filter val="208,40"/>
        <filter val="210,00"/>
        <filter val="230,00"/>
        <filter val="24"/>
        <filter val="25,00"/>
        <filter val="269,00"/>
        <filter val="28,00"/>
        <filter val="28,70"/>
        <filter val="28,80"/>
        <filter val="282,00"/>
        <filter val="287,00"/>
        <filter val="29,25"/>
        <filter val="3 910,00"/>
        <filter val="3 938,80"/>
        <filter val="3,33"/>
        <filter val="3,50"/>
        <filter val="30,00"/>
        <filter val="310,50"/>
        <filter val="35,00"/>
        <filter val="35,04"/>
        <filter val="36,00"/>
        <filter val="36,19"/>
        <filter val="37,74"/>
        <filter val="4,00"/>
        <filter val="4,20"/>
        <filter val="4,93"/>
        <filter val="40,00"/>
        <filter val="43,00"/>
        <filter val="43,40"/>
        <filter val="48,00"/>
        <filter val="480,10"/>
        <filter val="5,00"/>
        <filter val="510,88"/>
        <filter val="53,00"/>
        <filter val="53,60"/>
        <filter val="55,00"/>
        <filter val="550,00"/>
        <filter val="6,67"/>
        <filter val="60,00"/>
        <filter val="65,00"/>
        <filter val="650,80"/>
        <filter val="7,00"/>
        <filter val="7,78"/>
        <filter val="70,00"/>
        <filter val="71,40"/>
        <filter val="745,00"/>
        <filter val="77,67"/>
        <filter val="8,00"/>
        <filter val="8,40"/>
        <filter val="80,00"/>
        <filter val="80,54"/>
        <filter val="84,00"/>
        <filter val="88,26"/>
        <filter val="88,80"/>
        <filter val="90,00"/>
        <filter val="920,00"/>
        <filter val="99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2025-06-09T10:37:34Z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