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69712D-EB38-4163-9717-5DA6D8B7B1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J527" i="1" s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4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30" i="1" l="1"/>
  <c r="BN30" i="1"/>
  <c r="Z30" i="1"/>
  <c r="BP69" i="1"/>
  <c r="BN69" i="1"/>
  <c r="Z69" i="1"/>
  <c r="BP106" i="1"/>
  <c r="BN106" i="1"/>
  <c r="Z106" i="1"/>
  <c r="BP143" i="1"/>
  <c r="BN143" i="1"/>
  <c r="Z143" i="1"/>
  <c r="BP193" i="1"/>
  <c r="BN193" i="1"/>
  <c r="Z193" i="1"/>
  <c r="BP215" i="1"/>
  <c r="BN215" i="1"/>
  <c r="Z215" i="1"/>
  <c r="BP250" i="1"/>
  <c r="BN250" i="1"/>
  <c r="Z250" i="1"/>
  <c r="BP272" i="1"/>
  <c r="BN272" i="1"/>
  <c r="Z272" i="1"/>
  <c r="BP315" i="1"/>
  <c r="BN315" i="1"/>
  <c r="Z315" i="1"/>
  <c r="BP349" i="1"/>
  <c r="BN349" i="1"/>
  <c r="Z349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BP55" i="1"/>
  <c r="BN55" i="1"/>
  <c r="Z55" i="1"/>
  <c r="BP79" i="1"/>
  <c r="BN79" i="1"/>
  <c r="Z79" i="1"/>
  <c r="BP122" i="1"/>
  <c r="BN122" i="1"/>
  <c r="Z122" i="1"/>
  <c r="BP170" i="1"/>
  <c r="BN170" i="1"/>
  <c r="Z170" i="1"/>
  <c r="BP205" i="1"/>
  <c r="BN205" i="1"/>
  <c r="Z205" i="1"/>
  <c r="BP230" i="1"/>
  <c r="BN230" i="1"/>
  <c r="Z230" i="1"/>
  <c r="BP264" i="1"/>
  <c r="BN264" i="1"/>
  <c r="Z264" i="1"/>
  <c r="BP303" i="1"/>
  <c r="BN303" i="1"/>
  <c r="Z303" i="1"/>
  <c r="BP330" i="1"/>
  <c r="BN330" i="1"/>
  <c r="Z330" i="1"/>
  <c r="BP359" i="1"/>
  <c r="BN359" i="1"/>
  <c r="Z359" i="1"/>
  <c r="BP403" i="1"/>
  <c r="BN403" i="1"/>
  <c r="Z403" i="1"/>
  <c r="BP446" i="1"/>
  <c r="BN446" i="1"/>
  <c r="Z446" i="1"/>
  <c r="Y499" i="1"/>
  <c r="Y498" i="1"/>
  <c r="BP496" i="1"/>
  <c r="BN496" i="1"/>
  <c r="Z496" i="1"/>
  <c r="C527" i="1"/>
  <c r="Y103" i="1"/>
  <c r="Y207" i="1"/>
  <c r="BP326" i="1"/>
  <c r="BN326" i="1"/>
  <c r="Z326" i="1"/>
  <c r="BP328" i="1"/>
  <c r="BN328" i="1"/>
  <c r="Z328" i="1"/>
  <c r="BP343" i="1"/>
  <c r="BN343" i="1"/>
  <c r="Z343" i="1"/>
  <c r="BP355" i="1"/>
  <c r="BN355" i="1"/>
  <c r="Z355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7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1" i="1"/>
  <c r="BN101" i="1"/>
  <c r="Z108" i="1"/>
  <c r="BN108" i="1"/>
  <c r="Y116" i="1"/>
  <c r="Z120" i="1"/>
  <c r="BN120" i="1"/>
  <c r="Z128" i="1"/>
  <c r="BN128" i="1"/>
  <c r="Z139" i="1"/>
  <c r="BN139" i="1"/>
  <c r="Y145" i="1"/>
  <c r="Z154" i="1"/>
  <c r="BN154" i="1"/>
  <c r="I527" i="1"/>
  <c r="Y174" i="1"/>
  <c r="Z168" i="1"/>
  <c r="BN168" i="1"/>
  <c r="Z172" i="1"/>
  <c r="BN172" i="1"/>
  <c r="Y180" i="1"/>
  <c r="Z189" i="1"/>
  <c r="BN189" i="1"/>
  <c r="Y195" i="1"/>
  <c r="Z199" i="1"/>
  <c r="BN199" i="1"/>
  <c r="Z203" i="1"/>
  <c r="BN203" i="1"/>
  <c r="Z209" i="1"/>
  <c r="BN209" i="1"/>
  <c r="Z213" i="1"/>
  <c r="BN213" i="1"/>
  <c r="Z217" i="1"/>
  <c r="BN217" i="1"/>
  <c r="Z228" i="1"/>
  <c r="BN228" i="1"/>
  <c r="Z232" i="1"/>
  <c r="BN232" i="1"/>
  <c r="Z248" i="1"/>
  <c r="BN248" i="1"/>
  <c r="Z255" i="1"/>
  <c r="BN255" i="1"/>
  <c r="Z259" i="1"/>
  <c r="BN259" i="1"/>
  <c r="Z266" i="1"/>
  <c r="BN266" i="1"/>
  <c r="Z267" i="1"/>
  <c r="BN267" i="1"/>
  <c r="Y276" i="1"/>
  <c r="Z274" i="1"/>
  <c r="BN274" i="1"/>
  <c r="Y275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Z313" i="1"/>
  <c r="BN313" i="1"/>
  <c r="Z321" i="1"/>
  <c r="BN321" i="1"/>
  <c r="BP327" i="1"/>
  <c r="BN327" i="1"/>
  <c r="Z327" i="1"/>
  <c r="Y338" i="1"/>
  <c r="BP334" i="1"/>
  <c r="BN334" i="1"/>
  <c r="Z334" i="1"/>
  <c r="BP351" i="1"/>
  <c r="BN351" i="1"/>
  <c r="Z351" i="1"/>
  <c r="BP365" i="1"/>
  <c r="BN365" i="1"/>
  <c r="Z365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Y411" i="1"/>
  <c r="H9" i="1"/>
  <c r="A10" i="1"/>
  <c r="Y33" i="1"/>
  <c r="Y37" i="1"/>
  <c r="Y45" i="1"/>
  <c r="Y60" i="1"/>
  <c r="Y66" i="1"/>
  <c r="Y72" i="1"/>
  <c r="Y82" i="1"/>
  <c r="Y86" i="1"/>
  <c r="Y93" i="1"/>
  <c r="Y102" i="1"/>
  <c r="Y111" i="1"/>
  <c r="Y117" i="1"/>
  <c r="Y125" i="1"/>
  <c r="Y129" i="1"/>
  <c r="Y136" i="1"/>
  <c r="Y140" i="1"/>
  <c r="Y146" i="1"/>
  <c r="Y151" i="1"/>
  <c r="Y157" i="1"/>
  <c r="Y163" i="1"/>
  <c r="Y175" i="1"/>
  <c r="Y181" i="1"/>
  <c r="Y185" i="1"/>
  <c r="Y190" i="1"/>
  <c r="Y196" i="1"/>
  <c r="Y206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BP265" i="1"/>
  <c r="BN265" i="1"/>
  <c r="Z265" i="1"/>
  <c r="Z268" i="1" s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Y324" i="1"/>
  <c r="Z331" i="1"/>
  <c r="BP329" i="1"/>
  <c r="BN329" i="1"/>
  <c r="Z329" i="1"/>
  <c r="Z344" i="1"/>
  <c r="BP342" i="1"/>
  <c r="BN342" i="1"/>
  <c r="Z342" i="1"/>
  <c r="BP352" i="1"/>
  <c r="BN352" i="1"/>
  <c r="Z352" i="1"/>
  <c r="Y356" i="1"/>
  <c r="BP360" i="1"/>
  <c r="BN360" i="1"/>
  <c r="Z360" i="1"/>
  <c r="Z361" i="1" s="1"/>
  <c r="Y362" i="1"/>
  <c r="Y367" i="1"/>
  <c r="BP364" i="1"/>
  <c r="BN364" i="1"/>
  <c r="Z364" i="1"/>
  <c r="BP377" i="1"/>
  <c r="BN377" i="1"/>
  <c r="Z377" i="1"/>
  <c r="Y379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F9" i="1"/>
  <c r="J9" i="1"/>
  <c r="B527" i="1"/>
  <c r="X518" i="1"/>
  <c r="X519" i="1"/>
  <c r="X52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27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BN84" i="1"/>
  <c r="BP84" i="1"/>
  <c r="E527" i="1"/>
  <c r="Z91" i="1"/>
  <c r="BN91" i="1"/>
  <c r="Y94" i="1"/>
  <c r="Z96" i="1"/>
  <c r="BN96" i="1"/>
  <c r="BP96" i="1"/>
  <c r="Z98" i="1"/>
  <c r="BN98" i="1"/>
  <c r="Z100" i="1"/>
  <c r="BN100" i="1"/>
  <c r="F527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1" i="1"/>
  <c r="BN121" i="1"/>
  <c r="Z123" i="1"/>
  <c r="BN123" i="1"/>
  <c r="Z127" i="1"/>
  <c r="Z129" i="1" s="1"/>
  <c r="BN127" i="1"/>
  <c r="BP127" i="1"/>
  <c r="G527" i="1"/>
  <c r="Z134" i="1"/>
  <c r="Z135" i="1" s="1"/>
  <c r="BN134" i="1"/>
  <c r="Y135" i="1"/>
  <c r="Z138" i="1"/>
  <c r="Z140" i="1" s="1"/>
  <c r="BN138" i="1"/>
  <c r="BP138" i="1"/>
  <c r="Z144" i="1"/>
  <c r="BN144" i="1"/>
  <c r="Z149" i="1"/>
  <c r="Z150" i="1" s="1"/>
  <c r="BN149" i="1"/>
  <c r="BP149" i="1"/>
  <c r="Y150" i="1"/>
  <c r="Z153" i="1"/>
  <c r="BN153" i="1"/>
  <c r="BP153" i="1"/>
  <c r="Z155" i="1"/>
  <c r="BN155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Z177" i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Y219" i="1"/>
  <c r="Z210" i="1"/>
  <c r="BN210" i="1"/>
  <c r="Z212" i="1"/>
  <c r="BN212" i="1"/>
  <c r="Z214" i="1"/>
  <c r="BN214" i="1"/>
  <c r="Z216" i="1"/>
  <c r="BN216" i="1"/>
  <c r="Y223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52" i="1"/>
  <c r="BP249" i="1"/>
  <c r="BN249" i="1"/>
  <c r="Z249" i="1"/>
  <c r="BP258" i="1"/>
  <c r="BN258" i="1"/>
  <c r="Z258" i="1"/>
  <c r="Y268" i="1"/>
  <c r="BP273" i="1"/>
  <c r="BN273" i="1"/>
  <c r="Z273" i="1"/>
  <c r="O527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32" i="1"/>
  <c r="Y331" i="1"/>
  <c r="BP335" i="1"/>
  <c r="BN335" i="1"/>
  <c r="Z335" i="1"/>
  <c r="S527" i="1"/>
  <c r="Y344" i="1"/>
  <c r="BP350" i="1"/>
  <c r="BN350" i="1"/>
  <c r="Z350" i="1"/>
  <c r="BP354" i="1"/>
  <c r="BN354" i="1"/>
  <c r="Z354" i="1"/>
  <c r="Y361" i="1"/>
  <c r="Y366" i="1"/>
  <c r="BP375" i="1"/>
  <c r="BN375" i="1"/>
  <c r="Z375" i="1"/>
  <c r="BP421" i="1"/>
  <c r="BN421" i="1"/>
  <c r="Z421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l="1"/>
  <c r="Z458" i="1"/>
  <c r="Z424" i="1"/>
  <c r="Z337" i="1"/>
  <c r="Z275" i="1"/>
  <c r="Z145" i="1"/>
  <c r="Z72" i="1"/>
  <c r="Z498" i="1"/>
  <c r="Z110" i="1"/>
  <c r="Y518" i="1"/>
  <c r="Z251" i="1"/>
  <c r="Z378" i="1"/>
  <c r="Z356" i="1"/>
  <c r="Z323" i="1"/>
  <c r="Z317" i="1"/>
  <c r="Z218" i="1"/>
  <c r="Z206" i="1"/>
  <c r="Z180" i="1"/>
  <c r="Z156" i="1"/>
  <c r="Z116" i="1"/>
  <c r="Z93" i="1"/>
  <c r="Z86" i="1"/>
  <c r="Z81" i="1"/>
  <c r="Z59" i="1"/>
  <c r="Y519" i="1"/>
  <c r="Z32" i="1"/>
  <c r="Z366" i="1"/>
  <c r="Z299" i="1"/>
  <c r="Y521" i="1"/>
  <c r="Y520" i="1"/>
  <c r="Z468" i="1"/>
  <c r="Z174" i="1"/>
  <c r="Z124" i="1"/>
  <c r="Z102" i="1"/>
  <c r="Z66" i="1"/>
  <c r="Z45" i="1"/>
  <c r="Y517" i="1"/>
  <c r="Z309" i="1"/>
  <c r="Z234" i="1"/>
  <c r="Z452" i="1"/>
  <c r="Z493" i="1"/>
  <c r="X520" i="1"/>
  <c r="Z406" i="1"/>
  <c r="Z522" i="1" l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<sst xmlns="http://schemas.openxmlformats.org/spreadsheetml/2006/main" count="2314" uniqueCount="820">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</sst>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1" t="s">
        <v>0</v>
      </c>
      <c r="E1" s="616"/>
      <c r="F1" s="616"/>
      <c r="G1" s="12" t="s">
        <v>1</v>
      </c>
      <c r="H1" s="841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91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4" t="s">
        <v>8</v>
      </c>
      <c r="B5" s="629"/>
      <c r="C5" s="620"/>
      <c r="D5" s="703"/>
      <c r="E5" s="705"/>
      <c r="F5" s="659" t="s">
        <v>9</v>
      </c>
      <c r="G5" s="620"/>
      <c r="H5" s="703" t="s">
        <v>819</v>
      </c>
      <c r="I5" s="704"/>
      <c r="J5" s="704"/>
      <c r="K5" s="704"/>
      <c r="L5" s="704"/>
      <c r="M5" s="705"/>
      <c r="N5" s="58"/>
      <c r="P5" s="24" t="s">
        <v>10</v>
      </c>
      <c r="Q5" s="634">
        <v>45819</v>
      </c>
      <c r="R5" s="635"/>
      <c r="T5" s="784" t="s">
        <v>11</v>
      </c>
      <c r="U5" s="609"/>
      <c r="V5" s="786" t="s">
        <v>12</v>
      </c>
      <c r="W5" s="635"/>
      <c r="AB5" s="51"/>
      <c r="AC5" s="51"/>
      <c r="AD5" s="51"/>
      <c r="AE5" s="51"/>
    </row>
    <row r="6" spans="1:32" s="569" customFormat="1" ht="24" customHeight="1" x14ac:dyDescent="0.2">
      <c r="A6" s="814" t="s">
        <v>13</v>
      </c>
      <c r="B6" s="629"/>
      <c r="C6" s="620"/>
      <c r="D6" s="708" t="s">
        <v>14</v>
      </c>
      <c r="E6" s="709"/>
      <c r="F6" s="709"/>
      <c r="G6" s="709"/>
      <c r="H6" s="709"/>
      <c r="I6" s="709"/>
      <c r="J6" s="709"/>
      <c r="K6" s="709"/>
      <c r="L6" s="709"/>
      <c r="M6" s="635"/>
      <c r="N6" s="59"/>
      <c r="P6" s="24" t="s">
        <v>15</v>
      </c>
      <c r="Q6" s="646" t="str">
        <f>IF(Q5=0," ",CHOOSE(WEEKDAY(Q5,2),"Понедельник","Вторник","Среда","Четверг","Пятница","Суббота","Воскресенье"))</f>
        <v>Среда</v>
      </c>
      <c r="R6" s="591"/>
      <c r="T6" s="774" t="s">
        <v>16</v>
      </c>
      <c r="U6" s="609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1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9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603" t="s">
        <v>18</v>
      </c>
      <c r="B8" s="597"/>
      <c r="C8" s="598"/>
      <c r="D8" s="881" t="s">
        <v>19</v>
      </c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20</v>
      </c>
      <c r="Q8" s="790">
        <v>0.5</v>
      </c>
      <c r="R8" s="791"/>
      <c r="T8" s="582"/>
      <c r="U8" s="609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70"/>
      <c r="E9" s="671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71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1"/>
      <c r="L9" s="671"/>
      <c r="M9" s="671"/>
      <c r="N9" s="567"/>
      <c r="P9" s="26" t="s">
        <v>21</v>
      </c>
      <c r="Q9" s="827"/>
      <c r="R9" s="648"/>
      <c r="T9" s="582"/>
      <c r="U9" s="609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70"/>
      <c r="E10" s="671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22</v>
      </c>
      <c r="Q10" s="775"/>
      <c r="R10" s="776"/>
      <c r="U10" s="24" t="s">
        <v>23</v>
      </c>
      <c r="V10" s="908" t="s">
        <v>24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8"/>
      <c r="R11" s="635"/>
      <c r="U11" s="24" t="s">
        <v>27</v>
      </c>
      <c r="V11" s="647" t="s">
        <v>28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29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20"/>
      <c r="N12" s="62"/>
      <c r="P12" s="24" t="s">
        <v>30</v>
      </c>
      <c r="Q12" s="790"/>
      <c r="R12" s="791"/>
      <c r="S12" s="23"/>
      <c r="U12" s="24"/>
      <c r="V12" s="616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31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20"/>
      <c r="N13" s="62"/>
      <c r="O13" s="26"/>
      <c r="P13" s="26" t="s">
        <v>32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33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34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0"/>
      <c r="N15" s="63"/>
      <c r="P15" s="808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815" t="s">
        <v>38</v>
      </c>
      <c r="D17" s="611" t="s">
        <v>39</v>
      </c>
      <c r="E17" s="61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845"/>
      <c r="R17" s="845"/>
      <c r="S17" s="845"/>
      <c r="T17" s="612"/>
      <c r="U17" s="619" t="s">
        <v>51</v>
      </c>
      <c r="V17" s="620"/>
      <c r="W17" s="611" t="s">
        <v>52</v>
      </c>
      <c r="X17" s="611" t="s">
        <v>53</v>
      </c>
      <c r="Y17" s="623" t="s">
        <v>54</v>
      </c>
      <c r="Z17" s="741" t="s">
        <v>55</v>
      </c>
      <c r="AA17" s="653" t="s">
        <v>56</v>
      </c>
      <c r="AB17" s="653" t="s">
        <v>57</v>
      </c>
      <c r="AC17" s="653" t="s">
        <v>58</v>
      </c>
      <c r="AD17" s="653" t="s">
        <v>59</v>
      </c>
      <c r="AE17" s="654"/>
      <c r="AF17" s="655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13"/>
      <c r="E18" s="614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3"/>
      <c r="Q18" s="846"/>
      <c r="R18" s="846"/>
      <c r="S18" s="846"/>
      <c r="T18" s="614"/>
      <c r="U18" s="67" t="s">
        <v>61</v>
      </c>
      <c r="V18" s="67" t="s">
        <v>62</v>
      </c>
      <c r="W18" s="615"/>
      <c r="X18" s="615"/>
      <c r="Y18" s="624"/>
      <c r="Z18" s="742"/>
      <c r="AA18" s="732"/>
      <c r="AB18" s="732"/>
      <c r="AC18" s="732"/>
      <c r="AD18" s="656"/>
      <c r="AE18" s="657"/>
      <c r="AF18" s="658"/>
      <c r="AG18" s="66"/>
      <c r="BD18" s="65"/>
    </row>
    <row r="19" spans="1:68" ht="27.75" hidden="1" customHeight="1" x14ac:dyDescent="0.2">
      <c r="A19" s="728" t="s">
        <v>63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hidden="1" customHeight="1" x14ac:dyDescent="0.25">
      <c r="A20" s="581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hidden="1" customHeight="1" x14ac:dyDescent="0.25">
      <c r="A21" s="592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5" t="s">
        <v>69</v>
      </c>
      <c r="Q22" s="584"/>
      <c r="R22" s="584"/>
      <c r="S22" s="584"/>
      <c r="T22" s="585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2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2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728" t="s">
        <v>101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hidden="1" customHeight="1" x14ac:dyDescent="0.25">
      <c r="A39" s="581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hidden="1" customHeight="1" x14ac:dyDescent="0.25">
      <c r="A40" s="592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4"/>
      <c r="R42" s="584"/>
      <c r="S42" s="584"/>
      <c r="T42" s="585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4"/>
      <c r="R43" s="584"/>
      <c r="S43" s="584"/>
      <c r="T43" s="585"/>
      <c r="U43" s="34"/>
      <c r="V43" s="34"/>
      <c r="W43" s="35" t="s">
        <v>70</v>
      </c>
      <c r="X43" s="575">
        <v>8</v>
      </c>
      <c r="Y43" s="576">
        <f>IFERROR(IF(X43="",0,CEILING((X43/$H43),1)*$H43),"")</f>
        <v>8</v>
      </c>
      <c r="Z43" s="36">
        <f>IFERROR(IF(Y43=0,"",ROUNDUP(Y43/H43,0)*0.00902),"")</f>
        <v>1.804E-2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8.42</v>
      </c>
      <c r="BN43" s="64">
        <f>IFERROR(Y43*I43/H43,"0")</f>
        <v>8.42</v>
      </c>
      <c r="BO43" s="64">
        <f>IFERROR(1/J43*(X43/H43),"0")</f>
        <v>1.5151515151515152E-2</v>
      </c>
      <c r="BP43" s="64">
        <f>IFERROR(1/J43*(Y43/H43),"0")</f>
        <v>1.5151515151515152E-2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7">
        <f>IFERROR(X41/H41,"0")+IFERROR(X42/H42,"0")+IFERROR(X43/H43,"0")+IFERROR(X44/H44,"0")</f>
        <v>2</v>
      </c>
      <c r="Y45" s="577">
        <f>IFERROR(Y41/H41,"0")+IFERROR(Y42/H42,"0")+IFERROR(Y43/H43,"0")+IFERROR(Y44/H44,"0")</f>
        <v>2</v>
      </c>
      <c r="Z45" s="577">
        <f>IFERROR(IF(Z41="",0,Z41),"0")+IFERROR(IF(Z42="",0,Z42),"0")+IFERROR(IF(Z43="",0,Z43),"0")+IFERROR(IF(Z44="",0,Z44),"0")</f>
        <v>1.804E-2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7">
        <f>IFERROR(SUM(X41:X44),"0")</f>
        <v>8</v>
      </c>
      <c r="Y46" s="577">
        <f>IFERROR(SUM(Y41:Y44),"0")</f>
        <v>8</v>
      </c>
      <c r="Z46" s="37"/>
      <c r="AA46" s="578"/>
      <c r="AB46" s="578"/>
      <c r="AC46" s="578"/>
    </row>
    <row r="47" spans="1:68" ht="14.25" hidden="1" customHeight="1" x14ac:dyDescent="0.25">
      <c r="A47" s="592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81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hidden="1" customHeight="1" x14ac:dyDescent="0.25">
      <c r="A52" s="592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8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70</v>
      </c>
      <c r="X54" s="575">
        <v>150</v>
      </c>
      <c r="Y54" s="576">
        <f t="shared" si="6"/>
        <v>151.20000000000002</v>
      </c>
      <c r="Z54" s="36">
        <f>IFERROR(IF(Y54=0,"",ROUNDUP(Y54/H54,0)*0.01898),"")</f>
        <v>0.26572000000000001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156.04166666666666</v>
      </c>
      <c r="BN54" s="64">
        <f t="shared" si="8"/>
        <v>157.29000000000002</v>
      </c>
      <c r="BO54" s="64">
        <f t="shared" si="9"/>
        <v>0.21701388888888887</v>
      </c>
      <c r="BP54" s="64">
        <f t="shared" si="10"/>
        <v>0.21875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70</v>
      </c>
      <c r="X58" s="575">
        <v>45</v>
      </c>
      <c r="Y58" s="576">
        <f t="shared" si="6"/>
        <v>45</v>
      </c>
      <c r="Z58" s="36">
        <f>IFERROR(IF(Y58=0,"",ROUNDUP(Y58/H58,0)*0.00902),"")</f>
        <v>9.0200000000000002E-2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47.099999999999994</v>
      </c>
      <c r="BN58" s="64">
        <f t="shared" si="8"/>
        <v>47.099999999999994</v>
      </c>
      <c r="BO58" s="64">
        <f t="shared" si="9"/>
        <v>7.575757575757576E-2</v>
      </c>
      <c r="BP58" s="64">
        <f t="shared" si="10"/>
        <v>7.575757575757576E-2</v>
      </c>
    </row>
    <row r="59" spans="1:68" x14ac:dyDescent="0.2">
      <c r="A59" s="60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7">
        <f>IFERROR(X53/H53,"0")+IFERROR(X54/H54,"0")+IFERROR(X55/H55,"0")+IFERROR(X56/H56,"0")+IFERROR(X57/H57,"0")+IFERROR(X58/H58,"0")</f>
        <v>23.888888888888886</v>
      </c>
      <c r="Y59" s="577">
        <f>IFERROR(Y53/H53,"0")+IFERROR(Y54/H54,"0")+IFERROR(Y55/H55,"0")+IFERROR(Y56/H56,"0")+IFERROR(Y57/H57,"0")+IFERROR(Y58/H58,"0")</f>
        <v>24</v>
      </c>
      <c r="Z59" s="577">
        <f>IFERROR(IF(Z53="",0,Z53),"0")+IFERROR(IF(Z54="",0,Z54),"0")+IFERROR(IF(Z55="",0,Z55),"0")+IFERROR(IF(Z56="",0,Z56),"0")+IFERROR(IF(Z57="",0,Z57),"0")+IFERROR(IF(Z58="",0,Z58),"0")</f>
        <v>0.35592000000000001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7">
        <f>IFERROR(SUM(X53:X58),"0")</f>
        <v>195</v>
      </c>
      <c r="Y60" s="577">
        <f>IFERROR(SUM(Y53:Y58),"0")</f>
        <v>196.20000000000002</v>
      </c>
      <c r="Z60" s="37"/>
      <c r="AA60" s="578"/>
      <c r="AB60" s="578"/>
      <c r="AC60" s="578"/>
    </row>
    <row r="61" spans="1:68" ht="14.25" hidden="1" customHeight="1" x14ac:dyDescent="0.25">
      <c r="A61" s="592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70</v>
      </c>
      <c r="X62" s="575">
        <v>170</v>
      </c>
      <c r="Y62" s="576">
        <f>IFERROR(IF(X62="",0,CEILING((X62/$H62),1)*$H62),"")</f>
        <v>172.8</v>
      </c>
      <c r="Z62" s="36">
        <f>IFERROR(IF(Y62=0,"",ROUNDUP(Y62/H62,0)*0.01898),"")</f>
        <v>0.30368000000000001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176.8472222222222</v>
      </c>
      <c r="BN62" s="64">
        <f>IFERROR(Y62*I62/H62,"0")</f>
        <v>179.76</v>
      </c>
      <c r="BO62" s="64">
        <f>IFERROR(1/J62*(X62/H62),"0")</f>
        <v>0.24594907407407407</v>
      </c>
      <c r="BP62" s="64">
        <f>IFERROR(1/J62*(Y62/H62),"0")</f>
        <v>0.25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7">
        <f>IFERROR(X62/H62,"0")+IFERROR(X63/H63,"0")+IFERROR(X64/H64,"0")+IFERROR(X65/H65,"0")</f>
        <v>15.74074074074074</v>
      </c>
      <c r="Y66" s="577">
        <f>IFERROR(Y62/H62,"0")+IFERROR(Y63/H63,"0")+IFERROR(Y64/H64,"0")+IFERROR(Y65/H65,"0")</f>
        <v>16</v>
      </c>
      <c r="Z66" s="577">
        <f>IFERROR(IF(Z62="",0,Z62),"0")+IFERROR(IF(Z63="",0,Z63),"0")+IFERROR(IF(Z64="",0,Z64),"0")+IFERROR(IF(Z65="",0,Z65),"0")</f>
        <v>0.30368000000000001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7">
        <f>IFERROR(SUM(X62:X65),"0")</f>
        <v>170</v>
      </c>
      <c r="Y67" s="577">
        <f>IFERROR(SUM(Y62:Y65),"0")</f>
        <v>172.8</v>
      </c>
      <c r="Z67" s="37"/>
      <c r="AA67" s="578"/>
      <c r="AB67" s="578"/>
      <c r="AC67" s="578"/>
    </row>
    <row r="68" spans="1:68" ht="14.25" hidden="1" customHeight="1" x14ac:dyDescent="0.25">
      <c r="A68" s="592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2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70</v>
      </c>
      <c r="X77" s="575">
        <v>40</v>
      </c>
      <c r="Y77" s="576">
        <f t="shared" si="11"/>
        <v>42</v>
      </c>
      <c r="Z77" s="36">
        <f>IFERROR(IF(Y77=0,"",ROUNDUP(Y77/H77,0)*0.01898),"")</f>
        <v>9.4899999999999998E-2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42.414285714285711</v>
      </c>
      <c r="BN77" s="64">
        <f t="shared" si="13"/>
        <v>44.534999999999997</v>
      </c>
      <c r="BO77" s="64">
        <f t="shared" si="14"/>
        <v>7.4404761904761904E-2</v>
      </c>
      <c r="BP77" s="64">
        <f t="shared" si="15"/>
        <v>7.8125E-2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7">
        <f>IFERROR(X75/H75,"0")+IFERROR(X76/H76,"0")+IFERROR(X77/H77,"0")+IFERROR(X78/H78,"0")+IFERROR(X79/H79,"0")+IFERROR(X80/H80,"0")</f>
        <v>4.7619047619047619</v>
      </c>
      <c r="Y81" s="577">
        <f>IFERROR(Y75/H75,"0")+IFERROR(Y76/H76,"0")+IFERROR(Y77/H77,"0")+IFERROR(Y78/H78,"0")+IFERROR(Y79/H79,"0")+IFERROR(Y80/H80,"0")</f>
        <v>5</v>
      </c>
      <c r="Z81" s="577">
        <f>IFERROR(IF(Z75="",0,Z75),"0")+IFERROR(IF(Z76="",0,Z76),"0")+IFERROR(IF(Z77="",0,Z77),"0")+IFERROR(IF(Z78="",0,Z78),"0")+IFERROR(IF(Z79="",0,Z79),"0")+IFERROR(IF(Z80="",0,Z80),"0")</f>
        <v>9.4899999999999998E-2</v>
      </c>
      <c r="AA81" s="578"/>
      <c r="AB81" s="578"/>
      <c r="AC81" s="578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7">
        <f>IFERROR(SUM(X75:X80),"0")</f>
        <v>40</v>
      </c>
      <c r="Y82" s="577">
        <f>IFERROR(SUM(Y75:Y80),"0")</f>
        <v>42</v>
      </c>
      <c r="Z82" s="37"/>
      <c r="AA82" s="578"/>
      <c r="AB82" s="578"/>
      <c r="AC82" s="578"/>
    </row>
    <row r="83" spans="1:68" ht="14.25" hidden="1" customHeight="1" x14ac:dyDescent="0.25">
      <c r="A83" s="592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6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581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hidden="1" customHeight="1" x14ac:dyDescent="0.25">
      <c r="A89" s="592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70</v>
      </c>
      <c r="X90" s="575">
        <v>30</v>
      </c>
      <c r="Y90" s="576">
        <f>IFERROR(IF(X90="",0,CEILING((X90/$H90),1)*$H90),"")</f>
        <v>32.400000000000006</v>
      </c>
      <c r="Z90" s="36">
        <f>IFERROR(IF(Y90=0,"",ROUNDUP(Y90/H90,0)*0.01898),"")</f>
        <v>5.6940000000000004E-2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31.208333333333329</v>
      </c>
      <c r="BN90" s="64">
        <f>IFERROR(Y90*I90/H90,"0")</f>
        <v>33.705000000000005</v>
      </c>
      <c r="BO90" s="64">
        <f>IFERROR(1/J90*(X90/H90),"0")</f>
        <v>4.3402777777777776E-2</v>
      </c>
      <c r="BP90" s="64">
        <f>IFERROR(1/J90*(Y90/H90),"0")</f>
        <v>4.6875000000000007E-2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70</v>
      </c>
      <c r="X92" s="575">
        <v>13.5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14.13</v>
      </c>
      <c r="BN92" s="64">
        <f>IFERROR(Y92*I92/H92,"0")</f>
        <v>14.13</v>
      </c>
      <c r="BO92" s="64">
        <f>IFERROR(1/J92*(X92/H92),"0")</f>
        <v>2.2727272727272728E-2</v>
      </c>
      <c r="BP92" s="64">
        <f>IFERROR(1/J92*(Y92/H92),"0")</f>
        <v>2.2727272727272728E-2</v>
      </c>
    </row>
    <row r="93" spans="1:68" x14ac:dyDescent="0.2">
      <c r="A93" s="60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7">
        <f>IFERROR(X90/H90,"0")+IFERROR(X91/H91,"0")+IFERROR(X92/H92,"0")</f>
        <v>5.7777777777777777</v>
      </c>
      <c r="Y93" s="577">
        <f>IFERROR(Y90/H90,"0")+IFERROR(Y91/H91,"0")+IFERROR(Y92/H92,"0")</f>
        <v>6</v>
      </c>
      <c r="Z93" s="577">
        <f>IFERROR(IF(Z90="",0,Z90),"0")+IFERROR(IF(Z91="",0,Z91),"0")+IFERROR(IF(Z92="",0,Z92),"0")</f>
        <v>8.4000000000000005E-2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7">
        <f>IFERROR(SUM(X90:X92),"0")</f>
        <v>43.5</v>
      </c>
      <c r="Y94" s="577">
        <f>IFERROR(SUM(Y90:Y92),"0")</f>
        <v>45.900000000000006</v>
      </c>
      <c r="Z94" s="37"/>
      <c r="AA94" s="578"/>
      <c r="AB94" s="578"/>
      <c r="AC94" s="578"/>
    </row>
    <row r="95" spans="1:68" ht="14.25" hidden="1" customHeight="1" x14ac:dyDescent="0.25">
      <c r="A95" s="592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53" t="s">
        <v>194</v>
      </c>
      <c r="Q96" s="584"/>
      <c r="R96" s="584"/>
      <c r="S96" s="584"/>
      <c r="T96" s="585"/>
      <c r="U96" s="34"/>
      <c r="V96" s="34"/>
      <c r="W96" s="35" t="s">
        <v>70</v>
      </c>
      <c r="X96" s="575">
        <v>10</v>
      </c>
      <c r="Y96" s="576">
        <f t="shared" ref="Y96:Y101" si="16">IFERROR(IF(X96="",0,CEILING((X96/$H96),1)*$H96),"")</f>
        <v>16.2</v>
      </c>
      <c r="Z96" s="36">
        <f>IFERROR(IF(Y96=0,"",ROUNDUP(Y96/H96,0)*0.01898),"")</f>
        <v>3.7960000000000001E-2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10.640740740740741</v>
      </c>
      <c r="BN96" s="64">
        <f t="shared" ref="BN96:BN101" si="18">IFERROR(Y96*I96/H96,"0")</f>
        <v>17.238</v>
      </c>
      <c r="BO96" s="64">
        <f t="shared" ref="BO96:BO101" si="19">IFERROR(1/J96*(X96/H96),"0")</f>
        <v>1.9290123456790126E-2</v>
      </c>
      <c r="BP96" s="64">
        <f t="shared" ref="BP96:BP101" si="20">IFERROR(1/J96*(Y96/H96),"0")</f>
        <v>3.125E-2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6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5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6"/>
      <c r="P102" s="596" t="s">
        <v>72</v>
      </c>
      <c r="Q102" s="597"/>
      <c r="R102" s="597"/>
      <c r="S102" s="597"/>
      <c r="T102" s="597"/>
      <c r="U102" s="597"/>
      <c r="V102" s="598"/>
      <c r="W102" s="37" t="s">
        <v>73</v>
      </c>
      <c r="X102" s="577">
        <f>IFERROR(X96/H96,"0")+IFERROR(X97/H97,"0")+IFERROR(X98/H98,"0")+IFERROR(X99/H99,"0")+IFERROR(X100/H100,"0")+IFERROR(X101/H101,"0")</f>
        <v>1.2345679012345681</v>
      </c>
      <c r="Y102" s="577">
        <f>IFERROR(Y96/H96,"0")+IFERROR(Y97/H97,"0")+IFERROR(Y98/H98,"0")+IFERROR(Y99/H99,"0")+IFERROR(Y100/H100,"0")+IFERROR(Y101/H101,"0")</f>
        <v>2</v>
      </c>
      <c r="Z102" s="577">
        <f>IFERROR(IF(Z96="",0,Z96),"0")+IFERROR(IF(Z97="",0,Z97),"0")+IFERROR(IF(Z98="",0,Z98),"0")+IFERROR(IF(Z99="",0,Z99),"0")+IFERROR(IF(Z100="",0,Z100),"0")+IFERROR(IF(Z101="",0,Z101),"0")</f>
        <v>3.7960000000000001E-2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6"/>
      <c r="P103" s="596" t="s">
        <v>72</v>
      </c>
      <c r="Q103" s="597"/>
      <c r="R103" s="597"/>
      <c r="S103" s="597"/>
      <c r="T103" s="597"/>
      <c r="U103" s="597"/>
      <c r="V103" s="598"/>
      <c r="W103" s="37" t="s">
        <v>70</v>
      </c>
      <c r="X103" s="577">
        <f>IFERROR(SUM(X96:X101),"0")</f>
        <v>10</v>
      </c>
      <c r="Y103" s="577">
        <f>IFERROR(SUM(Y96:Y101),"0")</f>
        <v>16.2</v>
      </c>
      <c r="Z103" s="37"/>
      <c r="AA103" s="578"/>
      <c r="AB103" s="578"/>
      <c r="AC103" s="578"/>
    </row>
    <row r="104" spans="1:68" ht="16.5" hidden="1" customHeight="1" x14ac:dyDescent="0.25">
      <c r="A104" s="581" t="s">
        <v>207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hidden="1" customHeight="1" x14ac:dyDescent="0.25">
      <c r="A105" s="592" t="s">
        <v>103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05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6"/>
      <c r="P110" s="596" t="s">
        <v>72</v>
      </c>
      <c r="Q110" s="597"/>
      <c r="R110" s="597"/>
      <c r="S110" s="597"/>
      <c r="T110" s="597"/>
      <c r="U110" s="597"/>
      <c r="V110" s="598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6"/>
      <c r="P111" s="596" t="s">
        <v>72</v>
      </c>
      <c r="Q111" s="597"/>
      <c r="R111" s="597"/>
      <c r="S111" s="597"/>
      <c r="T111" s="597"/>
      <c r="U111" s="597"/>
      <c r="V111" s="598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2" t="s">
        <v>142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8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05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6"/>
      <c r="P116" s="596" t="s">
        <v>72</v>
      </c>
      <c r="Q116" s="597"/>
      <c r="R116" s="597"/>
      <c r="S116" s="597"/>
      <c r="T116" s="597"/>
      <c r="U116" s="597"/>
      <c r="V116" s="598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6"/>
      <c r="P117" s="596" t="s">
        <v>72</v>
      </c>
      <c r="Q117" s="597"/>
      <c r="R117" s="597"/>
      <c r="S117" s="597"/>
      <c r="T117" s="597"/>
      <c r="U117" s="597"/>
      <c r="V117" s="598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2" t="s">
        <v>74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4"/>
      <c r="R119" s="584"/>
      <c r="S119" s="584"/>
      <c r="T119" s="585"/>
      <c r="U119" s="34"/>
      <c r="V119" s="34"/>
      <c r="W119" s="35" t="s">
        <v>70</v>
      </c>
      <c r="X119" s="575">
        <v>30</v>
      </c>
      <c r="Y119" s="576">
        <f>IFERROR(IF(X119="",0,CEILING((X119/$H119),1)*$H119),"")</f>
        <v>32.4</v>
      </c>
      <c r="Z119" s="36">
        <f>IFERROR(IF(Y119=0,"",ROUNDUP(Y119/H119,0)*0.01898),"")</f>
        <v>7.5920000000000001E-2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31.9</v>
      </c>
      <c r="BN119" s="64">
        <f>IFERROR(Y119*I119/H119,"0")</f>
        <v>34.451999999999998</v>
      </c>
      <c r="BO119" s="64">
        <f>IFERROR(1/J119*(X119/H119),"0")</f>
        <v>5.7870370370370371E-2</v>
      </c>
      <c r="BP119" s="64">
        <f>IFERROR(1/J119*(Y119/H119),"0")</f>
        <v>6.25E-2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8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4"/>
      <c r="R120" s="584"/>
      <c r="S120" s="584"/>
      <c r="T120" s="585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9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70</v>
      </c>
      <c r="X122" s="575">
        <v>5.4</v>
      </c>
      <c r="Y122" s="576">
        <f>IFERROR(IF(X122="",0,CEILING((X122/$H122),1)*$H122),"")</f>
        <v>5.4</v>
      </c>
      <c r="Z122" s="36">
        <f>IFERROR(IF(Y122=0,"",ROUNDUP(Y122/H122,0)*0.00651),"")</f>
        <v>1.302E-2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5.9039999999999999</v>
      </c>
      <c r="BN122" s="64">
        <f>IFERROR(Y122*I122/H122,"0")</f>
        <v>5.9039999999999999</v>
      </c>
      <c r="BO122" s="64">
        <f>IFERROR(1/J122*(X122/H122),"0")</f>
        <v>1.098901098901099E-2</v>
      </c>
      <c r="BP122" s="64">
        <f>IFERROR(1/J122*(Y122/H122),"0")</f>
        <v>1.098901098901099E-2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6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5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6"/>
      <c r="P124" s="596" t="s">
        <v>72</v>
      </c>
      <c r="Q124" s="597"/>
      <c r="R124" s="597"/>
      <c r="S124" s="597"/>
      <c r="T124" s="597"/>
      <c r="U124" s="597"/>
      <c r="V124" s="598"/>
      <c r="W124" s="37" t="s">
        <v>73</v>
      </c>
      <c r="X124" s="577">
        <f>IFERROR(X119/H119,"0")+IFERROR(X120/H120,"0")+IFERROR(X121/H121,"0")+IFERROR(X122/H122,"0")+IFERROR(X123/H123,"0")</f>
        <v>5.7037037037037042</v>
      </c>
      <c r="Y124" s="577">
        <f>IFERROR(Y119/H119,"0")+IFERROR(Y120/H120,"0")+IFERROR(Y121/H121,"0")+IFERROR(Y122/H122,"0")+IFERROR(Y123/H123,"0")</f>
        <v>6</v>
      </c>
      <c r="Z124" s="577">
        <f>IFERROR(IF(Z119="",0,Z119),"0")+IFERROR(IF(Z120="",0,Z120),"0")+IFERROR(IF(Z121="",0,Z121),"0")+IFERROR(IF(Z122="",0,Z122),"0")+IFERROR(IF(Z123="",0,Z123),"0")</f>
        <v>8.8940000000000005E-2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6"/>
      <c r="P125" s="596" t="s">
        <v>72</v>
      </c>
      <c r="Q125" s="597"/>
      <c r="R125" s="597"/>
      <c r="S125" s="597"/>
      <c r="T125" s="597"/>
      <c r="U125" s="597"/>
      <c r="V125" s="598"/>
      <c r="W125" s="37" t="s">
        <v>70</v>
      </c>
      <c r="X125" s="577">
        <f>IFERROR(SUM(X119:X123),"0")</f>
        <v>35.4</v>
      </c>
      <c r="Y125" s="577">
        <f>IFERROR(SUM(Y119:Y123),"0")</f>
        <v>37.799999999999997</v>
      </c>
      <c r="Z125" s="37"/>
      <c r="AA125" s="578"/>
      <c r="AB125" s="578"/>
      <c r="AC125" s="578"/>
    </row>
    <row r="126" spans="1:68" ht="14.25" hidden="1" customHeight="1" x14ac:dyDescent="0.25">
      <c r="A126" s="592" t="s">
        <v>177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6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05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6"/>
      <c r="P129" s="596" t="s">
        <v>72</v>
      </c>
      <c r="Q129" s="597"/>
      <c r="R129" s="597"/>
      <c r="S129" s="597"/>
      <c r="T129" s="597"/>
      <c r="U129" s="597"/>
      <c r="V129" s="598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6"/>
      <c r="P130" s="596" t="s">
        <v>72</v>
      </c>
      <c r="Q130" s="597"/>
      <c r="R130" s="597"/>
      <c r="S130" s="597"/>
      <c r="T130" s="597"/>
      <c r="U130" s="597"/>
      <c r="V130" s="598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81" t="s">
        <v>242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hidden="1" customHeight="1" x14ac:dyDescent="0.25">
      <c r="A132" s="592" t="s">
        <v>103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70</v>
      </c>
      <c r="X134" s="575">
        <v>12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605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6"/>
      <c r="P135" s="596" t="s">
        <v>72</v>
      </c>
      <c r="Q135" s="597"/>
      <c r="R135" s="597"/>
      <c r="S135" s="597"/>
      <c r="T135" s="597"/>
      <c r="U135" s="597"/>
      <c r="V135" s="598"/>
      <c r="W135" s="37" t="s">
        <v>73</v>
      </c>
      <c r="X135" s="577">
        <f>IFERROR(X133/H133,"0")+IFERROR(X134/H134,"0")</f>
        <v>3.75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6"/>
      <c r="P136" s="596" t="s">
        <v>72</v>
      </c>
      <c r="Q136" s="597"/>
      <c r="R136" s="597"/>
      <c r="S136" s="597"/>
      <c r="T136" s="597"/>
      <c r="U136" s="597"/>
      <c r="V136" s="598"/>
      <c r="W136" s="37" t="s">
        <v>70</v>
      </c>
      <c r="X136" s="577">
        <f>IFERROR(SUM(X133:X134),"0")</f>
        <v>12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hidden="1" customHeight="1" x14ac:dyDescent="0.25">
      <c r="A137" s="592" t="s">
        <v>64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05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6"/>
      <c r="P140" s="596" t="s">
        <v>72</v>
      </c>
      <c r="Q140" s="597"/>
      <c r="R140" s="597"/>
      <c r="S140" s="597"/>
      <c r="T140" s="597"/>
      <c r="U140" s="597"/>
      <c r="V140" s="598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6"/>
      <c r="P141" s="596" t="s">
        <v>72</v>
      </c>
      <c r="Q141" s="597"/>
      <c r="R141" s="597"/>
      <c r="S141" s="597"/>
      <c r="T141" s="597"/>
      <c r="U141" s="597"/>
      <c r="V141" s="598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2" t="s">
        <v>74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9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05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6"/>
      <c r="P145" s="596" t="s">
        <v>72</v>
      </c>
      <c r="Q145" s="597"/>
      <c r="R145" s="597"/>
      <c r="S145" s="597"/>
      <c r="T145" s="597"/>
      <c r="U145" s="597"/>
      <c r="V145" s="598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6"/>
      <c r="P146" s="596" t="s">
        <v>72</v>
      </c>
      <c r="Q146" s="597"/>
      <c r="R146" s="597"/>
      <c r="S146" s="597"/>
      <c r="T146" s="597"/>
      <c r="U146" s="597"/>
      <c r="V146" s="598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81" t="s">
        <v>101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hidden="1" customHeight="1" x14ac:dyDescent="0.25">
      <c r="A148" s="592" t="s">
        <v>103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6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05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6"/>
      <c r="P150" s="596" t="s">
        <v>72</v>
      </c>
      <c r="Q150" s="597"/>
      <c r="R150" s="597"/>
      <c r="S150" s="597"/>
      <c r="T150" s="597"/>
      <c r="U150" s="597"/>
      <c r="V150" s="598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6"/>
      <c r="P151" s="596" t="s">
        <v>72</v>
      </c>
      <c r="Q151" s="597"/>
      <c r="R151" s="597"/>
      <c r="S151" s="597"/>
      <c r="T151" s="597"/>
      <c r="U151" s="597"/>
      <c r="V151" s="598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2" t="s">
        <v>64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05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6"/>
      <c r="P156" s="596" t="s">
        <v>72</v>
      </c>
      <c r="Q156" s="597"/>
      <c r="R156" s="597"/>
      <c r="S156" s="597"/>
      <c r="T156" s="597"/>
      <c r="U156" s="597"/>
      <c r="V156" s="598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6"/>
      <c r="P157" s="596" t="s">
        <v>72</v>
      </c>
      <c r="Q157" s="597"/>
      <c r="R157" s="597"/>
      <c r="S157" s="597"/>
      <c r="T157" s="597"/>
      <c r="U157" s="597"/>
      <c r="V157" s="598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728" t="s">
        <v>266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hidden="1" customHeight="1" x14ac:dyDescent="0.25">
      <c r="A159" s="581" t="s">
        <v>267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hidden="1" customHeight="1" x14ac:dyDescent="0.25">
      <c r="A160" s="592" t="s">
        <v>142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05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6"/>
      <c r="P162" s="596" t="s">
        <v>72</v>
      </c>
      <c r="Q162" s="597"/>
      <c r="R162" s="597"/>
      <c r="S162" s="597"/>
      <c r="T162" s="597"/>
      <c r="U162" s="597"/>
      <c r="V162" s="598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6"/>
      <c r="P163" s="596" t="s">
        <v>72</v>
      </c>
      <c r="Q163" s="597"/>
      <c r="R163" s="597"/>
      <c r="S163" s="597"/>
      <c r="T163" s="597"/>
      <c r="U163" s="597"/>
      <c r="V163" s="598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2" t="s">
        <v>64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70</v>
      </c>
      <c r="X165" s="575">
        <v>5</v>
      </c>
      <c r="Y165" s="576">
        <f t="shared" ref="Y165:Y173" si="21">IFERROR(IF(X165="",0,CEILING((X165/$H165),1)*$H165),"")</f>
        <v>8.4</v>
      </c>
      <c r="Z165" s="36">
        <f>IFERROR(IF(Y165=0,"",ROUNDUP(Y165/H165,0)*0.00902),"")</f>
        <v>1.804E-2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5.3214285714285703</v>
      </c>
      <c r="BN165" s="64">
        <f t="shared" ref="BN165:BN173" si="23">IFERROR(Y165*I165/H165,"0")</f>
        <v>8.94</v>
      </c>
      <c r="BO165" s="64">
        <f t="shared" ref="BO165:BO173" si="24">IFERROR(1/J165*(X165/H165),"0")</f>
        <v>9.0187590187590181E-3</v>
      </c>
      <c r="BP165" s="64">
        <f t="shared" ref="BP165:BP173" si="25">IFERROR(1/J165*(Y165/H165),"0")</f>
        <v>1.5151515151515152E-2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5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6"/>
      <c r="P174" s="596" t="s">
        <v>72</v>
      </c>
      <c r="Q174" s="597"/>
      <c r="R174" s="597"/>
      <c r="S174" s="597"/>
      <c r="T174" s="597"/>
      <c r="U174" s="597"/>
      <c r="V174" s="598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1.1904761904761905</v>
      </c>
      <c r="Y174" s="577">
        <f>IFERROR(Y165/H165,"0")+IFERROR(Y166/H166,"0")+IFERROR(Y167/H167,"0")+IFERROR(Y168/H168,"0")+IFERROR(Y169/H169,"0")+IFERROR(Y170/H170,"0")+IFERROR(Y171/H171,"0")+IFERROR(Y172/H172,"0")+IFERROR(Y173/H173,"0")</f>
        <v>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1.804E-2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6"/>
      <c r="P175" s="596" t="s">
        <v>72</v>
      </c>
      <c r="Q175" s="597"/>
      <c r="R175" s="597"/>
      <c r="S175" s="597"/>
      <c r="T175" s="597"/>
      <c r="U175" s="597"/>
      <c r="V175" s="598"/>
      <c r="W175" s="37" t="s">
        <v>70</v>
      </c>
      <c r="X175" s="577">
        <f>IFERROR(SUM(X165:X173),"0")</f>
        <v>5</v>
      </c>
      <c r="Y175" s="577">
        <f>IFERROR(SUM(Y165:Y173),"0")</f>
        <v>8.4</v>
      </c>
      <c r="Z175" s="37"/>
      <c r="AA175" s="578"/>
      <c r="AB175" s="578"/>
      <c r="AC175" s="578"/>
    </row>
    <row r="176" spans="1:68" ht="14.25" hidden="1" customHeight="1" x14ac:dyDescent="0.25">
      <c r="A176" s="592" t="s">
        <v>95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05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6"/>
      <c r="P180" s="596" t="s">
        <v>72</v>
      </c>
      <c r="Q180" s="597"/>
      <c r="R180" s="597"/>
      <c r="S180" s="597"/>
      <c r="T180" s="597"/>
      <c r="U180" s="597"/>
      <c r="V180" s="598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6"/>
      <c r="P181" s="596" t="s">
        <v>72</v>
      </c>
      <c r="Q181" s="597"/>
      <c r="R181" s="597"/>
      <c r="S181" s="597"/>
      <c r="T181" s="597"/>
      <c r="U181" s="597"/>
      <c r="V181" s="598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2" t="s">
        <v>304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5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6"/>
      <c r="P184" s="596" t="s">
        <v>72</v>
      </c>
      <c r="Q184" s="597"/>
      <c r="R184" s="597"/>
      <c r="S184" s="597"/>
      <c r="T184" s="597"/>
      <c r="U184" s="597"/>
      <c r="V184" s="598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6"/>
      <c r="P185" s="596" t="s">
        <v>72</v>
      </c>
      <c r="Q185" s="597"/>
      <c r="R185" s="597"/>
      <c r="S185" s="597"/>
      <c r="T185" s="597"/>
      <c r="U185" s="597"/>
      <c r="V185" s="598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81" t="s">
        <v>307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hidden="1" customHeight="1" x14ac:dyDescent="0.25">
      <c r="A187" s="592" t="s">
        <v>103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8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05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6"/>
      <c r="P190" s="596" t="s">
        <v>72</v>
      </c>
      <c r="Q190" s="597"/>
      <c r="R190" s="597"/>
      <c r="S190" s="597"/>
      <c r="T190" s="597"/>
      <c r="U190" s="597"/>
      <c r="V190" s="598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6"/>
      <c r="P191" s="596" t="s">
        <v>72</v>
      </c>
      <c r="Q191" s="597"/>
      <c r="R191" s="597"/>
      <c r="S191" s="597"/>
      <c r="T191" s="597"/>
      <c r="U191" s="597"/>
      <c r="V191" s="598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2" t="s">
        <v>142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8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05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6"/>
      <c r="P195" s="596" t="s">
        <v>72</v>
      </c>
      <c r="Q195" s="597"/>
      <c r="R195" s="597"/>
      <c r="S195" s="597"/>
      <c r="T195" s="597"/>
      <c r="U195" s="597"/>
      <c r="V195" s="598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6"/>
      <c r="P196" s="596" t="s">
        <v>72</v>
      </c>
      <c r="Q196" s="597"/>
      <c r="R196" s="597"/>
      <c r="S196" s="597"/>
      <c r="T196" s="597"/>
      <c r="U196" s="597"/>
      <c r="V196" s="598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2" t="s">
        <v>64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05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6"/>
      <c r="P206" s="596" t="s">
        <v>72</v>
      </c>
      <c r="Q206" s="597"/>
      <c r="R206" s="597"/>
      <c r="S206" s="597"/>
      <c r="T206" s="597"/>
      <c r="U206" s="597"/>
      <c r="V206" s="598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6"/>
      <c r="P207" s="596" t="s">
        <v>72</v>
      </c>
      <c r="Q207" s="597"/>
      <c r="R207" s="597"/>
      <c r="S207" s="597"/>
      <c r="T207" s="597"/>
      <c r="U207" s="597"/>
      <c r="V207" s="598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2" t="s">
        <v>74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70</v>
      </c>
      <c r="X214" s="575">
        <v>8.1</v>
      </c>
      <c r="Y214" s="576">
        <f t="shared" si="31"/>
        <v>9.6</v>
      </c>
      <c r="Z214" s="36">
        <f t="shared" si="36"/>
        <v>2.6040000000000001E-2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8.9505000000000017</v>
      </c>
      <c r="BN214" s="64">
        <f t="shared" si="33"/>
        <v>10.608000000000001</v>
      </c>
      <c r="BO214" s="64">
        <f t="shared" si="34"/>
        <v>1.8543956043956044E-2</v>
      </c>
      <c r="BP214" s="64">
        <f t="shared" si="35"/>
        <v>2.197802197802198E-2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05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6"/>
      <c r="P218" s="596" t="s">
        <v>72</v>
      </c>
      <c r="Q218" s="597"/>
      <c r="R218" s="597"/>
      <c r="S218" s="597"/>
      <c r="T218" s="597"/>
      <c r="U218" s="597"/>
      <c r="V218" s="598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3.375</v>
      </c>
      <c r="Y218" s="577">
        <f>IFERROR(Y209/H209,"0")+IFERROR(Y210/H210,"0")+IFERROR(Y211/H211,"0")+IFERROR(Y212/H212,"0")+IFERROR(Y213/H213,"0")+IFERROR(Y214/H214,"0")+IFERROR(Y215/H215,"0")+IFERROR(Y216/H216,"0")+IFERROR(Y217/H217,"0")</f>
        <v>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2.6040000000000001E-2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6"/>
      <c r="P219" s="596" t="s">
        <v>72</v>
      </c>
      <c r="Q219" s="597"/>
      <c r="R219" s="597"/>
      <c r="S219" s="597"/>
      <c r="T219" s="597"/>
      <c r="U219" s="597"/>
      <c r="V219" s="598"/>
      <c r="W219" s="37" t="s">
        <v>70</v>
      </c>
      <c r="X219" s="577">
        <f>IFERROR(SUM(X209:X217),"0")</f>
        <v>8.1</v>
      </c>
      <c r="Y219" s="577">
        <f>IFERROR(SUM(Y209:Y217),"0")</f>
        <v>9.6</v>
      </c>
      <c r="Z219" s="37"/>
      <c r="AA219" s="578"/>
      <c r="AB219" s="578"/>
      <c r="AC219" s="578"/>
    </row>
    <row r="220" spans="1:68" ht="14.25" hidden="1" customHeight="1" x14ac:dyDescent="0.25">
      <c r="A220" s="592" t="s">
        <v>177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05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6"/>
      <c r="P223" s="596" t="s">
        <v>72</v>
      </c>
      <c r="Q223" s="597"/>
      <c r="R223" s="597"/>
      <c r="S223" s="597"/>
      <c r="T223" s="597"/>
      <c r="U223" s="597"/>
      <c r="V223" s="598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6"/>
      <c r="P224" s="596" t="s">
        <v>72</v>
      </c>
      <c r="Q224" s="597"/>
      <c r="R224" s="597"/>
      <c r="S224" s="597"/>
      <c r="T224" s="597"/>
      <c r="U224" s="597"/>
      <c r="V224" s="598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581" t="s">
        <v>368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hidden="1" customHeight="1" x14ac:dyDescent="0.25">
      <c r="A226" s="592" t="s">
        <v>103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605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6"/>
      <c r="P234" s="596" t="s">
        <v>72</v>
      </c>
      <c r="Q234" s="597"/>
      <c r="R234" s="597"/>
      <c r="S234" s="597"/>
      <c r="T234" s="597"/>
      <c r="U234" s="597"/>
      <c r="V234" s="598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6"/>
      <c r="P235" s="596" t="s">
        <v>72</v>
      </c>
      <c r="Q235" s="597"/>
      <c r="R235" s="597"/>
      <c r="S235" s="597"/>
      <c r="T235" s="597"/>
      <c r="U235" s="597"/>
      <c r="V235" s="598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2" t="s">
        <v>142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05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6"/>
      <c r="P239" s="596" t="s">
        <v>72</v>
      </c>
      <c r="Q239" s="597"/>
      <c r="R239" s="597"/>
      <c r="S239" s="597"/>
      <c r="T239" s="597"/>
      <c r="U239" s="597"/>
      <c r="V239" s="598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6"/>
      <c r="P240" s="596" t="s">
        <v>72</v>
      </c>
      <c r="Q240" s="597"/>
      <c r="R240" s="597"/>
      <c r="S240" s="597"/>
      <c r="T240" s="597"/>
      <c r="U240" s="597"/>
      <c r="V240" s="598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2" t="s">
        <v>391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5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6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6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2" t="s">
        <v>395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05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6"/>
      <c r="P251" s="596" t="s">
        <v>72</v>
      </c>
      <c r="Q251" s="597"/>
      <c r="R251" s="597"/>
      <c r="S251" s="597"/>
      <c r="T251" s="597"/>
      <c r="U251" s="597"/>
      <c r="V251" s="598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6"/>
      <c r="P252" s="596" t="s">
        <v>72</v>
      </c>
      <c r="Q252" s="597"/>
      <c r="R252" s="597"/>
      <c r="S252" s="597"/>
      <c r="T252" s="597"/>
      <c r="U252" s="597"/>
      <c r="V252" s="598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81" t="s">
        <v>407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hidden="1" customHeight="1" x14ac:dyDescent="0.25">
      <c r="A254" s="592" t="s">
        <v>103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70</v>
      </c>
      <c r="X255" s="575">
        <v>20</v>
      </c>
      <c r="Y255" s="576">
        <f>IFERROR(IF(X255="",0,CEILING((X255/$H255),1)*$H255),"")</f>
        <v>21.6</v>
      </c>
      <c r="Z255" s="36">
        <f>IFERROR(IF(Y255=0,"",ROUNDUP(Y255/H255,0)*0.01898),"")</f>
        <v>3.7960000000000001E-2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20.805555555555554</v>
      </c>
      <c r="BN255" s="64">
        <f>IFERROR(Y255*I255/H255,"0")</f>
        <v>22.47</v>
      </c>
      <c r="BO255" s="64">
        <f>IFERROR(1/J255*(X255/H255),"0")</f>
        <v>2.8935185185185182E-2</v>
      </c>
      <c r="BP255" s="64">
        <f>IFERROR(1/J255*(Y255/H255),"0")</f>
        <v>3.125E-2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70</v>
      </c>
      <c r="X256" s="575">
        <v>140</v>
      </c>
      <c r="Y256" s="576">
        <f>IFERROR(IF(X256="",0,CEILING((X256/$H256),1)*$H256),"")</f>
        <v>140.4</v>
      </c>
      <c r="Z256" s="36">
        <f>IFERROR(IF(Y256=0,"",ROUNDUP(Y256/H256,0)*0.01898),"")</f>
        <v>0.24674000000000001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145.63888888888886</v>
      </c>
      <c r="BN256" s="64">
        <f>IFERROR(Y256*I256/H256,"0")</f>
        <v>146.05499999999998</v>
      </c>
      <c r="BO256" s="64">
        <f>IFERROR(1/J256*(X256/H256),"0")</f>
        <v>0.20254629629629628</v>
      </c>
      <c r="BP256" s="64">
        <f>IFERROR(1/J256*(Y256/H256),"0")</f>
        <v>0.203125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70</v>
      </c>
      <c r="X259" s="575">
        <v>8</v>
      </c>
      <c r="Y259" s="576">
        <f>IFERROR(IF(X259="",0,CEILING((X259/$H259),1)*$H259),"")</f>
        <v>8</v>
      </c>
      <c r="Z259" s="36">
        <f>IFERROR(IF(Y259=0,"",ROUNDUP(Y259/H259,0)*0.00902),"")</f>
        <v>1.804E-2</v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8.42</v>
      </c>
      <c r="BN259" s="64">
        <f>IFERROR(Y259*I259/H259,"0")</f>
        <v>8.42</v>
      </c>
      <c r="BO259" s="64">
        <f>IFERROR(1/J259*(X259/H259),"0")</f>
        <v>1.5151515151515152E-2</v>
      </c>
      <c r="BP259" s="64">
        <f>IFERROR(1/J259*(Y259/H259),"0")</f>
        <v>1.5151515151515152E-2</v>
      </c>
    </row>
    <row r="260" spans="1:68" x14ac:dyDescent="0.2">
      <c r="A260" s="605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6"/>
      <c r="P260" s="596" t="s">
        <v>72</v>
      </c>
      <c r="Q260" s="597"/>
      <c r="R260" s="597"/>
      <c r="S260" s="597"/>
      <c r="T260" s="597"/>
      <c r="U260" s="597"/>
      <c r="V260" s="598"/>
      <c r="W260" s="37" t="s">
        <v>73</v>
      </c>
      <c r="X260" s="577">
        <f>IFERROR(X255/H255,"0")+IFERROR(X256/H256,"0")+IFERROR(X257/H257,"0")+IFERROR(X258/H258,"0")+IFERROR(X259/H259,"0")</f>
        <v>18.666666666666664</v>
      </c>
      <c r="Y260" s="577">
        <f>IFERROR(Y255/H255,"0")+IFERROR(Y256/H256,"0")+IFERROR(Y257/H257,"0")+IFERROR(Y258/H258,"0")+IFERROR(Y259/H259,"0")</f>
        <v>19</v>
      </c>
      <c r="Z260" s="577">
        <f>IFERROR(IF(Z255="",0,Z255),"0")+IFERROR(IF(Z256="",0,Z256),"0")+IFERROR(IF(Z257="",0,Z257),"0")+IFERROR(IF(Z258="",0,Z258),"0")+IFERROR(IF(Z259="",0,Z259),"0")</f>
        <v>0.3407</v>
      </c>
      <c r="AA260" s="578"/>
      <c r="AB260" s="578"/>
      <c r="AC260" s="578"/>
    </row>
    <row r="261" spans="1:68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6"/>
      <c r="P261" s="596" t="s">
        <v>72</v>
      </c>
      <c r="Q261" s="597"/>
      <c r="R261" s="597"/>
      <c r="S261" s="597"/>
      <c r="T261" s="597"/>
      <c r="U261" s="597"/>
      <c r="V261" s="598"/>
      <c r="W261" s="37" t="s">
        <v>70</v>
      </c>
      <c r="X261" s="577">
        <f>IFERROR(SUM(X255:X259),"0")</f>
        <v>188</v>
      </c>
      <c r="Y261" s="577">
        <f>IFERROR(SUM(Y255:Y259),"0")</f>
        <v>191.6</v>
      </c>
      <c r="Z261" s="37"/>
      <c r="AA261" s="578"/>
      <c r="AB261" s="578"/>
      <c r="AC261" s="578"/>
    </row>
    <row r="262" spans="1:68" ht="16.5" hidden="1" customHeight="1" x14ac:dyDescent="0.25">
      <c r="A262" s="581" t="s">
        <v>423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hidden="1" customHeight="1" x14ac:dyDescent="0.25">
      <c r="A263" s="592" t="s">
        <v>103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8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93" t="s">
        <v>434</v>
      </c>
      <c r="Q267" s="584"/>
      <c r="R267" s="584"/>
      <c r="S267" s="584"/>
      <c r="T267" s="585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5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6"/>
      <c r="P268" s="596" t="s">
        <v>72</v>
      </c>
      <c r="Q268" s="597"/>
      <c r="R268" s="597"/>
      <c r="S268" s="597"/>
      <c r="T268" s="597"/>
      <c r="U268" s="597"/>
      <c r="V268" s="598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6"/>
      <c r="P269" s="596" t="s">
        <v>72</v>
      </c>
      <c r="Q269" s="597"/>
      <c r="R269" s="597"/>
      <c r="S269" s="597"/>
      <c r="T269" s="597"/>
      <c r="U269" s="597"/>
      <c r="V269" s="598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81" t="s">
        <v>436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hidden="1" customHeight="1" x14ac:dyDescent="0.25">
      <c r="A271" s="592" t="s">
        <v>74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8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605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6"/>
      <c r="P275" s="596" t="s">
        <v>72</v>
      </c>
      <c r="Q275" s="597"/>
      <c r="R275" s="597"/>
      <c r="S275" s="597"/>
      <c r="T275" s="597"/>
      <c r="U275" s="597"/>
      <c r="V275" s="598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6"/>
      <c r="P276" s="596" t="s">
        <v>72</v>
      </c>
      <c r="Q276" s="597"/>
      <c r="R276" s="597"/>
      <c r="S276" s="597"/>
      <c r="T276" s="597"/>
      <c r="U276" s="597"/>
      <c r="V276" s="598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581" t="s">
        <v>446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hidden="1" customHeight="1" x14ac:dyDescent="0.25">
      <c r="A278" s="592" t="s">
        <v>64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05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6"/>
      <c r="P280" s="596" t="s">
        <v>72</v>
      </c>
      <c r="Q280" s="597"/>
      <c r="R280" s="597"/>
      <c r="S280" s="597"/>
      <c r="T280" s="597"/>
      <c r="U280" s="597"/>
      <c r="V280" s="598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6"/>
      <c r="P281" s="596" t="s">
        <v>72</v>
      </c>
      <c r="Q281" s="597"/>
      <c r="R281" s="597"/>
      <c r="S281" s="597"/>
      <c r="T281" s="597"/>
      <c r="U281" s="597"/>
      <c r="V281" s="598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2" t="s">
        <v>74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05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6"/>
      <c r="P284" s="596" t="s">
        <v>72</v>
      </c>
      <c r="Q284" s="597"/>
      <c r="R284" s="597"/>
      <c r="S284" s="597"/>
      <c r="T284" s="597"/>
      <c r="U284" s="597"/>
      <c r="V284" s="598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6"/>
      <c r="P285" s="596" t="s">
        <v>72</v>
      </c>
      <c r="Q285" s="597"/>
      <c r="R285" s="597"/>
      <c r="S285" s="597"/>
      <c r="T285" s="597"/>
      <c r="U285" s="597"/>
      <c r="V285" s="598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81" t="s">
        <v>453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hidden="1" customHeight="1" x14ac:dyDescent="0.25">
      <c r="A287" s="592" t="s">
        <v>103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605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6"/>
      <c r="P289" s="596" t="s">
        <v>72</v>
      </c>
      <c r="Q289" s="597"/>
      <c r="R289" s="597"/>
      <c r="S289" s="597"/>
      <c r="T289" s="597"/>
      <c r="U289" s="597"/>
      <c r="V289" s="598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6"/>
      <c r="P290" s="596" t="s">
        <v>72</v>
      </c>
      <c r="Q290" s="597"/>
      <c r="R290" s="597"/>
      <c r="S290" s="597"/>
      <c r="T290" s="597"/>
      <c r="U290" s="597"/>
      <c r="V290" s="598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81" t="s">
        <v>458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hidden="1" customHeight="1" x14ac:dyDescent="0.25">
      <c r="A292" s="592" t="s">
        <v>103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70</v>
      </c>
      <c r="X293" s="575">
        <v>40</v>
      </c>
      <c r="Y293" s="576">
        <f t="shared" ref="Y293:Y298" si="42">IFERROR(IF(X293="",0,CEILING((X293/$H293),1)*$H293),"")</f>
        <v>43.2</v>
      </c>
      <c r="Z293" s="36">
        <f>IFERROR(IF(Y293=0,"",ROUNDUP(Y293/H293,0)*0.01898),"")</f>
        <v>7.5920000000000001E-2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41.611111111111107</v>
      </c>
      <c r="BN293" s="64">
        <f t="shared" ref="BN293:BN298" si="44">IFERROR(Y293*I293/H293,"0")</f>
        <v>44.94</v>
      </c>
      <c r="BO293" s="64">
        <f t="shared" ref="BO293:BO298" si="45">IFERROR(1/J293*(X293/H293),"0")</f>
        <v>5.7870370370370364E-2</v>
      </c>
      <c r="BP293" s="64">
        <f t="shared" ref="BP293:BP298" si="46">IFERROR(1/J293*(Y293/H293),"0")</f>
        <v>6.25E-2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70</v>
      </c>
      <c r="X295" s="575">
        <v>150</v>
      </c>
      <c r="Y295" s="576">
        <f t="shared" si="42"/>
        <v>151.20000000000002</v>
      </c>
      <c r="Z295" s="36">
        <f>IFERROR(IF(Y295=0,"",ROUNDUP(Y295/H295,0)*0.01898),"")</f>
        <v>0.26572000000000001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156.04166666666666</v>
      </c>
      <c r="BN295" s="64">
        <f t="shared" si="44"/>
        <v>157.29000000000002</v>
      </c>
      <c r="BO295" s="64">
        <f t="shared" si="45"/>
        <v>0.21701388888888887</v>
      </c>
      <c r="BP295" s="64">
        <f t="shared" si="46"/>
        <v>0.21875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70</v>
      </c>
      <c r="X296" s="575">
        <v>60</v>
      </c>
      <c r="Y296" s="576">
        <f t="shared" si="42"/>
        <v>64.800000000000011</v>
      </c>
      <c r="Z296" s="36">
        <f>IFERROR(IF(Y296=0,"",ROUNDUP(Y296/H296,0)*0.01898),"")</f>
        <v>0.11388000000000001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62.416666666666657</v>
      </c>
      <c r="BN296" s="64">
        <f t="shared" si="44"/>
        <v>67.410000000000011</v>
      </c>
      <c r="BO296" s="64">
        <f t="shared" si="45"/>
        <v>8.6805555555555552E-2</v>
      </c>
      <c r="BP296" s="64">
        <f t="shared" si="46"/>
        <v>9.3750000000000014E-2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70</v>
      </c>
      <c r="X298" s="575">
        <v>16</v>
      </c>
      <c r="Y298" s="576">
        <f t="shared" si="42"/>
        <v>16</v>
      </c>
      <c r="Z298" s="36">
        <f>IFERROR(IF(Y298=0,"",ROUNDUP(Y298/H298,0)*0.00902),"")</f>
        <v>3.6080000000000001E-2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16.84</v>
      </c>
      <c r="BN298" s="64">
        <f t="shared" si="44"/>
        <v>16.84</v>
      </c>
      <c r="BO298" s="64">
        <f t="shared" si="45"/>
        <v>3.0303030303030304E-2</v>
      </c>
      <c r="BP298" s="64">
        <f t="shared" si="46"/>
        <v>3.0303030303030304E-2</v>
      </c>
    </row>
    <row r="299" spans="1:68" x14ac:dyDescent="0.2">
      <c r="A299" s="605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6"/>
      <c r="P299" s="596" t="s">
        <v>72</v>
      </c>
      <c r="Q299" s="597"/>
      <c r="R299" s="597"/>
      <c r="S299" s="597"/>
      <c r="T299" s="597"/>
      <c r="U299" s="597"/>
      <c r="V299" s="598"/>
      <c r="W299" s="37" t="s">
        <v>73</v>
      </c>
      <c r="X299" s="577">
        <f>IFERROR(X293/H293,"0")+IFERROR(X294/H294,"0")+IFERROR(X295/H295,"0")+IFERROR(X296/H296,"0")+IFERROR(X297/H297,"0")+IFERROR(X298/H298,"0")</f>
        <v>27.148148148148145</v>
      </c>
      <c r="Y299" s="577">
        <f>IFERROR(Y293/H293,"0")+IFERROR(Y294/H294,"0")+IFERROR(Y295/H295,"0")+IFERROR(Y296/H296,"0")+IFERROR(Y297/H297,"0")+IFERROR(Y298/H298,"0")</f>
        <v>28</v>
      </c>
      <c r="Z299" s="577">
        <f>IFERROR(IF(Z293="",0,Z293),"0")+IFERROR(IF(Z294="",0,Z294),"0")+IFERROR(IF(Z295="",0,Z295),"0")+IFERROR(IF(Z296="",0,Z296),"0")+IFERROR(IF(Z297="",0,Z297),"0")+IFERROR(IF(Z298="",0,Z298),"0")</f>
        <v>0.49160000000000004</v>
      </c>
      <c r="AA299" s="578"/>
      <c r="AB299" s="578"/>
      <c r="AC299" s="578"/>
    </row>
    <row r="300" spans="1:68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6"/>
      <c r="P300" s="596" t="s">
        <v>72</v>
      </c>
      <c r="Q300" s="597"/>
      <c r="R300" s="597"/>
      <c r="S300" s="597"/>
      <c r="T300" s="597"/>
      <c r="U300" s="597"/>
      <c r="V300" s="598"/>
      <c r="W300" s="37" t="s">
        <v>70</v>
      </c>
      <c r="X300" s="577">
        <f>IFERROR(SUM(X293:X298),"0")</f>
        <v>266</v>
      </c>
      <c r="Y300" s="577">
        <f>IFERROR(SUM(Y293:Y298),"0")</f>
        <v>275.20000000000005</v>
      </c>
      <c r="Z300" s="37"/>
      <c r="AA300" s="578"/>
      <c r="AB300" s="578"/>
      <c r="AC300" s="578"/>
    </row>
    <row r="301" spans="1:68" ht="14.25" hidden="1" customHeight="1" x14ac:dyDescent="0.25">
      <c r="A301" s="592" t="s">
        <v>64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70</v>
      </c>
      <c r="X302" s="575">
        <v>30</v>
      </c>
      <c r="Y302" s="576">
        <f t="shared" ref="Y302:Y308" si="47">IFERROR(IF(X302="",0,CEILING((X302/$H302),1)*$H302),"")</f>
        <v>33.6</v>
      </c>
      <c r="Z302" s="36">
        <f>IFERROR(IF(Y302=0,"",ROUNDUP(Y302/H302,0)*0.00902),"")</f>
        <v>7.2160000000000002E-2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31.928571428571427</v>
      </c>
      <c r="BN302" s="64">
        <f t="shared" ref="BN302:BN308" si="49">IFERROR(Y302*I302/H302,"0")</f>
        <v>35.76</v>
      </c>
      <c r="BO302" s="64">
        <f t="shared" ref="BO302:BO308" si="50">IFERROR(1/J302*(X302/H302),"0")</f>
        <v>5.4112554112554112E-2</v>
      </c>
      <c r="BP302" s="64">
        <f t="shared" ref="BP302:BP308" si="51">IFERROR(1/J302*(Y302/H302),"0")</f>
        <v>6.0606060606060608E-2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70</v>
      </c>
      <c r="X303" s="575">
        <v>80</v>
      </c>
      <c r="Y303" s="576">
        <f t="shared" si="47"/>
        <v>84</v>
      </c>
      <c r="Z303" s="36">
        <f>IFERROR(IF(Y303=0,"",ROUNDUP(Y303/H303,0)*0.00902),"")</f>
        <v>0.1804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85.142857142857125</v>
      </c>
      <c r="BN303" s="64">
        <f t="shared" si="49"/>
        <v>89.399999999999991</v>
      </c>
      <c r="BO303" s="64">
        <f t="shared" si="50"/>
        <v>0.14430014430014429</v>
      </c>
      <c r="BP303" s="64">
        <f t="shared" si="51"/>
        <v>0.15151515151515152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70</v>
      </c>
      <c r="X305" s="575">
        <v>12.6</v>
      </c>
      <c r="Y305" s="576">
        <f t="shared" si="47"/>
        <v>12.600000000000001</v>
      </c>
      <c r="Z305" s="36">
        <f>IFERROR(IF(Y305=0,"",ROUNDUP(Y305/H305,0)*0.00502),"")</f>
        <v>3.0120000000000001E-2</v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13.379999999999999</v>
      </c>
      <c r="BN305" s="64">
        <f t="shared" si="49"/>
        <v>13.38</v>
      </c>
      <c r="BO305" s="64">
        <f t="shared" si="50"/>
        <v>2.5641025641025644E-2</v>
      </c>
      <c r="BP305" s="64">
        <f t="shared" si="51"/>
        <v>2.5641025641025644E-2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8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605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6"/>
      <c r="P309" s="596" t="s">
        <v>72</v>
      </c>
      <c r="Q309" s="597"/>
      <c r="R309" s="597"/>
      <c r="S309" s="597"/>
      <c r="T309" s="597"/>
      <c r="U309" s="597"/>
      <c r="V309" s="598"/>
      <c r="W309" s="37" t="s">
        <v>73</v>
      </c>
      <c r="X309" s="577">
        <f>IFERROR(X302/H302,"0")+IFERROR(X303/H303,"0")+IFERROR(X304/H304,"0")+IFERROR(X305/H305,"0")+IFERROR(X306/H306,"0")+IFERROR(X307/H307,"0")+IFERROR(X308/H308,"0")</f>
        <v>32.19047619047619</v>
      </c>
      <c r="Y309" s="577">
        <f>IFERROR(Y302/H302,"0")+IFERROR(Y303/H303,"0")+IFERROR(Y304/H304,"0")+IFERROR(Y305/H305,"0")+IFERROR(Y306/H306,"0")+IFERROR(Y307/H307,"0")+IFERROR(Y308/H308,"0")</f>
        <v>34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0.28267999999999999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6"/>
      <c r="P310" s="596" t="s">
        <v>72</v>
      </c>
      <c r="Q310" s="597"/>
      <c r="R310" s="597"/>
      <c r="S310" s="597"/>
      <c r="T310" s="597"/>
      <c r="U310" s="597"/>
      <c r="V310" s="598"/>
      <c r="W310" s="37" t="s">
        <v>70</v>
      </c>
      <c r="X310" s="577">
        <f>IFERROR(SUM(X302:X308),"0")</f>
        <v>122.6</v>
      </c>
      <c r="Y310" s="577">
        <f>IFERROR(SUM(Y302:Y308),"0")</f>
        <v>130.19999999999999</v>
      </c>
      <c r="Z310" s="37"/>
      <c r="AA310" s="578"/>
      <c r="AB310" s="578"/>
      <c r="AC310" s="578"/>
    </row>
    <row r="311" spans="1:68" ht="14.25" hidden="1" customHeight="1" x14ac:dyDescent="0.25">
      <c r="A311" s="592" t="s">
        <v>74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70</v>
      </c>
      <c r="X312" s="575">
        <v>700</v>
      </c>
      <c r="Y312" s="576">
        <f>IFERROR(IF(X312="",0,CEILING((X312/$H312),1)*$H312),"")</f>
        <v>702</v>
      </c>
      <c r="Z312" s="36">
        <f>IFERROR(IF(Y312=0,"",ROUNDUP(Y312/H312,0)*0.01898),"")</f>
        <v>1.7081999999999999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746.03846153846155</v>
      </c>
      <c r="BN312" s="64">
        <f>IFERROR(Y312*I312/H312,"0")</f>
        <v>748.17000000000007</v>
      </c>
      <c r="BO312" s="64">
        <f>IFERROR(1/J312*(X312/H312),"0")</f>
        <v>1.4022435897435899</v>
      </c>
      <c r="BP312" s="64">
        <f>IFERROR(1/J312*(Y312/H312),"0")</f>
        <v>1.40625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9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605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6"/>
      <c r="P317" s="596" t="s">
        <v>72</v>
      </c>
      <c r="Q317" s="597"/>
      <c r="R317" s="597"/>
      <c r="S317" s="597"/>
      <c r="T317" s="597"/>
      <c r="U317" s="597"/>
      <c r="V317" s="598"/>
      <c r="W317" s="37" t="s">
        <v>73</v>
      </c>
      <c r="X317" s="577">
        <f>IFERROR(X312/H312,"0")+IFERROR(X313/H313,"0")+IFERROR(X314/H314,"0")+IFERROR(X315/H315,"0")+IFERROR(X316/H316,"0")</f>
        <v>89.743589743589752</v>
      </c>
      <c r="Y317" s="577">
        <f>IFERROR(Y312/H312,"0")+IFERROR(Y313/H313,"0")+IFERROR(Y314/H314,"0")+IFERROR(Y315/H315,"0")+IFERROR(Y316/H316,"0")</f>
        <v>90</v>
      </c>
      <c r="Z317" s="577">
        <f>IFERROR(IF(Z312="",0,Z312),"0")+IFERROR(IF(Z313="",0,Z313),"0")+IFERROR(IF(Z314="",0,Z314),"0")+IFERROR(IF(Z315="",0,Z315),"0")+IFERROR(IF(Z316="",0,Z316),"0")</f>
        <v>1.7081999999999999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6"/>
      <c r="P318" s="596" t="s">
        <v>72</v>
      </c>
      <c r="Q318" s="597"/>
      <c r="R318" s="597"/>
      <c r="S318" s="597"/>
      <c r="T318" s="597"/>
      <c r="U318" s="597"/>
      <c r="V318" s="598"/>
      <c r="W318" s="37" t="s">
        <v>70</v>
      </c>
      <c r="X318" s="577">
        <f>IFERROR(SUM(X312:X316),"0")</f>
        <v>700</v>
      </c>
      <c r="Y318" s="577">
        <f>IFERROR(SUM(Y312:Y316),"0")</f>
        <v>702</v>
      </c>
      <c r="Z318" s="37"/>
      <c r="AA318" s="578"/>
      <c r="AB318" s="578"/>
      <c r="AC318" s="578"/>
    </row>
    <row r="319" spans="1:68" ht="14.25" hidden="1" customHeight="1" x14ac:dyDescent="0.25">
      <c r="A319" s="592" t="s">
        <v>177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70</v>
      </c>
      <c r="X321" s="575">
        <v>16</v>
      </c>
      <c r="Y321" s="576">
        <f>IFERROR(IF(X321="",0,CEILING((X321/$H321),1)*$H321),"")</f>
        <v>23.4</v>
      </c>
      <c r="Z321" s="36">
        <f>IFERROR(IF(Y321=0,"",ROUNDUP(Y321/H321,0)*0.01898),"")</f>
        <v>5.6940000000000004E-2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17.064615384615387</v>
      </c>
      <c r="BN321" s="64">
        <f>IFERROR(Y321*I321/H321,"0")</f>
        <v>24.957000000000001</v>
      </c>
      <c r="BO321" s="64">
        <f>IFERROR(1/J321*(X321/H321),"0")</f>
        <v>3.2051282051282055E-2</v>
      </c>
      <c r="BP321" s="64">
        <f>IFERROR(1/J321*(Y321/H321),"0")</f>
        <v>4.6875E-2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70</v>
      </c>
      <c r="X322" s="575">
        <v>8</v>
      </c>
      <c r="Y322" s="576">
        <f>IFERROR(IF(X322="",0,CEILING((X322/$H322),1)*$H322),"")</f>
        <v>8.4</v>
      </c>
      <c r="Z322" s="36">
        <f>IFERROR(IF(Y322=0,"",ROUNDUP(Y322/H322,0)*0.01898),"")</f>
        <v>1.898E-2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8.4942857142857147</v>
      </c>
      <c r="BN322" s="64">
        <f>IFERROR(Y322*I322/H322,"0")</f>
        <v>8.9190000000000005</v>
      </c>
      <c r="BO322" s="64">
        <f>IFERROR(1/J322*(X322/H322),"0")</f>
        <v>1.488095238095238E-2</v>
      </c>
      <c r="BP322" s="64">
        <f>IFERROR(1/J322*(Y322/H322),"0")</f>
        <v>1.5625E-2</v>
      </c>
    </row>
    <row r="323" spans="1:68" x14ac:dyDescent="0.2">
      <c r="A323" s="60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7">
        <f>IFERROR(X320/H320,"0")+IFERROR(X321/H321,"0")+IFERROR(X322/H322,"0")</f>
        <v>3.0036630036630036</v>
      </c>
      <c r="Y323" s="577">
        <f>IFERROR(Y320/H320,"0")+IFERROR(Y321/H321,"0")+IFERROR(Y322/H322,"0")</f>
        <v>4</v>
      </c>
      <c r="Z323" s="577">
        <f>IFERROR(IF(Z320="",0,Z320),"0")+IFERROR(IF(Z321="",0,Z321),"0")+IFERROR(IF(Z322="",0,Z322),"0")</f>
        <v>7.5920000000000001E-2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7">
        <f>IFERROR(SUM(X320:X322),"0")</f>
        <v>24</v>
      </c>
      <c r="Y324" s="577">
        <f>IFERROR(SUM(Y320:Y322),"0")</f>
        <v>31.799999999999997</v>
      </c>
      <c r="Z324" s="37"/>
      <c r="AA324" s="578"/>
      <c r="AB324" s="578"/>
      <c r="AC324" s="578"/>
    </row>
    <row r="325" spans="1:68" ht="14.25" hidden="1" customHeight="1" x14ac:dyDescent="0.25">
      <c r="A325" s="592" t="s">
        <v>95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93" t="s">
        <v>521</v>
      </c>
      <c r="Q326" s="584"/>
      <c r="R326" s="584"/>
      <c r="S326" s="584"/>
      <c r="T326" s="585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50" t="s">
        <v>525</v>
      </c>
      <c r="Q327" s="584"/>
      <c r="R327" s="584"/>
      <c r="S327" s="584"/>
      <c r="T327" s="585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901" t="s">
        <v>529</v>
      </c>
      <c r="Q328" s="584"/>
      <c r="R328" s="584"/>
      <c r="S328" s="584"/>
      <c r="T328" s="585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70</v>
      </c>
      <c r="X330" s="575">
        <v>10.199999999999999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11.52</v>
      </c>
      <c r="BN330" s="64">
        <f>IFERROR(Y330*I330/H330,"0")</f>
        <v>11.52</v>
      </c>
      <c r="BO330" s="64">
        <f>IFERROR(1/J330*(X330/H330),"0")</f>
        <v>2.197802197802198E-2</v>
      </c>
      <c r="BP330" s="64">
        <f>IFERROR(1/J330*(Y330/H330),"0")</f>
        <v>2.197802197802198E-2</v>
      </c>
    </row>
    <row r="331" spans="1:68" x14ac:dyDescent="0.2">
      <c r="A331" s="605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6"/>
      <c r="P331" s="596" t="s">
        <v>72</v>
      </c>
      <c r="Q331" s="597"/>
      <c r="R331" s="597"/>
      <c r="S331" s="597"/>
      <c r="T331" s="597"/>
      <c r="U331" s="597"/>
      <c r="V331" s="598"/>
      <c r="W331" s="37" t="s">
        <v>73</v>
      </c>
      <c r="X331" s="577">
        <f>IFERROR(X326/H326,"0")+IFERROR(X327/H327,"0")+IFERROR(X328/H328,"0")+IFERROR(X329/H329,"0")+IFERROR(X330/H330,"0")</f>
        <v>4</v>
      </c>
      <c r="Y331" s="577">
        <f>IFERROR(Y326/H326,"0")+IFERROR(Y327/H327,"0")+IFERROR(Y328/H328,"0")+IFERROR(Y329/H329,"0")+IFERROR(Y330/H330,"0")</f>
        <v>4</v>
      </c>
      <c r="Z331" s="577">
        <f>IFERROR(IF(Z326="",0,Z326),"0")+IFERROR(IF(Z327="",0,Z327),"0")+IFERROR(IF(Z328="",0,Z328),"0")+IFERROR(IF(Z329="",0,Z329),"0")+IFERROR(IF(Z330="",0,Z330),"0")</f>
        <v>2.6040000000000001E-2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6"/>
      <c r="P332" s="596" t="s">
        <v>72</v>
      </c>
      <c r="Q332" s="597"/>
      <c r="R332" s="597"/>
      <c r="S332" s="597"/>
      <c r="T332" s="597"/>
      <c r="U332" s="597"/>
      <c r="V332" s="598"/>
      <c r="W332" s="37" t="s">
        <v>70</v>
      </c>
      <c r="X332" s="577">
        <f>IFERROR(SUM(X326:X330),"0")</f>
        <v>10.199999999999999</v>
      </c>
      <c r="Y332" s="577">
        <f>IFERROR(SUM(Y326:Y330),"0")</f>
        <v>10.199999999999999</v>
      </c>
      <c r="Z332" s="37"/>
      <c r="AA332" s="578"/>
      <c r="AB332" s="578"/>
      <c r="AC332" s="578"/>
    </row>
    <row r="333" spans="1:68" ht="14.25" hidden="1" customHeight="1" x14ac:dyDescent="0.25">
      <c r="A333" s="592" t="s">
        <v>535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5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6"/>
      <c r="P337" s="596" t="s">
        <v>72</v>
      </c>
      <c r="Q337" s="597"/>
      <c r="R337" s="597"/>
      <c r="S337" s="597"/>
      <c r="T337" s="597"/>
      <c r="U337" s="597"/>
      <c r="V337" s="598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6"/>
      <c r="P338" s="596" t="s">
        <v>72</v>
      </c>
      <c r="Q338" s="597"/>
      <c r="R338" s="597"/>
      <c r="S338" s="597"/>
      <c r="T338" s="597"/>
      <c r="U338" s="597"/>
      <c r="V338" s="598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81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hidden="1" customHeight="1" x14ac:dyDescent="0.25">
      <c r="A340" s="592" t="s">
        <v>74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70</v>
      </c>
      <c r="X341" s="575">
        <v>16</v>
      </c>
      <c r="Y341" s="576">
        <f>IFERROR(IF(X341="",0,CEILING((X341/$H341),1)*$H341),"")</f>
        <v>16.2</v>
      </c>
      <c r="Z341" s="36">
        <f>IFERROR(IF(Y341=0,"",ROUNDUP(Y341/H341,0)*0.01898),"")</f>
        <v>3.7960000000000001E-2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17.025185185185187</v>
      </c>
      <c r="BN341" s="64">
        <f>IFERROR(Y341*I341/H341,"0")</f>
        <v>17.238</v>
      </c>
      <c r="BO341" s="64">
        <f>IFERROR(1/J341*(X341/H341),"0")</f>
        <v>3.0864197530864199E-2</v>
      </c>
      <c r="BP341" s="64">
        <f>IFERROR(1/J341*(Y341/H341),"0")</f>
        <v>3.125E-2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70</v>
      </c>
      <c r="X342" s="575">
        <v>2.1</v>
      </c>
      <c r="Y342" s="576">
        <f>IFERROR(IF(X342="",0,CEILING((X342/$H342),1)*$H342),"")</f>
        <v>2.1</v>
      </c>
      <c r="Z342" s="36">
        <f>IFERROR(IF(Y342=0,"",ROUNDUP(Y342/H342,0)*0.00651),"")</f>
        <v>6.5100000000000002E-3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2.3519999999999999</v>
      </c>
      <c r="BN342" s="64">
        <f>IFERROR(Y342*I342/H342,"0")</f>
        <v>2.3519999999999999</v>
      </c>
      <c r="BO342" s="64">
        <f>IFERROR(1/J342*(X342/H342),"0")</f>
        <v>5.4945054945054949E-3</v>
      </c>
      <c r="BP342" s="64">
        <f>IFERROR(1/J342*(Y342/H342),"0")</f>
        <v>5.4945054945054949E-3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5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6"/>
      <c r="P344" s="596" t="s">
        <v>72</v>
      </c>
      <c r="Q344" s="597"/>
      <c r="R344" s="597"/>
      <c r="S344" s="597"/>
      <c r="T344" s="597"/>
      <c r="U344" s="597"/>
      <c r="V344" s="598"/>
      <c r="W344" s="37" t="s">
        <v>73</v>
      </c>
      <c r="X344" s="577">
        <f>IFERROR(X341/H341,"0")+IFERROR(X342/H342,"0")+IFERROR(X343/H343,"0")</f>
        <v>2.9753086419753085</v>
      </c>
      <c r="Y344" s="577">
        <f>IFERROR(Y341/H341,"0")+IFERROR(Y342/H342,"0")+IFERROR(Y343/H343,"0")</f>
        <v>3</v>
      </c>
      <c r="Z344" s="577">
        <f>IFERROR(IF(Z341="",0,Z341),"0")+IFERROR(IF(Z342="",0,Z342),"0")+IFERROR(IF(Z343="",0,Z343),"0")</f>
        <v>4.4470000000000003E-2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6"/>
      <c r="P345" s="596" t="s">
        <v>72</v>
      </c>
      <c r="Q345" s="597"/>
      <c r="R345" s="597"/>
      <c r="S345" s="597"/>
      <c r="T345" s="597"/>
      <c r="U345" s="597"/>
      <c r="V345" s="598"/>
      <c r="W345" s="37" t="s">
        <v>70</v>
      </c>
      <c r="X345" s="577">
        <f>IFERROR(SUM(X341:X343),"0")</f>
        <v>18.100000000000001</v>
      </c>
      <c r="Y345" s="577">
        <f>IFERROR(SUM(Y341:Y343),"0")</f>
        <v>18.3</v>
      </c>
      <c r="Z345" s="37"/>
      <c r="AA345" s="578"/>
      <c r="AB345" s="578"/>
      <c r="AC345" s="578"/>
    </row>
    <row r="346" spans="1:68" ht="27.75" hidden="1" customHeight="1" x14ac:dyDescent="0.2">
      <c r="A346" s="728" t="s">
        <v>554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hidden="1" customHeight="1" x14ac:dyDescent="0.25">
      <c r="A347" s="581" t="s">
        <v>555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hidden="1" customHeight="1" x14ac:dyDescent="0.25">
      <c r="A348" s="592" t="s">
        <v>103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70</v>
      </c>
      <c r="X349" s="575">
        <v>30</v>
      </c>
      <c r="Y349" s="576">
        <f t="shared" ref="Y349:Y355" si="52">IFERROR(IF(X349="",0,CEILING((X349/$H349),1)*$H349),"")</f>
        <v>30</v>
      </c>
      <c r="Z349" s="36">
        <f>IFERROR(IF(Y349=0,"",ROUNDUP(Y349/H349,0)*0.02175),"")</f>
        <v>4.3499999999999997E-2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30.96</v>
      </c>
      <c r="BN349" s="64">
        <f t="shared" ref="BN349:BN355" si="54">IFERROR(Y349*I349/H349,"0")</f>
        <v>30.96</v>
      </c>
      <c r="BO349" s="64">
        <f t="shared" ref="BO349:BO355" si="55">IFERROR(1/J349*(X349/H349),"0")</f>
        <v>4.1666666666666664E-2</v>
      </c>
      <c r="BP349" s="64">
        <f t="shared" ref="BP349:BP355" si="56">IFERROR(1/J349*(Y349/H349),"0")</f>
        <v>4.1666666666666664E-2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70</v>
      </c>
      <c r="X350" s="575">
        <v>100</v>
      </c>
      <c r="Y350" s="576">
        <f t="shared" si="52"/>
        <v>105</v>
      </c>
      <c r="Z350" s="36">
        <f>IFERROR(IF(Y350=0,"",ROUNDUP(Y350/H350,0)*0.02175),"")</f>
        <v>0.15225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103.2</v>
      </c>
      <c r="BN350" s="64">
        <f t="shared" si="54"/>
        <v>108.36</v>
      </c>
      <c r="BO350" s="64">
        <f t="shared" si="55"/>
        <v>0.1388888888888889</v>
      </c>
      <c r="BP350" s="64">
        <f t="shared" si="56"/>
        <v>0.14583333333333331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8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70</v>
      </c>
      <c r="X351" s="575">
        <v>330</v>
      </c>
      <c r="Y351" s="576">
        <f t="shared" si="52"/>
        <v>330</v>
      </c>
      <c r="Z351" s="36">
        <f>IFERROR(IF(Y351=0,"",ROUNDUP(Y351/H351,0)*0.02175),"")</f>
        <v>0.47849999999999998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340.56000000000006</v>
      </c>
      <c r="BN351" s="64">
        <f t="shared" si="54"/>
        <v>340.56000000000006</v>
      </c>
      <c r="BO351" s="64">
        <f t="shared" si="55"/>
        <v>0.45833333333333331</v>
      </c>
      <c r="BP351" s="64">
        <f t="shared" si="56"/>
        <v>0.45833333333333331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8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6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5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6"/>
      <c r="P356" s="596" t="s">
        <v>72</v>
      </c>
      <c r="Q356" s="597"/>
      <c r="R356" s="597"/>
      <c r="S356" s="597"/>
      <c r="T356" s="597"/>
      <c r="U356" s="597"/>
      <c r="V356" s="598"/>
      <c r="W356" s="37" t="s">
        <v>73</v>
      </c>
      <c r="X356" s="577">
        <f>IFERROR(X349/H349,"0")+IFERROR(X350/H350,"0")+IFERROR(X351/H351,"0")+IFERROR(X352/H352,"0")+IFERROR(X353/H353,"0")+IFERROR(X354/H354,"0")+IFERROR(X355/H355,"0")</f>
        <v>30.666666666666668</v>
      </c>
      <c r="Y356" s="577">
        <f>IFERROR(Y349/H349,"0")+IFERROR(Y350/H350,"0")+IFERROR(Y351/H351,"0")+IFERROR(Y352/H352,"0")+IFERROR(Y353/H353,"0")+IFERROR(Y354/H354,"0")+IFERROR(Y355/H355,"0")</f>
        <v>31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0.67425000000000002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6"/>
      <c r="P357" s="596" t="s">
        <v>72</v>
      </c>
      <c r="Q357" s="597"/>
      <c r="R357" s="597"/>
      <c r="S357" s="597"/>
      <c r="T357" s="597"/>
      <c r="U357" s="597"/>
      <c r="V357" s="598"/>
      <c r="W357" s="37" t="s">
        <v>70</v>
      </c>
      <c r="X357" s="577">
        <f>IFERROR(SUM(X349:X355),"0")</f>
        <v>460</v>
      </c>
      <c r="Y357" s="577">
        <f>IFERROR(SUM(Y349:Y355),"0")</f>
        <v>465</v>
      </c>
      <c r="Z357" s="37"/>
      <c r="AA357" s="578"/>
      <c r="AB357" s="578"/>
      <c r="AC357" s="578"/>
    </row>
    <row r="358" spans="1:68" ht="14.25" hidden="1" customHeight="1" x14ac:dyDescent="0.25">
      <c r="A358" s="592" t="s">
        <v>142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70</v>
      </c>
      <c r="X359" s="575">
        <v>350</v>
      </c>
      <c r="Y359" s="576">
        <f>IFERROR(IF(X359="",0,CEILING((X359/$H359),1)*$H359),"")</f>
        <v>360</v>
      </c>
      <c r="Z359" s="36">
        <f>IFERROR(IF(Y359=0,"",ROUNDUP(Y359/H359,0)*0.02175),"")</f>
        <v>0.52200000000000002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361.2</v>
      </c>
      <c r="BN359" s="64">
        <f>IFERROR(Y359*I359/H359,"0")</f>
        <v>371.52000000000004</v>
      </c>
      <c r="BO359" s="64">
        <f>IFERROR(1/J359*(X359/H359),"0")</f>
        <v>0.48611111111111105</v>
      </c>
      <c r="BP359" s="64">
        <f>IFERROR(1/J359*(Y359/H359),"0")</f>
        <v>0.5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6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7">
        <f>IFERROR(X359/H359,"0")+IFERROR(X360/H360,"0")</f>
        <v>23.333333333333332</v>
      </c>
      <c r="Y361" s="577">
        <f>IFERROR(Y359/H359,"0")+IFERROR(Y360/H360,"0")</f>
        <v>24</v>
      </c>
      <c r="Z361" s="577">
        <f>IFERROR(IF(Z359="",0,Z359),"0")+IFERROR(IF(Z360="",0,Z360),"0")</f>
        <v>0.52200000000000002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7">
        <f>IFERROR(SUM(X359:X360),"0")</f>
        <v>350</v>
      </c>
      <c r="Y362" s="577">
        <f>IFERROR(SUM(Y359:Y360),"0")</f>
        <v>360</v>
      </c>
      <c r="Z362" s="37"/>
      <c r="AA362" s="578"/>
      <c r="AB362" s="578"/>
      <c r="AC362" s="578"/>
    </row>
    <row r="363" spans="1:68" ht="14.25" hidden="1" customHeight="1" x14ac:dyDescent="0.25">
      <c r="A363" s="592" t="s">
        <v>74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59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60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2" t="s">
        <v>177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5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6"/>
      <c r="P370" s="596" t="s">
        <v>72</v>
      </c>
      <c r="Q370" s="597"/>
      <c r="R370" s="597"/>
      <c r="S370" s="597"/>
      <c r="T370" s="597"/>
      <c r="U370" s="597"/>
      <c r="V370" s="598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6"/>
      <c r="P371" s="596" t="s">
        <v>72</v>
      </c>
      <c r="Q371" s="597"/>
      <c r="R371" s="597"/>
      <c r="S371" s="597"/>
      <c r="T371" s="597"/>
      <c r="U371" s="597"/>
      <c r="V371" s="598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581" t="s">
        <v>589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hidden="1" customHeight="1" x14ac:dyDescent="0.25">
      <c r="A373" s="592" t="s">
        <v>103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5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6"/>
      <c r="P378" s="596" t="s">
        <v>72</v>
      </c>
      <c r="Q378" s="597"/>
      <c r="R378" s="597"/>
      <c r="S378" s="597"/>
      <c r="T378" s="597"/>
      <c r="U378" s="597"/>
      <c r="V378" s="598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6"/>
      <c r="P379" s="596" t="s">
        <v>72</v>
      </c>
      <c r="Q379" s="597"/>
      <c r="R379" s="597"/>
      <c r="S379" s="597"/>
      <c r="T379" s="597"/>
      <c r="U379" s="597"/>
      <c r="V379" s="598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2" t="s">
        <v>64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605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6"/>
      <c r="P382" s="596" t="s">
        <v>72</v>
      </c>
      <c r="Q382" s="597"/>
      <c r="R382" s="597"/>
      <c r="S382" s="597"/>
      <c r="T382" s="597"/>
      <c r="U382" s="597"/>
      <c r="V382" s="598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6"/>
      <c r="P383" s="596" t="s">
        <v>72</v>
      </c>
      <c r="Q383" s="597"/>
      <c r="R383" s="597"/>
      <c r="S383" s="597"/>
      <c r="T383" s="597"/>
      <c r="U383" s="597"/>
      <c r="V383" s="598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2" t="s">
        <v>74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6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2" t="s">
        <v>177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605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6"/>
      <c r="P391" s="596" t="s">
        <v>72</v>
      </c>
      <c r="Q391" s="597"/>
      <c r="R391" s="597"/>
      <c r="S391" s="597"/>
      <c r="T391" s="597"/>
      <c r="U391" s="597"/>
      <c r="V391" s="598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6"/>
      <c r="P392" s="596" t="s">
        <v>72</v>
      </c>
      <c r="Q392" s="597"/>
      <c r="R392" s="597"/>
      <c r="S392" s="597"/>
      <c r="T392" s="597"/>
      <c r="U392" s="597"/>
      <c r="V392" s="598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728" t="s">
        <v>611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hidden="1" customHeight="1" x14ac:dyDescent="0.25">
      <c r="A394" s="581" t="s">
        <v>612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hidden="1" customHeight="1" x14ac:dyDescent="0.25">
      <c r="A395" s="592" t="s">
        <v>64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7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605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6"/>
      <c r="P406" s="596" t="s">
        <v>72</v>
      </c>
      <c r="Q406" s="597"/>
      <c r="R406" s="597"/>
      <c r="S406" s="597"/>
      <c r="T406" s="597"/>
      <c r="U406" s="597"/>
      <c r="V406" s="598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6"/>
      <c r="P407" s="596" t="s">
        <v>72</v>
      </c>
      <c r="Q407" s="597"/>
      <c r="R407" s="597"/>
      <c r="S407" s="597"/>
      <c r="T407" s="597"/>
      <c r="U407" s="597"/>
      <c r="V407" s="598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2" t="s">
        <v>74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60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81" t="s">
        <v>644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hidden="1" customHeight="1" x14ac:dyDescent="0.25">
      <c r="A414" s="592" t="s">
        <v>142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68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605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6"/>
      <c r="P417" s="596" t="s">
        <v>72</v>
      </c>
      <c r="Q417" s="597"/>
      <c r="R417" s="597"/>
      <c r="S417" s="597"/>
      <c r="T417" s="597"/>
      <c r="U417" s="597"/>
      <c r="V417" s="598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6"/>
      <c r="P418" s="596" t="s">
        <v>72</v>
      </c>
      <c r="Q418" s="597"/>
      <c r="R418" s="597"/>
      <c r="S418" s="597"/>
      <c r="T418" s="597"/>
      <c r="U418" s="597"/>
      <c r="V418" s="598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2" t="s">
        <v>64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605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6"/>
      <c r="P424" s="596" t="s">
        <v>72</v>
      </c>
      <c r="Q424" s="597"/>
      <c r="R424" s="597"/>
      <c r="S424" s="597"/>
      <c r="T424" s="597"/>
      <c r="U424" s="597"/>
      <c r="V424" s="598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6"/>
      <c r="P425" s="596" t="s">
        <v>72</v>
      </c>
      <c r="Q425" s="597"/>
      <c r="R425" s="597"/>
      <c r="S425" s="597"/>
      <c r="T425" s="597"/>
      <c r="U425" s="597"/>
      <c r="V425" s="598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581" t="s">
        <v>662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hidden="1" customHeight="1" x14ac:dyDescent="0.25">
      <c r="A427" s="592" t="s">
        <v>64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81" t="s">
        <v>666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hidden="1" customHeight="1" x14ac:dyDescent="0.25">
      <c r="A432" s="592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728" t="s">
        <v>670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hidden="1" customHeight="1" x14ac:dyDescent="0.25">
      <c r="A437" s="581" t="s">
        <v>670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hidden="1" customHeight="1" x14ac:dyDescent="0.25">
      <c r="A438" s="592" t="s">
        <v>103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70</v>
      </c>
      <c r="X439" s="575">
        <v>30</v>
      </c>
      <c r="Y439" s="576">
        <f t="shared" ref="Y439:Y451" si="63">IFERROR(IF(X439="",0,CEILING((X439/$H439),1)*$H439),"")</f>
        <v>31.68</v>
      </c>
      <c r="Z439" s="36">
        <f t="shared" ref="Z439:Z444" si="64">IFERROR(IF(Y439=0,"",ROUNDUP(Y439/H439,0)*0.01196),"")</f>
        <v>7.1760000000000004E-2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32.04545454545454</v>
      </c>
      <c r="BN439" s="64">
        <f t="shared" ref="BN439:BN451" si="66">IFERROR(Y439*I439/H439,"0")</f>
        <v>33.839999999999996</v>
      </c>
      <c r="BO439" s="64">
        <f t="shared" ref="BO439:BO451" si="67">IFERROR(1/J439*(X439/H439),"0")</f>
        <v>5.4632867132867136E-2</v>
      </c>
      <c r="BP439" s="64">
        <f t="shared" ref="BP439:BP451" si="68">IFERROR(1/J439*(Y439/H439),"0")</f>
        <v>5.7692307692307696E-2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70</v>
      </c>
      <c r="X443" s="575">
        <v>5</v>
      </c>
      <c r="Y443" s="576">
        <f t="shared" si="63"/>
        <v>5.28</v>
      </c>
      <c r="Z443" s="36">
        <f t="shared" si="64"/>
        <v>1.196E-2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5.3409090909090908</v>
      </c>
      <c r="BN443" s="64">
        <f t="shared" si="66"/>
        <v>5.64</v>
      </c>
      <c r="BO443" s="64">
        <f t="shared" si="67"/>
        <v>9.1054778554778559E-3</v>
      </c>
      <c r="BP443" s="64">
        <f t="shared" si="68"/>
        <v>9.6153846153846159E-3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5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6"/>
      <c r="P452" s="596" t="s">
        <v>72</v>
      </c>
      <c r="Q452" s="597"/>
      <c r="R452" s="597"/>
      <c r="S452" s="597"/>
      <c r="T452" s="597"/>
      <c r="U452" s="597"/>
      <c r="V452" s="598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6.6287878787878789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8.3720000000000003E-2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6"/>
      <c r="P453" s="596" t="s">
        <v>72</v>
      </c>
      <c r="Q453" s="597"/>
      <c r="R453" s="597"/>
      <c r="S453" s="597"/>
      <c r="T453" s="597"/>
      <c r="U453" s="597"/>
      <c r="V453" s="598"/>
      <c r="W453" s="37" t="s">
        <v>70</v>
      </c>
      <c r="X453" s="577">
        <f>IFERROR(SUM(X439:X451),"0")</f>
        <v>35</v>
      </c>
      <c r="Y453" s="577">
        <f>IFERROR(SUM(Y439:Y451),"0")</f>
        <v>36.96</v>
      </c>
      <c r="Z453" s="37"/>
      <c r="AA453" s="578"/>
      <c r="AB453" s="578"/>
      <c r="AC453" s="578"/>
    </row>
    <row r="454" spans="1:68" ht="14.25" hidden="1" customHeight="1" x14ac:dyDescent="0.25">
      <c r="A454" s="592" t="s">
        <v>142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70</v>
      </c>
      <c r="X455" s="575">
        <v>30</v>
      </c>
      <c r="Y455" s="576">
        <f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32.04545454545454</v>
      </c>
      <c r="BN455" s="64">
        <f>IFERROR(Y455*I455/H455,"0")</f>
        <v>33.839999999999996</v>
      </c>
      <c r="BO455" s="64">
        <f>IFERROR(1/J455*(X455/H455),"0")</f>
        <v>5.4632867132867136E-2</v>
      </c>
      <c r="BP455" s="64">
        <f>IFERROR(1/J455*(Y455/H455),"0")</f>
        <v>5.7692307692307696E-2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5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6"/>
      <c r="P458" s="596" t="s">
        <v>72</v>
      </c>
      <c r="Q458" s="597"/>
      <c r="R458" s="597"/>
      <c r="S458" s="597"/>
      <c r="T458" s="597"/>
      <c r="U458" s="597"/>
      <c r="V458" s="598"/>
      <c r="W458" s="37" t="s">
        <v>73</v>
      </c>
      <c r="X458" s="577">
        <f>IFERROR(X455/H455,"0")+IFERROR(X456/H456,"0")+IFERROR(X457/H457,"0")</f>
        <v>5.6818181818181817</v>
      </c>
      <c r="Y458" s="577">
        <f>IFERROR(Y455/H455,"0")+IFERROR(Y456/H456,"0")+IFERROR(Y457/H457,"0")</f>
        <v>6</v>
      </c>
      <c r="Z458" s="577">
        <f>IFERROR(IF(Z455="",0,Z455),"0")+IFERROR(IF(Z456="",0,Z456),"0")+IFERROR(IF(Z457="",0,Z457),"0")</f>
        <v>7.1760000000000004E-2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6"/>
      <c r="P459" s="596" t="s">
        <v>72</v>
      </c>
      <c r="Q459" s="597"/>
      <c r="R459" s="597"/>
      <c r="S459" s="597"/>
      <c r="T459" s="597"/>
      <c r="U459" s="597"/>
      <c r="V459" s="598"/>
      <c r="W459" s="37" t="s">
        <v>70</v>
      </c>
      <c r="X459" s="577">
        <f>IFERROR(SUM(X455:X457),"0")</f>
        <v>30</v>
      </c>
      <c r="Y459" s="577">
        <f>IFERROR(SUM(Y455:Y457),"0")</f>
        <v>31.68</v>
      </c>
      <c r="Z459" s="37"/>
      <c r="AA459" s="578"/>
      <c r="AB459" s="578"/>
      <c r="AC459" s="578"/>
    </row>
    <row r="460" spans="1:68" ht="14.25" hidden="1" customHeight="1" x14ac:dyDescent="0.25">
      <c r="A460" s="592" t="s">
        <v>64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hidden="1" customHeight="1" x14ac:dyDescent="0.25">
      <c r="A461" s="54" t="s">
        <v>708</v>
      </c>
      <c r="B461" s="54" t="s">
        <v>709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7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70</v>
      </c>
      <c r="X463" s="575">
        <v>25</v>
      </c>
      <c r="Y463" s="576">
        <f t="shared" si="69"/>
        <v>26.400000000000002</v>
      </c>
      <c r="Z463" s="36">
        <f>IFERROR(IF(Y463=0,"",ROUNDUP(Y463/H463,0)*0.01196),"")</f>
        <v>5.9799999999999999E-2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26.704545454545453</v>
      </c>
      <c r="BN463" s="64">
        <f t="shared" si="71"/>
        <v>28.200000000000003</v>
      </c>
      <c r="BO463" s="64">
        <f t="shared" si="72"/>
        <v>4.5527389277389273E-2</v>
      </c>
      <c r="BP463" s="64">
        <f t="shared" si="73"/>
        <v>4.807692307692308E-2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8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6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5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6"/>
      <c r="P468" s="596" t="s">
        <v>72</v>
      </c>
      <c r="Q468" s="597"/>
      <c r="R468" s="597"/>
      <c r="S468" s="597"/>
      <c r="T468" s="597"/>
      <c r="U468" s="597"/>
      <c r="V468" s="598"/>
      <c r="W468" s="37" t="s">
        <v>73</v>
      </c>
      <c r="X468" s="577">
        <f>IFERROR(X461/H461,"0")+IFERROR(X462/H462,"0")+IFERROR(X463/H463,"0")+IFERROR(X464/H464,"0")+IFERROR(X465/H465,"0")+IFERROR(X466/H466,"0")+IFERROR(X467/H467,"0")</f>
        <v>4.7348484848484844</v>
      </c>
      <c r="Y468" s="577">
        <f>IFERROR(Y461/H461,"0")+IFERROR(Y462/H462,"0")+IFERROR(Y463/H463,"0")+IFERROR(Y464/H464,"0")+IFERROR(Y465/H465,"0")+IFERROR(Y466/H466,"0")+IFERROR(Y467/H467,"0")</f>
        <v>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5.9799999999999999E-2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6"/>
      <c r="P469" s="596" t="s">
        <v>72</v>
      </c>
      <c r="Q469" s="597"/>
      <c r="R469" s="597"/>
      <c r="S469" s="597"/>
      <c r="T469" s="597"/>
      <c r="U469" s="597"/>
      <c r="V469" s="598"/>
      <c r="W469" s="37" t="s">
        <v>70</v>
      </c>
      <c r="X469" s="577">
        <f>IFERROR(SUM(X461:X467),"0")</f>
        <v>25</v>
      </c>
      <c r="Y469" s="577">
        <f>IFERROR(SUM(Y461:Y467),"0")</f>
        <v>26.400000000000002</v>
      </c>
      <c r="Z469" s="37"/>
      <c r="AA469" s="578"/>
      <c r="AB469" s="578"/>
      <c r="AC469" s="578"/>
    </row>
    <row r="470" spans="1:68" ht="14.25" hidden="1" customHeight="1" x14ac:dyDescent="0.25">
      <c r="A470" s="592" t="s">
        <v>74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605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6"/>
      <c r="P474" s="596" t="s">
        <v>72</v>
      </c>
      <c r="Q474" s="597"/>
      <c r="R474" s="597"/>
      <c r="S474" s="597"/>
      <c r="T474" s="597"/>
      <c r="U474" s="597"/>
      <c r="V474" s="598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6"/>
      <c r="P475" s="596" t="s">
        <v>72</v>
      </c>
      <c r="Q475" s="597"/>
      <c r="R475" s="597"/>
      <c r="S475" s="597"/>
      <c r="T475" s="597"/>
      <c r="U475" s="597"/>
      <c r="V475" s="598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2" t="s">
        <v>177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605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6"/>
      <c r="P478" s="596" t="s">
        <v>72</v>
      </c>
      <c r="Q478" s="597"/>
      <c r="R478" s="597"/>
      <c r="S478" s="597"/>
      <c r="T478" s="597"/>
      <c r="U478" s="597"/>
      <c r="V478" s="598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6"/>
      <c r="P479" s="596" t="s">
        <v>72</v>
      </c>
      <c r="Q479" s="597"/>
      <c r="R479" s="597"/>
      <c r="S479" s="597"/>
      <c r="T479" s="597"/>
      <c r="U479" s="597"/>
      <c r="V479" s="598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728" t="s">
        <v>736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hidden="1" customHeight="1" x14ac:dyDescent="0.25">
      <c r="A481" s="581" t="s">
        <v>736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hidden="1" customHeight="1" x14ac:dyDescent="0.25">
      <c r="A482" s="592" t="s">
        <v>103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695" t="s">
        <v>739</v>
      </c>
      <c r="Q483" s="584"/>
      <c r="R483" s="584"/>
      <c r="S483" s="584"/>
      <c r="T483" s="585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9" t="s">
        <v>743</v>
      </c>
      <c r="Q484" s="584"/>
      <c r="R484" s="584"/>
      <c r="S484" s="584"/>
      <c r="T484" s="585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33" t="s">
        <v>747</v>
      </c>
      <c r="Q485" s="584"/>
      <c r="R485" s="584"/>
      <c r="S485" s="584"/>
      <c r="T485" s="585"/>
      <c r="U485" s="34"/>
      <c r="V485" s="34"/>
      <c r="W485" s="35" t="s">
        <v>70</v>
      </c>
      <c r="X485" s="575">
        <v>150</v>
      </c>
      <c r="Y485" s="576">
        <f>IFERROR(IF(X485="",0,CEILING((X485/$H485),1)*$H485),"")</f>
        <v>156</v>
      </c>
      <c r="Z485" s="36">
        <f>IFERROR(IF(Y485=0,"",ROUNDUP(Y485/H485,0)*0.01898),"")</f>
        <v>0.24674000000000001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155.4375</v>
      </c>
      <c r="BN485" s="64">
        <f>IFERROR(Y485*I485/H485,"0")</f>
        <v>161.655</v>
      </c>
      <c r="BO485" s="64">
        <f>IFERROR(1/J485*(X485/H485),"0")</f>
        <v>0.1953125</v>
      </c>
      <c r="BP485" s="64">
        <f>IFERROR(1/J485*(Y485/H485),"0")</f>
        <v>0.203125</v>
      </c>
    </row>
    <row r="486" spans="1:68" x14ac:dyDescent="0.2">
      <c r="A486" s="605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6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77">
        <f>IFERROR(X483/H483,"0")+IFERROR(X484/H484,"0")+IFERROR(X485/H485,"0")</f>
        <v>12.5</v>
      </c>
      <c r="Y486" s="577">
        <f>IFERROR(Y483/H483,"0")+IFERROR(Y484/H484,"0")+IFERROR(Y485/H485,"0")</f>
        <v>13</v>
      </c>
      <c r="Z486" s="577">
        <f>IFERROR(IF(Z483="",0,Z483),"0")+IFERROR(IF(Z484="",0,Z484),"0")+IFERROR(IF(Z485="",0,Z485),"0")</f>
        <v>0.24674000000000001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6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77">
        <f>IFERROR(SUM(X483:X485),"0")</f>
        <v>150</v>
      </c>
      <c r="Y487" s="577">
        <f>IFERROR(SUM(Y483:Y485),"0")</f>
        <v>156</v>
      </c>
      <c r="Z487" s="37"/>
      <c r="AA487" s="578"/>
      <c r="AB487" s="578"/>
      <c r="AC487" s="578"/>
    </row>
    <row r="488" spans="1:68" ht="14.25" hidden="1" customHeight="1" x14ac:dyDescent="0.25">
      <c r="A488" s="592" t="s">
        <v>142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8" t="s">
        <v>751</v>
      </c>
      <c r="Q489" s="584"/>
      <c r="R489" s="584"/>
      <c r="S489" s="584"/>
      <c r="T489" s="585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01" t="s">
        <v>754</v>
      </c>
      <c r="Q490" s="584"/>
      <c r="R490" s="584"/>
      <c r="S490" s="584"/>
      <c r="T490" s="585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70" t="s">
        <v>758</v>
      </c>
      <c r="Q491" s="584"/>
      <c r="R491" s="584"/>
      <c r="S491" s="584"/>
      <c r="T491" s="585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54" t="s">
        <v>761</v>
      </c>
      <c r="Q492" s="584"/>
      <c r="R492" s="584"/>
      <c r="S492" s="584"/>
      <c r="T492" s="585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5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6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6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2" t="s">
        <v>64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87" t="s">
        <v>765</v>
      </c>
      <c r="Q496" s="584"/>
      <c r="R496" s="584"/>
      <c r="S496" s="584"/>
      <c r="T496" s="585"/>
      <c r="U496" s="34"/>
      <c r="V496" s="34"/>
      <c r="W496" s="35" t="s">
        <v>70</v>
      </c>
      <c r="X496" s="575">
        <v>80</v>
      </c>
      <c r="Y496" s="576">
        <f>IFERROR(IF(X496="",0,CEILING((X496/$H496),1)*$H496),"")</f>
        <v>84</v>
      </c>
      <c r="Z496" s="36">
        <f>IFERROR(IF(Y496=0,"",ROUNDUP(Y496/H496,0)*0.00902),"")</f>
        <v>0.1804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85.142857142857125</v>
      </c>
      <c r="BN496" s="64">
        <f>IFERROR(Y496*I496/H496,"0")</f>
        <v>89.399999999999991</v>
      </c>
      <c r="BO496" s="64">
        <f>IFERROR(1/J496*(X496/H496),"0")</f>
        <v>0.14430014430014429</v>
      </c>
      <c r="BP496" s="64">
        <f>IFERROR(1/J496*(Y496/H496),"0")</f>
        <v>0.15151515151515152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37" t="s">
        <v>769</v>
      </c>
      <c r="Q497" s="584"/>
      <c r="R497" s="584"/>
      <c r="S497" s="584"/>
      <c r="T497" s="585"/>
      <c r="U497" s="34"/>
      <c r="V497" s="34"/>
      <c r="W497" s="35" t="s">
        <v>70</v>
      </c>
      <c r="X497" s="575">
        <v>80</v>
      </c>
      <c r="Y497" s="576">
        <f>IFERROR(IF(X497="",0,CEILING((X497/$H497),1)*$H497),"")</f>
        <v>84</v>
      </c>
      <c r="Z497" s="36">
        <f>IFERROR(IF(Y497=0,"",ROUNDUP(Y497/H497,0)*0.00902),"")</f>
        <v>0.1804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85.142857142857125</v>
      </c>
      <c r="BN497" s="64">
        <f>IFERROR(Y497*I497/H497,"0")</f>
        <v>89.399999999999991</v>
      </c>
      <c r="BO497" s="64">
        <f>IFERROR(1/J497*(X497/H497),"0")</f>
        <v>0.14430014430014429</v>
      </c>
      <c r="BP497" s="64">
        <f>IFERROR(1/J497*(Y497/H497),"0")</f>
        <v>0.15151515151515152</v>
      </c>
    </row>
    <row r="498" spans="1:68" x14ac:dyDescent="0.2">
      <c r="A498" s="60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7">
        <f>IFERROR(X496/H496,"0")+IFERROR(X497/H497,"0")</f>
        <v>38.095238095238095</v>
      </c>
      <c r="Y498" s="577">
        <f>IFERROR(Y496/H496,"0")+IFERROR(Y497/H497,"0")</f>
        <v>40</v>
      </c>
      <c r="Z498" s="577">
        <f>IFERROR(IF(Z496="",0,Z496),"0")+IFERROR(IF(Z497="",0,Z497),"0")</f>
        <v>0.36080000000000001</v>
      </c>
      <c r="AA498" s="578"/>
      <c r="AB498" s="578"/>
      <c r="AC498" s="578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7">
        <f>IFERROR(SUM(X496:X497),"0")</f>
        <v>160</v>
      </c>
      <c r="Y499" s="577">
        <f>IFERROR(SUM(Y496:Y497),"0")</f>
        <v>168</v>
      </c>
      <c r="Z499" s="37"/>
      <c r="AA499" s="578"/>
      <c r="AB499" s="578"/>
      <c r="AC499" s="578"/>
    </row>
    <row r="500" spans="1:68" ht="14.25" hidden="1" customHeight="1" x14ac:dyDescent="0.25">
      <c r="A500" s="592" t="s">
        <v>74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803" t="s">
        <v>773</v>
      </c>
      <c r="Q501" s="584"/>
      <c r="R501" s="584"/>
      <c r="S501" s="584"/>
      <c r="T501" s="585"/>
      <c r="U501" s="34"/>
      <c r="V501" s="34"/>
      <c r="W501" s="35" t="s">
        <v>70</v>
      </c>
      <c r="X501" s="575">
        <v>25</v>
      </c>
      <c r="Y501" s="576">
        <f>IFERROR(IF(X501="",0,CEILING((X501/$H501),1)*$H501),"")</f>
        <v>27</v>
      </c>
      <c r="Z501" s="36">
        <f>IFERROR(IF(Y501=0,"",ROUNDUP(Y501/H501,0)*0.01898),"")</f>
        <v>5.6940000000000004E-2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26.441666666666666</v>
      </c>
      <c r="BN501" s="64">
        <f>IFERROR(Y501*I501/H501,"0")</f>
        <v>28.556999999999999</v>
      </c>
      <c r="BO501" s="64">
        <f>IFERROR(1/J501*(X501/H501),"0")</f>
        <v>4.3402777777777776E-2</v>
      </c>
      <c r="BP501" s="64">
        <f>IFERROR(1/J501*(Y501/H501),"0")</f>
        <v>4.6875E-2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68" t="s">
        <v>773</v>
      </c>
      <c r="Q502" s="584"/>
      <c r="R502" s="584"/>
      <c r="S502" s="584"/>
      <c r="T502" s="585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7">
        <f>IFERROR(X501/H501,"0")+IFERROR(X502/H502,"0")</f>
        <v>2.7777777777777777</v>
      </c>
      <c r="Y503" s="577">
        <f>IFERROR(Y501/H501,"0")+IFERROR(Y502/H502,"0")</f>
        <v>3</v>
      </c>
      <c r="Z503" s="577">
        <f>IFERROR(IF(Z501="",0,Z501),"0")+IFERROR(IF(Z502="",0,Z502),"0")</f>
        <v>5.6940000000000004E-2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7">
        <f>IFERROR(SUM(X501:X502),"0")</f>
        <v>25</v>
      </c>
      <c r="Y504" s="577">
        <f>IFERROR(SUM(Y501:Y502),"0")</f>
        <v>27</v>
      </c>
      <c r="Z504" s="37"/>
      <c r="AA504" s="578"/>
      <c r="AB504" s="578"/>
      <c r="AC504" s="578"/>
    </row>
    <row r="505" spans="1:68" ht="14.25" hidden="1" customHeight="1" x14ac:dyDescent="0.25">
      <c r="A505" s="592" t="s">
        <v>177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63" t="s">
        <v>778</v>
      </c>
      <c r="Q506" s="584"/>
      <c r="R506" s="584"/>
      <c r="S506" s="584"/>
      <c r="T506" s="585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610" t="s">
        <v>781</v>
      </c>
      <c r="Q507" s="584"/>
      <c r="R507" s="584"/>
      <c r="S507" s="584"/>
      <c r="T507" s="585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860" t="s">
        <v>784</v>
      </c>
      <c r="Q508" s="584"/>
      <c r="R508" s="584"/>
      <c r="S508" s="584"/>
      <c r="T508" s="585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698" t="s">
        <v>787</v>
      </c>
      <c r="Q509" s="584"/>
      <c r="R509" s="584"/>
      <c r="S509" s="584"/>
      <c r="T509" s="585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05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6"/>
      <c r="P510" s="596" t="s">
        <v>72</v>
      </c>
      <c r="Q510" s="597"/>
      <c r="R510" s="597"/>
      <c r="S510" s="597"/>
      <c r="T510" s="597"/>
      <c r="U510" s="597"/>
      <c r="V510" s="598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6"/>
      <c r="P511" s="596" t="s">
        <v>72</v>
      </c>
      <c r="Q511" s="597"/>
      <c r="R511" s="597"/>
      <c r="S511" s="597"/>
      <c r="T511" s="597"/>
      <c r="U511" s="597"/>
      <c r="V511" s="598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81" t="s">
        <v>788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hidden="1" customHeight="1" x14ac:dyDescent="0.25">
      <c r="A513" s="592" t="s">
        <v>142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7" t="s">
        <v>791</v>
      </c>
      <c r="Q514" s="584"/>
      <c r="R514" s="584"/>
      <c r="S514" s="584"/>
      <c r="T514" s="585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8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9"/>
      <c r="P517" s="628" t="s">
        <v>793</v>
      </c>
      <c r="Q517" s="629"/>
      <c r="R517" s="629"/>
      <c r="S517" s="629"/>
      <c r="T517" s="629"/>
      <c r="U517" s="629"/>
      <c r="V517" s="620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3090.8999999999996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3180.04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9"/>
      <c r="P518" s="628" t="s">
        <v>794</v>
      </c>
      <c r="Q518" s="629"/>
      <c r="R518" s="629"/>
      <c r="S518" s="629"/>
      <c r="T518" s="629"/>
      <c r="U518" s="629"/>
      <c r="V518" s="620"/>
      <c r="W518" s="37" t="s">
        <v>70</v>
      </c>
      <c r="X518" s="577">
        <f>IFERROR(SUM(BM22:BM514),"0")</f>
        <v>3241.2998426758422</v>
      </c>
      <c r="Y518" s="577">
        <f>IFERROR(SUM(BN22:BN514),"0")</f>
        <v>3335.1250000000005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9"/>
      <c r="P519" s="628" t="s">
        <v>795</v>
      </c>
      <c r="Q519" s="629"/>
      <c r="R519" s="629"/>
      <c r="S519" s="629"/>
      <c r="T519" s="629"/>
      <c r="U519" s="629"/>
      <c r="V519" s="620"/>
      <c r="W519" s="37" t="s">
        <v>796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9"/>
      <c r="P520" s="628" t="s">
        <v>797</v>
      </c>
      <c r="Q520" s="629"/>
      <c r="R520" s="629"/>
      <c r="S520" s="629"/>
      <c r="T520" s="629"/>
      <c r="U520" s="629"/>
      <c r="V520" s="620"/>
      <c r="W520" s="37" t="s">
        <v>70</v>
      </c>
      <c r="X520" s="577">
        <f>GrossWeightTotal+PalletQtyTotal*25</f>
        <v>3391.2998426758422</v>
      </c>
      <c r="Y520" s="577">
        <f>GrossWeightTotalR+PalletQtyTotalR*25</f>
        <v>3485.1250000000005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9"/>
      <c r="P521" s="628" t="s">
        <v>798</v>
      </c>
      <c r="Q521" s="629"/>
      <c r="R521" s="629"/>
      <c r="S521" s="629"/>
      <c r="T521" s="629"/>
      <c r="U521" s="629"/>
      <c r="V521" s="620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369.5693827777161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382</v>
      </c>
      <c r="Z521" s="37"/>
      <c r="AA521" s="578"/>
      <c r="AB521" s="578"/>
      <c r="AC521" s="578"/>
    </row>
    <row r="522" spans="1:68" ht="14.25" hidden="1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9"/>
      <c r="P522" s="628" t="s">
        <v>799</v>
      </c>
      <c r="Q522" s="629"/>
      <c r="R522" s="629"/>
      <c r="S522" s="629"/>
      <c r="T522" s="629"/>
      <c r="U522" s="629"/>
      <c r="V522" s="620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6.0991799999999996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79" t="s">
        <v>101</v>
      </c>
      <c r="D524" s="602"/>
      <c r="E524" s="602"/>
      <c r="F524" s="602"/>
      <c r="G524" s="602"/>
      <c r="H524" s="580"/>
      <c r="I524" s="579" t="s">
        <v>266</v>
      </c>
      <c r="J524" s="602"/>
      <c r="K524" s="602"/>
      <c r="L524" s="602"/>
      <c r="M524" s="602"/>
      <c r="N524" s="602"/>
      <c r="O524" s="602"/>
      <c r="P524" s="602"/>
      <c r="Q524" s="602"/>
      <c r="R524" s="602"/>
      <c r="S524" s="580"/>
      <c r="T524" s="579" t="s">
        <v>554</v>
      </c>
      <c r="U524" s="580"/>
      <c r="V524" s="579" t="s">
        <v>611</v>
      </c>
      <c r="W524" s="602"/>
      <c r="X524" s="602"/>
      <c r="Y524" s="580"/>
      <c r="Z524" s="572" t="s">
        <v>670</v>
      </c>
      <c r="AA524" s="579" t="s">
        <v>736</v>
      </c>
      <c r="AB524" s="580"/>
      <c r="AC524" s="52"/>
      <c r="AF524" s="573"/>
    </row>
    <row r="525" spans="1:68" ht="14.25" customHeight="1" thickTop="1" x14ac:dyDescent="0.2">
      <c r="A525" s="730" t="s">
        <v>802</v>
      </c>
      <c r="B525" s="579" t="s">
        <v>63</v>
      </c>
      <c r="C525" s="579" t="s">
        <v>102</v>
      </c>
      <c r="D525" s="579" t="s">
        <v>122</v>
      </c>
      <c r="E525" s="579" t="s">
        <v>184</v>
      </c>
      <c r="F525" s="579" t="s">
        <v>207</v>
      </c>
      <c r="G525" s="579" t="s">
        <v>242</v>
      </c>
      <c r="H525" s="579" t="s">
        <v>101</v>
      </c>
      <c r="I525" s="579" t="s">
        <v>267</v>
      </c>
      <c r="J525" s="579" t="s">
        <v>307</v>
      </c>
      <c r="K525" s="579" t="s">
        <v>368</v>
      </c>
      <c r="L525" s="579" t="s">
        <v>407</v>
      </c>
      <c r="M525" s="579" t="s">
        <v>423</v>
      </c>
      <c r="N525" s="573"/>
      <c r="O525" s="579" t="s">
        <v>436</v>
      </c>
      <c r="P525" s="579" t="s">
        <v>446</v>
      </c>
      <c r="Q525" s="579" t="s">
        <v>453</v>
      </c>
      <c r="R525" s="579" t="s">
        <v>458</v>
      </c>
      <c r="S525" s="579" t="s">
        <v>544</v>
      </c>
      <c r="T525" s="579" t="s">
        <v>555</v>
      </c>
      <c r="U525" s="579" t="s">
        <v>589</v>
      </c>
      <c r="V525" s="579" t="s">
        <v>612</v>
      </c>
      <c r="W525" s="579" t="s">
        <v>644</v>
      </c>
      <c r="X525" s="579" t="s">
        <v>662</v>
      </c>
      <c r="Y525" s="579" t="s">
        <v>666</v>
      </c>
      <c r="Z525" s="579" t="s">
        <v>670</v>
      </c>
      <c r="AA525" s="579" t="s">
        <v>736</v>
      </c>
      <c r="AB525" s="579" t="s">
        <v>788</v>
      </c>
      <c r="AC525" s="52"/>
      <c r="AF525" s="573"/>
    </row>
    <row r="526" spans="1:68" ht="13.5" customHeight="1" thickBot="1" x14ac:dyDescent="0.25">
      <c r="A526" s="731"/>
      <c r="B526" s="627"/>
      <c r="C526" s="627"/>
      <c r="D526" s="627"/>
      <c r="E526" s="627"/>
      <c r="F526" s="627"/>
      <c r="G526" s="627"/>
      <c r="H526" s="627"/>
      <c r="I526" s="627"/>
      <c r="J526" s="627"/>
      <c r="K526" s="627"/>
      <c r="L526" s="627"/>
      <c r="M526" s="627"/>
      <c r="N526" s="573"/>
      <c r="O526" s="627"/>
      <c r="P526" s="627"/>
      <c r="Q526" s="627"/>
      <c r="R526" s="627"/>
      <c r="S526" s="627"/>
      <c r="T526" s="627"/>
      <c r="U526" s="627"/>
      <c r="V526" s="627"/>
      <c r="W526" s="627"/>
      <c r="X526" s="627"/>
      <c r="Y526" s="627"/>
      <c r="Z526" s="627"/>
      <c r="AA526" s="627"/>
      <c r="AB526" s="62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411</v>
      </c>
      <c r="E527" s="46">
        <f>IFERROR(Y90*1,"0")+IFERROR(Y91*1,"0")+IFERROR(Y92*1,"0")+IFERROR(Y96*1,"0")+IFERROR(Y97*1,"0")+IFERROR(Y98*1,"0")+IFERROR(Y99*1,"0")+IFERROR(Y100*1,"0")+IFERROR(Y101*1,"0")</f>
        <v>62.100000000000009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37.799999999999997</v>
      </c>
      <c r="G527" s="46">
        <f>IFERROR(Y133*1,"0")+IFERROR(Y134*1,"0")+IFERROR(Y138*1,"0")+IFERROR(Y139*1,"0")+IFERROR(Y143*1,"0")+IFERROR(Y144*1,"0")</f>
        <v>12.8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8.4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9.6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191.6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1149.4000000000003</v>
      </c>
      <c r="S527" s="46">
        <f>IFERROR(Y341*1,"0")+IFERROR(Y342*1,"0")+IFERROR(Y343*1,"0")</f>
        <v>18.3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825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95.04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351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,23"/>
        <filter val="10,00"/>
        <filter val="10,20"/>
        <filter val="100,00"/>
        <filter val="12,00"/>
        <filter val="12,50"/>
        <filter val="12,60"/>
        <filter val="122,60"/>
        <filter val="13,50"/>
        <filter val="140,00"/>
        <filter val="15,74"/>
        <filter val="150,00"/>
        <filter val="16,00"/>
        <filter val="160,00"/>
        <filter val="170,00"/>
        <filter val="18,10"/>
        <filter val="18,67"/>
        <filter val="188,00"/>
        <filter val="195,00"/>
        <filter val="2,00"/>
        <filter val="2,10"/>
        <filter val="2,78"/>
        <filter val="2,98"/>
        <filter val="20,00"/>
        <filter val="23,33"/>
        <filter val="23,89"/>
        <filter val="24,00"/>
        <filter val="25,00"/>
        <filter val="266,00"/>
        <filter val="27,15"/>
        <filter val="3 090,90"/>
        <filter val="3 241,30"/>
        <filter val="3 391,30"/>
        <filter val="3,00"/>
        <filter val="3,38"/>
        <filter val="3,75"/>
        <filter val="30,00"/>
        <filter val="30,67"/>
        <filter val="32,19"/>
        <filter val="330,00"/>
        <filter val="35,00"/>
        <filter val="35,40"/>
        <filter val="350,00"/>
        <filter val="369,57"/>
        <filter val="38,10"/>
        <filter val="4,00"/>
        <filter val="4,73"/>
        <filter val="4,76"/>
        <filter val="40,00"/>
        <filter val="43,50"/>
        <filter val="45,00"/>
        <filter val="460,00"/>
        <filter val="5,00"/>
        <filter val="5,40"/>
        <filter val="5,68"/>
        <filter val="5,70"/>
        <filter val="5,78"/>
        <filter val="6"/>
        <filter val="6,63"/>
        <filter val="60,00"/>
        <filter val="700,00"/>
        <filter val="8,00"/>
        <filter val="8,10"/>
        <filter val="80,00"/>
        <filter val="89,74"/>
      </filters>
    </filterColumn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