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3742A9A-54F7-429E-89C9-DACC657A5B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9" i="1" s="1"/>
  <c r="BM22" i="1"/>
  <c r="Y22" i="1"/>
  <c r="B527" i="1" s="1"/>
  <c r="H10" i="1"/>
  <c r="F10" i="1"/>
  <c r="F9" i="1"/>
  <c r="A9" i="1"/>
  <c r="A10" i="1" s="1"/>
  <c r="D7" i="1"/>
  <c r="Q6" i="1"/>
  <c r="P2" i="1"/>
  <c r="BP153" i="1" l="1"/>
  <c r="BN153" i="1"/>
  <c r="Z153" i="1"/>
  <c r="BP179" i="1"/>
  <c r="BN179" i="1"/>
  <c r="Z179" i="1"/>
  <c r="BP210" i="1"/>
  <c r="BN210" i="1"/>
  <c r="Z210" i="1"/>
  <c r="BP238" i="1"/>
  <c r="BN238" i="1"/>
  <c r="Z238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21" i="1"/>
  <c r="BN321" i="1"/>
  <c r="Z321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Z100" i="1"/>
  <c r="BN100" i="1"/>
  <c r="Z115" i="1"/>
  <c r="BN115" i="1"/>
  <c r="Z123" i="1"/>
  <c r="BN123" i="1"/>
  <c r="Z144" i="1"/>
  <c r="BN144" i="1"/>
  <c r="Z149" i="1"/>
  <c r="Z150" i="1" s="1"/>
  <c r="BN149" i="1"/>
  <c r="BP149" i="1"/>
  <c r="BP169" i="1"/>
  <c r="BN169" i="1"/>
  <c r="Z169" i="1"/>
  <c r="BP198" i="1"/>
  <c r="BN198" i="1"/>
  <c r="Z198" i="1"/>
  <c r="BP221" i="1"/>
  <c r="BN221" i="1"/>
  <c r="Z221" i="1"/>
  <c r="BP255" i="1"/>
  <c r="BN255" i="1"/>
  <c r="Z255" i="1"/>
  <c r="Z260" i="1" s="1"/>
  <c r="BP267" i="1"/>
  <c r="BN267" i="1"/>
  <c r="Z267" i="1"/>
  <c r="BP305" i="1"/>
  <c r="BN305" i="1"/>
  <c r="Z305" i="1"/>
  <c r="BN326" i="1"/>
  <c r="Z326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52" i="1"/>
  <c r="Y116" i="1"/>
  <c r="Y180" i="1"/>
  <c r="Y268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J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Z194" i="1"/>
  <c r="BN194" i="1"/>
  <c r="Y206" i="1"/>
  <c r="Z200" i="1"/>
  <c r="BN200" i="1"/>
  <c r="Z204" i="1"/>
  <c r="BN204" i="1"/>
  <c r="Z212" i="1"/>
  <c r="BN212" i="1"/>
  <c r="Z216" i="1"/>
  <c r="BN216" i="1"/>
  <c r="Y223" i="1"/>
  <c r="Z228" i="1"/>
  <c r="BN228" i="1"/>
  <c r="Z232" i="1"/>
  <c r="BN232" i="1"/>
  <c r="Z242" i="1"/>
  <c r="Z243" i="1" s="1"/>
  <c r="BN242" i="1"/>
  <c r="BP242" i="1"/>
  <c r="Y243" i="1"/>
  <c r="Z246" i="1"/>
  <c r="BN246" i="1"/>
  <c r="BP246" i="1"/>
  <c r="Z250" i="1"/>
  <c r="BN250" i="1"/>
  <c r="Z257" i="1"/>
  <c r="BN257" i="1"/>
  <c r="Z264" i="1"/>
  <c r="BN264" i="1"/>
  <c r="Z274" i="1"/>
  <c r="BN274" i="1"/>
  <c r="Z295" i="1"/>
  <c r="BN295" i="1"/>
  <c r="Z303" i="1"/>
  <c r="BN303" i="1"/>
  <c r="Z307" i="1"/>
  <c r="BN307" i="1"/>
  <c r="Z315" i="1"/>
  <c r="BN315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Z486" i="1" s="1"/>
  <c r="BP485" i="1"/>
  <c r="BN485" i="1"/>
  <c r="Z485" i="1"/>
  <c r="Y511" i="1"/>
  <c r="Y510" i="1"/>
  <c r="BP506" i="1"/>
  <c r="BN506" i="1"/>
  <c r="Z506" i="1"/>
  <c r="Z510" i="1" s="1"/>
  <c r="BP508" i="1"/>
  <c r="BN508" i="1"/>
  <c r="Z508" i="1"/>
  <c r="S527" i="1"/>
  <c r="Y344" i="1"/>
  <c r="Y411" i="1"/>
  <c r="Y24" i="1"/>
  <c r="Y32" i="1"/>
  <c r="Y46" i="1"/>
  <c r="Y50" i="1"/>
  <c r="Y59" i="1"/>
  <c r="Y67" i="1"/>
  <c r="Y73" i="1"/>
  <c r="Y81" i="1"/>
  <c r="BP85" i="1"/>
  <c r="BN85" i="1"/>
  <c r="Z85" i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BP114" i="1"/>
  <c r="BN114" i="1"/>
  <c r="Z114" i="1"/>
  <c r="Z116" i="1" s="1"/>
  <c r="Y125" i="1"/>
  <c r="BP122" i="1"/>
  <c r="BN122" i="1"/>
  <c r="Z122" i="1"/>
  <c r="Y129" i="1"/>
  <c r="Y135" i="1"/>
  <c r="BP139" i="1"/>
  <c r="BN139" i="1"/>
  <c r="Z139" i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Z424" i="1" s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331" i="1" l="1"/>
  <c r="Z503" i="1"/>
  <c r="Z458" i="1"/>
  <c r="Z251" i="1"/>
  <c r="Z275" i="1"/>
  <c r="Z378" i="1"/>
  <c r="Z124" i="1"/>
  <c r="Z474" i="1"/>
  <c r="Z309" i="1"/>
  <c r="Z299" i="1"/>
  <c r="Z268" i="1"/>
  <c r="Z356" i="1"/>
  <c r="Z174" i="1"/>
  <c r="Z140" i="1"/>
  <c r="Z72" i="1"/>
  <c r="Z66" i="1"/>
  <c r="Z59" i="1"/>
  <c r="Z45" i="1"/>
  <c r="Z32" i="1"/>
  <c r="Z86" i="1"/>
  <c r="Z452" i="1"/>
  <c r="Z406" i="1"/>
  <c r="Z234" i="1"/>
  <c r="Z468" i="1"/>
  <c r="Z81" i="1"/>
  <c r="Y519" i="1"/>
  <c r="Z218" i="1"/>
  <c r="Z93" i="1"/>
  <c r="Y517" i="1"/>
  <c r="Z493" i="1"/>
  <c r="Y521" i="1"/>
  <c r="Y518" i="1"/>
  <c r="Y520" i="1" s="1"/>
  <c r="Z323" i="1"/>
  <c r="Z317" i="1"/>
  <c r="Z522" i="1" l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<sst xmlns="http://schemas.openxmlformats.org/spreadsheetml/2006/main" count="2314" uniqueCount="820">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</sst>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45819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Среда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0.58333333333333337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50</v>
      </c>
      <c r="Y41" s="576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9">
        <v>4680115882539</v>
      </c>
      <c r="E42" s="580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9">
        <v>4607091385687</v>
      </c>
      <c r="E43" s="580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70</v>
      </c>
      <c r="X43" s="575">
        <v>202</v>
      </c>
      <c r="Y43" s="576">
        <f>IFERROR(IF(X43="",0,CEILING((X43/$H43),1)*$H43),"")</f>
        <v>204</v>
      </c>
      <c r="Z43" s="36">
        <f>IFERROR(IF(Y43=0,"",ROUNDUP(Y43/H43,0)*0.00902),"")</f>
        <v>0.46001999999999998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212.60499999999999</v>
      </c>
      <c r="BN43" s="64">
        <f>IFERROR(Y43*I43/H43,"0")</f>
        <v>214.71</v>
      </c>
      <c r="BO43" s="64">
        <f>IFERROR(1/J43*(X43/H43),"0")</f>
        <v>0.38257575757575757</v>
      </c>
      <c r="BP43" s="64">
        <f>IFERROR(1/J43*(Y43/H43),"0")</f>
        <v>0.38636363636363635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55.129629629629633</v>
      </c>
      <c r="Y45" s="577">
        <f>IFERROR(Y41/H41,"0")+IFERROR(Y42/H42,"0")+IFERROR(Y43/H43,"0")+IFERROR(Y44/H44,"0")</f>
        <v>56</v>
      </c>
      <c r="Z45" s="577">
        <f>IFERROR(IF(Z41="",0,Z41),"0")+IFERROR(IF(Z42="",0,Z42),"0")+IFERROR(IF(Z43="",0,Z43),"0")+IFERROR(IF(Z44="",0,Z44),"0")</f>
        <v>0.55491999999999997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252</v>
      </c>
      <c r="Y46" s="577">
        <f>IFERROR(SUM(Y41:Y44),"0")</f>
        <v>258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408</v>
      </c>
      <c r="Y54" s="576">
        <f t="shared" si="6"/>
        <v>410.40000000000003</v>
      </c>
      <c r="Z54" s="36">
        <f>IFERROR(IF(Y54=0,"",ROUNDUP(Y54/H54,0)*0.01898),"")</f>
        <v>0.72123999999999999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424.43333333333334</v>
      </c>
      <c r="BN54" s="64">
        <f t="shared" si="8"/>
        <v>426.92999999999995</v>
      </c>
      <c r="BO54" s="64">
        <f t="shared" si="9"/>
        <v>0.59027777777777779</v>
      </c>
      <c r="BP54" s="64">
        <f t="shared" si="10"/>
        <v>0.59375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225</v>
      </c>
      <c r="Y58" s="576">
        <f t="shared" si="6"/>
        <v>225</v>
      </c>
      <c r="Z58" s="36">
        <f>IFERROR(IF(Y58=0,"",ROUNDUP(Y58/H58,0)*0.00902),"")</f>
        <v>0.45100000000000001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235.5</v>
      </c>
      <c r="BN58" s="64">
        <f t="shared" si="8"/>
        <v>235.5</v>
      </c>
      <c r="BO58" s="64">
        <f t="shared" si="9"/>
        <v>0.37878787878787878</v>
      </c>
      <c r="BP58" s="64">
        <f t="shared" si="10"/>
        <v>0.37878787878787878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87.777777777777771</v>
      </c>
      <c r="Y59" s="577">
        <f>IFERROR(Y53/H53,"0")+IFERROR(Y54/H54,"0")+IFERROR(Y55/H55,"0")+IFERROR(Y56/H56,"0")+IFERROR(Y57/H57,"0")+IFERROR(Y58/H58,"0")</f>
        <v>88</v>
      </c>
      <c r="Z59" s="577">
        <f>IFERROR(IF(Z53="",0,Z53),"0")+IFERROR(IF(Z54="",0,Z54),"0")+IFERROR(IF(Z55="",0,Z55),"0")+IFERROR(IF(Z56="",0,Z56),"0")+IFERROR(IF(Z57="",0,Z57),"0")+IFERROR(IF(Z58="",0,Z58),"0")</f>
        <v>1.1722399999999999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633</v>
      </c>
      <c r="Y60" s="577">
        <f>IFERROR(SUM(Y53:Y58),"0")</f>
        <v>635.40000000000009</v>
      </c>
      <c r="Z60" s="37"/>
      <c r="AA60" s="578"/>
      <c r="AB60" s="578"/>
      <c r="AC60" s="578"/>
    </row>
    <row r="61" spans="1:68" ht="14.25" hidden="1" customHeight="1" x14ac:dyDescent="0.25">
      <c r="A61" s="597" t="s">
        <v>142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250</v>
      </c>
      <c r="Y62" s="576">
        <f>IFERROR(IF(X62="",0,CEILING((X62/$H62),1)*$H62),"")</f>
        <v>259.20000000000005</v>
      </c>
      <c r="Z62" s="36">
        <f>IFERROR(IF(Y62=0,"",ROUNDUP(Y62/H62,0)*0.01898),"")</f>
        <v>0.45552000000000004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260.0694444444444</v>
      </c>
      <c r="BN62" s="64">
        <f>IFERROR(Y62*I62/H62,"0")</f>
        <v>269.64000000000004</v>
      </c>
      <c r="BO62" s="64">
        <f>IFERROR(1/J62*(X62/H62),"0")</f>
        <v>0.36168981481481477</v>
      </c>
      <c r="BP62" s="64">
        <f>IFERROR(1/J62*(Y62/H62),"0")</f>
        <v>0.37500000000000006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108</v>
      </c>
      <c r="Y65" s="576">
        <f>IFERROR(IF(X65="",0,CEILING((X65/$H65),1)*$H65),"")</f>
        <v>108</v>
      </c>
      <c r="Z65" s="36">
        <f>IFERROR(IF(Y65=0,"",ROUNDUP(Y65/H65,0)*0.00651),"")</f>
        <v>0.26040000000000002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115.19999999999997</v>
      </c>
      <c r="BN65" s="64">
        <f>IFERROR(Y65*I65/H65,"0")</f>
        <v>115.19999999999997</v>
      </c>
      <c r="BO65" s="64">
        <f>IFERROR(1/J65*(X65/H65),"0")</f>
        <v>0.2197802197802198</v>
      </c>
      <c r="BP65" s="64">
        <f>IFERROR(1/J65*(Y65/H65),"0")</f>
        <v>0.2197802197802198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63.148148148148145</v>
      </c>
      <c r="Y66" s="577">
        <f>IFERROR(Y62/H62,"0")+IFERROR(Y63/H63,"0")+IFERROR(Y64/H64,"0")+IFERROR(Y65/H65,"0")</f>
        <v>64</v>
      </c>
      <c r="Z66" s="577">
        <f>IFERROR(IF(Z62="",0,Z62),"0")+IFERROR(IF(Z63="",0,Z63),"0")+IFERROR(IF(Z64="",0,Z64),"0")+IFERROR(IF(Z65="",0,Z65),"0")</f>
        <v>0.71592000000000011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358</v>
      </c>
      <c r="Y67" s="577">
        <f>IFERROR(SUM(Y62:Y65),"0")</f>
        <v>367.20000000000005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177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184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150</v>
      </c>
      <c r="Y90" s="576">
        <f>IFERROR(IF(X90="",0,CEILING((X90/$H90),1)*$H90),"")</f>
        <v>151.20000000000002</v>
      </c>
      <c r="Z90" s="36">
        <f>IFERROR(IF(Y90=0,"",ROUNDUP(Y90/H90,0)*0.01898),"")</f>
        <v>0.26572000000000001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156.04166666666666</v>
      </c>
      <c r="BN90" s="64">
        <f>IFERROR(Y90*I90/H90,"0")</f>
        <v>157.29000000000002</v>
      </c>
      <c r="BO90" s="64">
        <f>IFERROR(1/J90*(X90/H90),"0")</f>
        <v>0.21701388888888887</v>
      </c>
      <c r="BP90" s="64">
        <f>IFERROR(1/J90*(Y90/H90),"0")</f>
        <v>0.21875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180</v>
      </c>
      <c r="Y92" s="576">
        <f>IFERROR(IF(X92="",0,CEILING((X92/$H92),1)*$H92),"")</f>
        <v>180</v>
      </c>
      <c r="Z92" s="36">
        <f>IFERROR(IF(Y92=0,"",ROUNDUP(Y92/H92,0)*0.00902),"")</f>
        <v>0.36080000000000001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188.39999999999998</v>
      </c>
      <c r="BN92" s="64">
        <f>IFERROR(Y92*I92/H92,"0")</f>
        <v>188.39999999999998</v>
      </c>
      <c r="BO92" s="64">
        <f>IFERROR(1/J92*(X92/H92),"0")</f>
        <v>0.30303030303030304</v>
      </c>
      <c r="BP92" s="64">
        <f>IFERROR(1/J92*(Y92/H92),"0")</f>
        <v>0.30303030303030304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53.888888888888886</v>
      </c>
      <c r="Y93" s="577">
        <f>IFERROR(Y90/H90,"0")+IFERROR(Y91/H91,"0")+IFERROR(Y92/H92,"0")</f>
        <v>54</v>
      </c>
      <c r="Z93" s="577">
        <f>IFERROR(IF(Z90="",0,Z90),"0")+IFERROR(IF(Z91="",0,Z91),"0")+IFERROR(IF(Z92="",0,Z92),"0")</f>
        <v>0.62651999999999997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330</v>
      </c>
      <c r="Y94" s="577">
        <f>IFERROR(SUM(Y90:Y92),"0")</f>
        <v>331.20000000000005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5">
        <v>124</v>
      </c>
      <c r="Y96" s="576">
        <f t="shared" ref="Y96:Y101" si="16">IFERROR(IF(X96="",0,CEILING((X96/$H96),1)*$H96),"")</f>
        <v>129.6</v>
      </c>
      <c r="Z96" s="36">
        <f>IFERROR(IF(Y96=0,"",ROUNDUP(Y96/H96,0)*0.01898),"")</f>
        <v>0.30368000000000001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131.94518518518518</v>
      </c>
      <c r="BN96" s="64">
        <f t="shared" ref="BN96:BN101" si="18">IFERROR(Y96*I96/H96,"0")</f>
        <v>137.904</v>
      </c>
      <c r="BO96" s="64">
        <f t="shared" ref="BO96:BO101" si="19">IFERROR(1/J96*(X96/H96),"0")</f>
        <v>0.23919753086419754</v>
      </c>
      <c r="BP96" s="64">
        <f t="shared" ref="BP96:BP101" si="20">IFERROR(1/J96*(Y96/H96),"0")</f>
        <v>0.25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165</v>
      </c>
      <c r="Y101" s="576">
        <f t="shared" si="16"/>
        <v>166.32</v>
      </c>
      <c r="Z101" s="36">
        <f>IFERROR(IF(Y101=0,"",ROUNDUP(Y101/H101,0)*0.00651),"")</f>
        <v>0.54683999999999999</v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186.5</v>
      </c>
      <c r="BN101" s="64">
        <f t="shared" si="18"/>
        <v>187.99199999999999</v>
      </c>
      <c r="BO101" s="64">
        <f t="shared" si="19"/>
        <v>0.45787545787545786</v>
      </c>
      <c r="BP101" s="64">
        <f t="shared" si="20"/>
        <v>0.46153846153846156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98.641975308641975</v>
      </c>
      <c r="Y102" s="577">
        <f>IFERROR(Y96/H96,"0")+IFERROR(Y97/H97,"0")+IFERROR(Y98/H98,"0")+IFERROR(Y99/H99,"0")+IFERROR(Y100/H100,"0")+IFERROR(Y101/H101,"0")</f>
        <v>100</v>
      </c>
      <c r="Z102" s="577">
        <f>IFERROR(IF(Z96="",0,Z96),"0")+IFERROR(IF(Z97="",0,Z97),"0")+IFERROR(IF(Z98="",0,Z98),"0")+IFERROR(IF(Z99="",0,Z99),"0")+IFERROR(IF(Z100="",0,Z100),"0")+IFERROR(IF(Z101="",0,Z101),"0")</f>
        <v>0.85051999999999994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289</v>
      </c>
      <c r="Y103" s="577">
        <f>IFERROR(SUM(Y96:Y101),"0")</f>
        <v>295.91999999999996</v>
      </c>
      <c r="Z103" s="37"/>
      <c r="AA103" s="578"/>
      <c r="AB103" s="578"/>
      <c r="AC103" s="578"/>
    </row>
    <row r="104" spans="1:68" ht="16.5" hidden="1" customHeight="1" x14ac:dyDescent="0.25">
      <c r="A104" s="629" t="s">
        <v>207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83</v>
      </c>
      <c r="Y106" s="576">
        <f>IFERROR(IF(X106="",0,CEILING((X106/$H106),1)*$H106),"")</f>
        <v>86.4</v>
      </c>
      <c r="Z106" s="36">
        <f>IFERROR(IF(Y106=0,"",ROUNDUP(Y106/H106,0)*0.01898),"")</f>
        <v>0.15184</v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86.343055555555551</v>
      </c>
      <c r="BN106" s="64">
        <f>IFERROR(Y106*I106/H106,"0")</f>
        <v>89.88</v>
      </c>
      <c r="BO106" s="64">
        <f>IFERROR(1/J106*(X106/H106),"0")</f>
        <v>0.12008101851851852</v>
      </c>
      <c r="BP106" s="64">
        <f>IFERROR(1/J106*(Y106/H106),"0")</f>
        <v>0.125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188</v>
      </c>
      <c r="Y107" s="576">
        <f>IFERROR(IF(X107="",0,CEILING((X107/$H107),1)*$H107),"")</f>
        <v>191.25</v>
      </c>
      <c r="Z107" s="36">
        <f>IFERROR(IF(Y107=0,"",ROUNDUP(Y107/H107,0)*0.00902),"")</f>
        <v>0.46001999999999998</v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198.52799999999999</v>
      </c>
      <c r="BN107" s="64">
        <f>IFERROR(Y107*I107/H107,"0")</f>
        <v>201.96</v>
      </c>
      <c r="BO107" s="64">
        <f>IFERROR(1/J107*(X107/H107),"0")</f>
        <v>0.3797979797979798</v>
      </c>
      <c r="BP107" s="64">
        <f>IFERROR(1/J107*(Y107/H107),"0")</f>
        <v>0.38636363636363635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57.818518518518516</v>
      </c>
      <c r="Y110" s="577">
        <f>IFERROR(Y106/H106,"0")+IFERROR(Y107/H107,"0")+IFERROR(Y108/H108,"0")+IFERROR(Y109/H109,"0")</f>
        <v>59</v>
      </c>
      <c r="Z110" s="577">
        <f>IFERROR(IF(Z106="",0,Z106),"0")+IFERROR(IF(Z107="",0,Z107),"0")+IFERROR(IF(Z108="",0,Z108),"0")+IFERROR(IF(Z109="",0,Z109),"0")</f>
        <v>0.61185999999999996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271</v>
      </c>
      <c r="Y111" s="577">
        <f>IFERROR(SUM(Y106:Y109),"0")</f>
        <v>277.64999999999998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142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220</v>
      </c>
      <c r="B114" s="54" t="s">
        <v>221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51</v>
      </c>
      <c r="Y119" s="576">
        <f>IFERROR(IF(X119="",0,CEILING((X119/$H119),1)*$H119),"")</f>
        <v>56.699999999999996</v>
      </c>
      <c r="Z119" s="36">
        <f>IFERROR(IF(Y119=0,"",ROUNDUP(Y119/H119,0)*0.01898),"")</f>
        <v>0.13286000000000001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54.23</v>
      </c>
      <c r="BN119" s="64">
        <f>IFERROR(Y119*I119/H119,"0")</f>
        <v>60.290999999999997</v>
      </c>
      <c r="BO119" s="64">
        <f>IFERROR(1/J119*(X119/H119),"0")</f>
        <v>9.8379629629629636E-2</v>
      </c>
      <c r="BP119" s="64">
        <f>IFERROR(1/J119*(Y119/H119),"0")</f>
        <v>0.109375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264</v>
      </c>
      <c r="Y121" s="576">
        <f>IFERROR(IF(X121="",0,CEILING((X121/$H121),1)*$H121),"")</f>
        <v>265.32</v>
      </c>
      <c r="Z121" s="36">
        <f>IFERROR(IF(Y121=0,"",ROUNDUP(Y121/H121,0)*0.00651),"")</f>
        <v>0.87234</v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296.8</v>
      </c>
      <c r="BN121" s="64">
        <f>IFERROR(Y121*I121/H121,"0")</f>
        <v>298.28399999999999</v>
      </c>
      <c r="BO121" s="64">
        <f>IFERROR(1/J121*(X121/H121),"0")</f>
        <v>0.73260073260073266</v>
      </c>
      <c r="BP121" s="64">
        <f>IFERROR(1/J121*(Y121/H121),"0")</f>
        <v>0.73626373626373631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139.62962962962965</v>
      </c>
      <c r="Y124" s="577">
        <f>IFERROR(Y119/H119,"0")+IFERROR(Y120/H120,"0")+IFERROR(Y121/H121,"0")+IFERROR(Y122/H122,"0")+IFERROR(Y123/H123,"0")</f>
        <v>141</v>
      </c>
      <c r="Z124" s="577">
        <f>IFERROR(IF(Z119="",0,Z119),"0")+IFERROR(IF(Z120="",0,Z120),"0")+IFERROR(IF(Z121="",0,Z121),"0")+IFERROR(IF(Z122="",0,Z122),"0")+IFERROR(IF(Z123="",0,Z123),"0")</f>
        <v>1.0052000000000001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315</v>
      </c>
      <c r="Y125" s="577">
        <f>IFERROR(SUM(Y119:Y123),"0")</f>
        <v>322.02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177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242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60</v>
      </c>
      <c r="Y134" s="576">
        <f>IFERROR(IF(X134="",0,CEILING((X134/$H134),1)*$H134),"")</f>
        <v>60.800000000000004</v>
      </c>
      <c r="Z134" s="36">
        <f>IFERROR(IF(Y134=0,"",ROUNDUP(Y134/H134,0)*0.00651),"")</f>
        <v>0.12369000000000001</v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63.374999999999993</v>
      </c>
      <c r="BN134" s="64">
        <f>IFERROR(Y134*I134/H134,"0")</f>
        <v>64.22</v>
      </c>
      <c r="BO134" s="64">
        <f>IFERROR(1/J134*(X134/H134),"0")</f>
        <v>0.10302197802197803</v>
      </c>
      <c r="BP134" s="64">
        <f>IFERROR(1/J134*(Y134/H134),"0")</f>
        <v>0.1043956043956044</v>
      </c>
    </row>
    <row r="135" spans="1:68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18.75</v>
      </c>
      <c r="Y135" s="577">
        <f>IFERROR(Y133/H133,"0")+IFERROR(Y134/H134,"0")</f>
        <v>19</v>
      </c>
      <c r="Z135" s="577">
        <f>IFERROR(IF(Z133="",0,Z133),"0")+IFERROR(IF(Z134="",0,Z134),"0")</f>
        <v>0.12369000000000001</v>
      </c>
      <c r="AA135" s="578"/>
      <c r="AB135" s="578"/>
      <c r="AC135" s="578"/>
    </row>
    <row r="136" spans="1:68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60</v>
      </c>
      <c r="Y136" s="577">
        <f>IFERROR(SUM(Y133:Y134),"0")</f>
        <v>60.800000000000004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60</v>
      </c>
      <c r="Y139" s="576">
        <f>IFERROR(IF(X139="",0,CEILING((X139/$H139),1)*$H139),"")</f>
        <v>61.599999999999994</v>
      </c>
      <c r="Z139" s="36">
        <f>IFERROR(IF(Y139=0,"",ROUNDUP(Y139/H139,0)*0.00651),"")</f>
        <v>0.14322000000000001</v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65.742857142857147</v>
      </c>
      <c r="BN139" s="64">
        <f>IFERROR(Y139*I139/H139,"0")</f>
        <v>67.496000000000009</v>
      </c>
      <c r="BO139" s="64">
        <f>IFERROR(1/J139*(X139/H139),"0")</f>
        <v>0.11773940345368919</v>
      </c>
      <c r="BP139" s="64">
        <f>IFERROR(1/J139*(Y139/H139),"0")</f>
        <v>0.12087912087912089</v>
      </c>
    </row>
    <row r="140" spans="1:68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21.428571428571431</v>
      </c>
      <c r="Y140" s="577">
        <f>IFERROR(Y138/H138,"0")+IFERROR(Y139/H139,"0")</f>
        <v>22</v>
      </c>
      <c r="Z140" s="577">
        <f>IFERROR(IF(Z138="",0,Z138),"0")+IFERROR(IF(Z139="",0,Z139),"0")</f>
        <v>0.14322000000000001</v>
      </c>
      <c r="AA140" s="578"/>
      <c r="AB140" s="578"/>
      <c r="AC140" s="578"/>
    </row>
    <row r="141" spans="1:68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60</v>
      </c>
      <c r="Y141" s="577">
        <f>IFERROR(SUM(Y138:Y139),"0")</f>
        <v>61.599999999999994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66</v>
      </c>
      <c r="Y144" s="576">
        <f>IFERROR(IF(X144="",0,CEILING((X144/$H144),1)*$H144),"")</f>
        <v>66</v>
      </c>
      <c r="Z144" s="36">
        <f>IFERROR(IF(Y144=0,"",ROUNDUP(Y144/H144,0)*0.00651),"")</f>
        <v>0.16275000000000001</v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72.699999999999989</v>
      </c>
      <c r="BN144" s="64">
        <f>IFERROR(Y144*I144/H144,"0")</f>
        <v>72.699999999999989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25</v>
      </c>
      <c r="Y145" s="577">
        <f>IFERROR(Y143/H143,"0")+IFERROR(Y144/H144,"0")</f>
        <v>25</v>
      </c>
      <c r="Z145" s="577">
        <f>IFERROR(IF(Z143="",0,Z143),"0")+IFERROR(IF(Z144="",0,Z144),"0")</f>
        <v>0.16275000000000001</v>
      </c>
      <c r="AA145" s="578"/>
      <c r="AB145" s="578"/>
      <c r="AC145" s="578"/>
    </row>
    <row r="146" spans="1:68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66</v>
      </c>
      <c r="Y146" s="577">
        <f>IFERROR(SUM(Y143:Y144),"0")</f>
        <v>66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81</v>
      </c>
      <c r="Y149" s="576">
        <f>IFERROR(IF(X149="",0,CEILING((X149/$H149),1)*$H149),"")</f>
        <v>84</v>
      </c>
      <c r="Z149" s="36">
        <f>IFERROR(IF(Y149=0,"",ROUNDUP(Y149/H149,0)*0.00902),"")</f>
        <v>0.18942000000000001</v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85.252499999999998</v>
      </c>
      <c r="BN149" s="64">
        <f>IFERROR(Y149*I149/H149,"0")</f>
        <v>88.41</v>
      </c>
      <c r="BO149" s="64">
        <f>IFERROR(1/J149*(X149/H149),"0")</f>
        <v>0.15340909090909091</v>
      </c>
      <c r="BP149" s="64">
        <f>IFERROR(1/J149*(Y149/H149),"0")</f>
        <v>0.15909090909090909</v>
      </c>
    </row>
    <row r="150" spans="1:68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20.25</v>
      </c>
      <c r="Y150" s="577">
        <f>IFERROR(Y149/H149,"0")</f>
        <v>21</v>
      </c>
      <c r="Z150" s="577">
        <f>IFERROR(IF(Z149="",0,Z149),"0")</f>
        <v>0.18942000000000001</v>
      </c>
      <c r="AA150" s="578"/>
      <c r="AB150" s="578"/>
      <c r="AC150" s="578"/>
    </row>
    <row r="151" spans="1:68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81</v>
      </c>
      <c r="Y151" s="577">
        <f>IFERROR(SUM(Y149:Y149),"0")</f>
        <v>84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20</v>
      </c>
      <c r="Y153" s="576">
        <f>IFERROR(IF(X153="",0,CEILING((X153/$H153),1)*$H153),"")</f>
        <v>27</v>
      </c>
      <c r="Z153" s="36">
        <f>IFERROR(IF(Y153=0,"",ROUNDUP(Y153/H153,0)*0.01898),"")</f>
        <v>5.6940000000000004E-2</v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21.3</v>
      </c>
      <c r="BN153" s="64">
        <f>IFERROR(Y153*I153/H153,"0")</f>
        <v>28.755000000000003</v>
      </c>
      <c r="BO153" s="64">
        <f>IFERROR(1/J153*(X153/H153),"0")</f>
        <v>3.4722222222222224E-2</v>
      </c>
      <c r="BP153" s="64">
        <f>IFERROR(1/J153*(Y153/H153),"0")</f>
        <v>4.6875E-2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2.2222222222222223</v>
      </c>
      <c r="Y156" s="577">
        <f>IFERROR(Y153/H153,"0")+IFERROR(Y154/H154,"0")+IFERROR(Y155/H155,"0")</f>
        <v>3</v>
      </c>
      <c r="Z156" s="577">
        <f>IFERROR(IF(Z153="",0,Z153),"0")+IFERROR(IF(Z154="",0,Z154),"0")+IFERROR(IF(Z155="",0,Z155),"0")</f>
        <v>5.6940000000000004E-2</v>
      </c>
      <c r="AA156" s="578"/>
      <c r="AB156" s="578"/>
      <c r="AC156" s="578"/>
    </row>
    <row r="157" spans="1:68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20</v>
      </c>
      <c r="Y157" s="577">
        <f>IFERROR(SUM(Y153:Y155),"0")</f>
        <v>27</v>
      </c>
      <c r="Z157" s="37"/>
      <c r="AA157" s="578"/>
      <c r="AB157" s="578"/>
      <c r="AC157" s="578"/>
    </row>
    <row r="158" spans="1:68" ht="27.75" hidden="1" customHeight="1" x14ac:dyDescent="0.2">
      <c r="A158" s="625" t="s">
        <v>266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267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142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271</v>
      </c>
      <c r="B165" s="54" t="s">
        <v>272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33</v>
      </c>
      <c r="Y167" s="576">
        <f t="shared" si="21"/>
        <v>33.6</v>
      </c>
      <c r="Z167" s="36">
        <f>IFERROR(IF(Y167=0,"",ROUNDUP(Y167/H167,0)*0.00902),"")</f>
        <v>7.2160000000000002E-2</v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34.65</v>
      </c>
      <c r="BN167" s="64">
        <f t="shared" si="23"/>
        <v>35.28</v>
      </c>
      <c r="BO167" s="64">
        <f t="shared" si="24"/>
        <v>5.9523809523809521E-2</v>
      </c>
      <c r="BP167" s="64">
        <f t="shared" si="25"/>
        <v>6.0606060606060608E-2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158</v>
      </c>
      <c r="Y168" s="576">
        <f t="shared" si="21"/>
        <v>159.6</v>
      </c>
      <c r="Z168" s="36">
        <f>IFERROR(IF(Y168=0,"",ROUNDUP(Y168/H168,0)*0.00502),"")</f>
        <v>0.38152000000000003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167.78095238095236</v>
      </c>
      <c r="BN168" s="64">
        <f t="shared" si="23"/>
        <v>169.47999999999996</v>
      </c>
      <c r="BO168" s="64">
        <f t="shared" si="24"/>
        <v>0.32153032153032157</v>
      </c>
      <c r="BP168" s="64">
        <f t="shared" si="25"/>
        <v>0.3247863247863248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73</v>
      </c>
      <c r="Y169" s="576">
        <f t="shared" si="21"/>
        <v>73.5</v>
      </c>
      <c r="Z169" s="36">
        <f>IFERROR(IF(Y169=0,"",ROUNDUP(Y169/H169,0)*0.00502),"")</f>
        <v>0.1757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77.519047619047612</v>
      </c>
      <c r="BN169" s="64">
        <f t="shared" si="23"/>
        <v>78.05</v>
      </c>
      <c r="BO169" s="64">
        <f t="shared" si="24"/>
        <v>0.14855514855514856</v>
      </c>
      <c r="BP169" s="64">
        <f t="shared" si="25"/>
        <v>0.1495726495726496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210</v>
      </c>
      <c r="Y171" s="576">
        <f t="shared" si="21"/>
        <v>210</v>
      </c>
      <c r="Z171" s="36">
        <f>IFERROR(IF(Y171=0,"",ROUNDUP(Y171/H171,0)*0.00502),"")</f>
        <v>0.502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220.00000000000003</v>
      </c>
      <c r="BN171" s="64">
        <f t="shared" si="23"/>
        <v>220.00000000000003</v>
      </c>
      <c r="BO171" s="64">
        <f t="shared" si="24"/>
        <v>0.42735042735042739</v>
      </c>
      <c r="BP171" s="64">
        <f t="shared" si="25"/>
        <v>0.42735042735042739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217.85714285714286</v>
      </c>
      <c r="Y174" s="577">
        <f>IFERROR(Y165/H165,"0")+IFERROR(Y166/H166,"0")+IFERROR(Y167/H167,"0")+IFERROR(Y168/H168,"0")+IFERROR(Y169/H169,"0")+IFERROR(Y170/H170,"0")+IFERROR(Y171/H171,"0")+IFERROR(Y172/H172,"0")+IFERROR(Y173/H173,"0")</f>
        <v>219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1.1313800000000001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474</v>
      </c>
      <c r="Y175" s="577">
        <f>IFERROR(SUM(Y165:Y173),"0")</f>
        <v>476.7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11</v>
      </c>
      <c r="Y177" s="576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12.658730158730158</v>
      </c>
      <c r="BN177" s="64">
        <f>IFERROR(Y177*I177/H177,"0")</f>
        <v>13.049999999999999</v>
      </c>
      <c r="BO177" s="64">
        <f>IFERROR(1/J177*(X177/H177),"0")</f>
        <v>4.0417401528512635E-2</v>
      </c>
      <c r="BP177" s="64">
        <f>IFERROR(1/J177*(Y177/H177),"0")</f>
        <v>4.1666666666666664E-2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11</v>
      </c>
      <c r="Y178" s="576">
        <f>IFERROR(IF(X178="",0,CEILING((X178/$H178),1)*$H178),"")</f>
        <v>11.34</v>
      </c>
      <c r="Z178" s="36">
        <f>IFERROR(IF(Y178=0,"",ROUNDUP(Y178/H178,0)*0.0059),"")</f>
        <v>5.3100000000000001E-2</v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12.658730158730158</v>
      </c>
      <c r="BN178" s="64">
        <f>IFERROR(Y178*I178/H178,"0")</f>
        <v>13.049999999999999</v>
      </c>
      <c r="BO178" s="64">
        <f>IFERROR(1/J178*(X178/H178),"0")</f>
        <v>4.0417401528512635E-2</v>
      </c>
      <c r="BP178" s="64">
        <f>IFERROR(1/J178*(Y178/H178),"0")</f>
        <v>4.1666666666666664E-2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11</v>
      </c>
      <c r="Y179" s="576">
        <f>IFERROR(IF(X179="",0,CEILING((X179/$H179),1)*$H179),"")</f>
        <v>11.34</v>
      </c>
      <c r="Z179" s="36">
        <f>IFERROR(IF(Y179=0,"",ROUNDUP(Y179/H179,0)*0.0059),"")</f>
        <v>5.3100000000000001E-2</v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12.658730158730158</v>
      </c>
      <c r="BN179" s="64">
        <f>IFERROR(Y179*I179/H179,"0")</f>
        <v>13.049999999999999</v>
      </c>
      <c r="BO179" s="64">
        <f>IFERROR(1/J179*(X179/H179),"0")</f>
        <v>4.0417401528512635E-2</v>
      </c>
      <c r="BP179" s="64">
        <f>IFERROR(1/J179*(Y179/H179),"0")</f>
        <v>4.1666666666666664E-2</v>
      </c>
    </row>
    <row r="180" spans="1:68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26.19047619047619</v>
      </c>
      <c r="Y180" s="577">
        <f>IFERROR(Y177/H177,"0")+IFERROR(Y178/H178,"0")+IFERROR(Y179/H179,"0")</f>
        <v>27</v>
      </c>
      <c r="Z180" s="577">
        <f>IFERROR(IF(Z177="",0,Z177),"0")+IFERROR(IF(Z178="",0,Z178),"0")+IFERROR(IF(Z179="",0,Z179),"0")</f>
        <v>0.1593</v>
      </c>
      <c r="AA180" s="578"/>
      <c r="AB180" s="578"/>
      <c r="AC180" s="578"/>
    </row>
    <row r="181" spans="1:68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33</v>
      </c>
      <c r="Y181" s="577">
        <f>IFERROR(SUM(Y177:Y179),"0")</f>
        <v>34.019999999999996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304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11</v>
      </c>
      <c r="Y183" s="576">
        <f>IFERROR(IF(X183="",0,CEILING((X183/$H183),1)*$H183),"")</f>
        <v>11.34</v>
      </c>
      <c r="Z183" s="36">
        <f>IFERROR(IF(Y183=0,"",ROUNDUP(Y183/H183,0)*0.0059),"")</f>
        <v>5.3100000000000001E-2</v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12.658730158730158</v>
      </c>
      <c r="BN183" s="64">
        <f>IFERROR(Y183*I183/H183,"0")</f>
        <v>13.049999999999999</v>
      </c>
      <c r="BO183" s="64">
        <f>IFERROR(1/J183*(X183/H183),"0")</f>
        <v>4.0417401528512635E-2</v>
      </c>
      <c r="BP183" s="64">
        <f>IFERROR(1/J183*(Y183/H183),"0")</f>
        <v>4.1666666666666664E-2</v>
      </c>
    </row>
    <row r="184" spans="1:68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8.7301587301587293</v>
      </c>
      <c r="Y184" s="577">
        <f>IFERROR(Y183/H183,"0")</f>
        <v>9</v>
      </c>
      <c r="Z184" s="577">
        <f>IFERROR(IF(Z183="",0,Z183),"0")</f>
        <v>5.3100000000000001E-2</v>
      </c>
      <c r="AA184" s="578"/>
      <c r="AB184" s="578"/>
      <c r="AC184" s="578"/>
    </row>
    <row r="185" spans="1:68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11</v>
      </c>
      <c r="Y185" s="577">
        <f>IFERROR(SUM(Y183:Y183),"0")</f>
        <v>11.34</v>
      </c>
      <c r="Z185" s="37"/>
      <c r="AA185" s="578"/>
      <c r="AB185" s="578"/>
      <c r="AC185" s="578"/>
    </row>
    <row r="186" spans="1:68" ht="16.5" hidden="1" customHeight="1" x14ac:dyDescent="0.25">
      <c r="A186" s="629" t="s">
        <v>307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142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318</v>
      </c>
      <c r="B198" s="54" t="s">
        <v>319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105</v>
      </c>
      <c r="Y202" s="576">
        <f t="shared" si="26"/>
        <v>106.2</v>
      </c>
      <c r="Z202" s="36">
        <f>IFERROR(IF(Y202=0,"",ROUNDUP(Y202/H202,0)*0.00502),"")</f>
        <v>0.29618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112.58333333333333</v>
      </c>
      <c r="BN202" s="64">
        <f t="shared" si="28"/>
        <v>113.87</v>
      </c>
      <c r="BO202" s="64">
        <f t="shared" si="29"/>
        <v>0.2492877492877493</v>
      </c>
      <c r="BP202" s="64">
        <f t="shared" si="30"/>
        <v>0.25213675213675218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30</v>
      </c>
      <c r="Y203" s="576">
        <f t="shared" si="26"/>
        <v>30.6</v>
      </c>
      <c r="Z203" s="36">
        <f>IFERROR(IF(Y203=0,"",ROUNDUP(Y203/H203,0)*0.00502),"")</f>
        <v>8.5339999999999999E-2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31.666666666666664</v>
      </c>
      <c r="BN203" s="64">
        <f t="shared" si="28"/>
        <v>32.299999999999997</v>
      </c>
      <c r="BO203" s="64">
        <f t="shared" si="29"/>
        <v>7.122507122507124E-2</v>
      </c>
      <c r="BP203" s="64">
        <f t="shared" si="30"/>
        <v>7.2649572649572655E-2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60</v>
      </c>
      <c r="Y205" s="576">
        <f t="shared" si="26"/>
        <v>61.2</v>
      </c>
      <c r="Z205" s="36">
        <f>IFERROR(IF(Y205=0,"",ROUNDUP(Y205/H205,0)*0.00502),"")</f>
        <v>0.17068</v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63.333333333333329</v>
      </c>
      <c r="BN205" s="64">
        <f t="shared" si="28"/>
        <v>64.599999999999994</v>
      </c>
      <c r="BO205" s="64">
        <f t="shared" si="29"/>
        <v>0.14245014245014248</v>
      </c>
      <c r="BP205" s="64">
        <f t="shared" si="30"/>
        <v>0.14529914529914531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108.33333333333334</v>
      </c>
      <c r="Y206" s="577">
        <f>IFERROR(Y198/H198,"0")+IFERROR(Y199/H199,"0")+IFERROR(Y200/H200,"0")+IFERROR(Y201/H201,"0")+IFERROR(Y202/H202,"0")+IFERROR(Y203/H203,"0")+IFERROR(Y204/H204,"0")+IFERROR(Y205/H205,"0")</f>
        <v>110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0.55220000000000002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195</v>
      </c>
      <c r="Y207" s="577">
        <f>IFERROR(SUM(Y198:Y205),"0")</f>
        <v>198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338</v>
      </c>
      <c r="B209" s="54" t="s">
        <v>339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100</v>
      </c>
      <c r="Y212" s="576">
        <f t="shared" si="31"/>
        <v>100.8</v>
      </c>
      <c r="Z212" s="36">
        <f t="shared" ref="Z212:Z217" si="36">IFERROR(IF(Y212=0,"",ROUNDUP(Y212/H212,0)*0.00651),"")</f>
        <v>0.27342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111.25</v>
      </c>
      <c r="BN212" s="64">
        <f t="shared" si="33"/>
        <v>112.13999999999999</v>
      </c>
      <c r="BO212" s="64">
        <f t="shared" si="34"/>
        <v>0.22893772893772898</v>
      </c>
      <c r="BP212" s="64">
        <f t="shared" si="35"/>
        <v>0.23076923076923078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140</v>
      </c>
      <c r="Y214" s="576">
        <f t="shared" si="31"/>
        <v>141.6</v>
      </c>
      <c r="Z214" s="36">
        <f t="shared" si="36"/>
        <v>0.38408999999999999</v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154.70000000000002</v>
      </c>
      <c r="BN214" s="64">
        <f t="shared" si="33"/>
        <v>156.46800000000002</v>
      </c>
      <c r="BO214" s="64">
        <f t="shared" si="34"/>
        <v>0.32051282051282054</v>
      </c>
      <c r="BP214" s="64">
        <f t="shared" si="35"/>
        <v>0.32417582417582419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120</v>
      </c>
      <c r="Y217" s="576">
        <f t="shared" si="31"/>
        <v>120</v>
      </c>
      <c r="Z217" s="36">
        <f t="shared" si="36"/>
        <v>0.32550000000000001</v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132.9</v>
      </c>
      <c r="BN217" s="64">
        <f t="shared" si="33"/>
        <v>132.9</v>
      </c>
      <c r="BO217" s="64">
        <f t="shared" si="34"/>
        <v>0.27472527472527475</v>
      </c>
      <c r="BP217" s="64">
        <f t="shared" si="35"/>
        <v>0.27472527472527475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150</v>
      </c>
      <c r="Y218" s="577">
        <f>IFERROR(Y209/H209,"0")+IFERROR(Y210/H210,"0")+IFERROR(Y211/H211,"0")+IFERROR(Y212/H212,"0")+IFERROR(Y213/H213,"0")+IFERROR(Y214/H214,"0")+IFERROR(Y215/H215,"0")+IFERROR(Y216/H216,"0")+IFERROR(Y217/H217,"0")</f>
        <v>151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0.98301000000000005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360</v>
      </c>
      <c r="Y219" s="577">
        <f>IFERROR(SUM(Y209:Y217),"0")</f>
        <v>362.4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177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365</v>
      </c>
      <c r="B222" s="54" t="s">
        <v>366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368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142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391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17</v>
      </c>
      <c r="Y242" s="576">
        <f>IFERROR(IF(X242="",0,CEILING((X242/$H242),1)*$H242),"")</f>
        <v>17.28</v>
      </c>
      <c r="Z242" s="36">
        <f>IFERROR(IF(Y242=0,"",ROUNDUP(Y242/H242,0)*0.0059),"")</f>
        <v>4.7199999999999999E-2</v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18.49537037037037</v>
      </c>
      <c r="BN242" s="64">
        <f>IFERROR(Y242*I242/H242,"0")</f>
        <v>18.8</v>
      </c>
      <c r="BO242" s="64">
        <f>IFERROR(1/J242*(X242/H242),"0")</f>
        <v>3.6436899862825785E-2</v>
      </c>
      <c r="BP242" s="64">
        <f>IFERROR(1/J242*(Y242/H242),"0")</f>
        <v>3.7037037037037035E-2</v>
      </c>
    </row>
    <row r="243" spans="1:68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7.8703703703703702</v>
      </c>
      <c r="Y243" s="577">
        <f>IFERROR(Y242/H242,"0")</f>
        <v>8</v>
      </c>
      <c r="Z243" s="577">
        <f>IFERROR(IF(Z242="",0,Z242),"0")</f>
        <v>4.7199999999999999E-2</v>
      </c>
      <c r="AA243" s="578"/>
      <c r="AB243" s="578"/>
      <c r="AC243" s="578"/>
    </row>
    <row r="244" spans="1:68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17</v>
      </c>
      <c r="Y244" s="577">
        <f>IFERROR(SUM(Y242:Y242),"0")</f>
        <v>17.28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395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11</v>
      </c>
      <c r="Y246" s="576">
        <f>IFERROR(IF(X246="",0,CEILING((X246/$H246),1)*$H246),"")</f>
        <v>11.879999999999999</v>
      </c>
      <c r="Z246" s="36">
        <f>IFERROR(IF(Y246=0,"",ROUNDUP(Y246/H246,0)*0.0059),"")</f>
        <v>7.0800000000000002E-2</v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13.111111111111111</v>
      </c>
      <c r="BN246" s="64">
        <f>IFERROR(Y246*I246/H246,"0")</f>
        <v>14.159999999999998</v>
      </c>
      <c r="BO246" s="64">
        <f>IFERROR(1/J246*(X246/H246),"0")</f>
        <v>5.1440329218106991E-2</v>
      </c>
      <c r="BP246" s="64">
        <f>IFERROR(1/J246*(Y246/H246),"0")</f>
        <v>5.5555555555555546E-2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18</v>
      </c>
      <c r="Y247" s="576">
        <f>IFERROR(IF(X247="",0,CEILING((X247/$H247),1)*$H247),"")</f>
        <v>19.440000000000001</v>
      </c>
      <c r="Z247" s="36">
        <f>IFERROR(IF(Y247=0,"",ROUNDUP(Y247/H247,0)*0.0059),"")</f>
        <v>5.3100000000000001E-2</v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19.583333333333336</v>
      </c>
      <c r="BN247" s="64">
        <f>IFERROR(Y247*I247/H247,"0")</f>
        <v>21.150000000000002</v>
      </c>
      <c r="BO247" s="64">
        <f>IFERROR(1/J247*(X247/H247),"0")</f>
        <v>3.8580246913580238E-2</v>
      </c>
      <c r="BP247" s="64">
        <f>IFERROR(1/J247*(Y247/H247),"0")</f>
        <v>4.1666666666666664E-2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15</v>
      </c>
      <c r="Y248" s="576">
        <f>IFERROR(IF(X248="",0,CEILING((X248/$H248),1)*$H248),"")</f>
        <v>15.3</v>
      </c>
      <c r="Z248" s="36">
        <f>IFERROR(IF(Y248=0,"",ROUNDUP(Y248/H248,0)*0.0059),"")</f>
        <v>0.1003</v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18.166666666666668</v>
      </c>
      <c r="BN248" s="64">
        <f>IFERROR(Y248*I248/H248,"0")</f>
        <v>18.530000000000005</v>
      </c>
      <c r="BO248" s="64">
        <f>IFERROR(1/J248*(X248/H248),"0")</f>
        <v>7.716049382716049E-2</v>
      </c>
      <c r="BP248" s="64">
        <f>IFERROR(1/J248*(Y248/H248),"0")</f>
        <v>7.8703703703703692E-2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11</v>
      </c>
      <c r="Y249" s="576">
        <f>IFERROR(IF(X249="",0,CEILING((X249/$H249),1)*$H249),"")</f>
        <v>11.879999999999999</v>
      </c>
      <c r="Z249" s="36">
        <f>IFERROR(IF(Y249=0,"",ROUNDUP(Y249/H249,0)*0.0059),"")</f>
        <v>7.0800000000000002E-2</v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13.111111111111111</v>
      </c>
      <c r="BN249" s="64">
        <f>IFERROR(Y249*I249/H249,"0")</f>
        <v>14.159999999999998</v>
      </c>
      <c r="BO249" s="64">
        <f>IFERROR(1/J249*(X249/H249),"0")</f>
        <v>5.1440329218106991E-2</v>
      </c>
      <c r="BP249" s="64">
        <f>IFERROR(1/J249*(Y249/H249),"0")</f>
        <v>5.5555555555555546E-2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8</v>
      </c>
      <c r="Y250" s="576">
        <f>IFERROR(IF(X250="",0,CEILING((X250/$H250),1)*$H250),"")</f>
        <v>8.91</v>
      </c>
      <c r="Z250" s="36">
        <f>IFERROR(IF(Y250=0,"",ROUNDUP(Y250/H250,0)*0.0059),"")</f>
        <v>5.3100000000000001E-2</v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9.5353535353535346</v>
      </c>
      <c r="BN250" s="64">
        <f>IFERROR(Y250*I250/H250,"0")</f>
        <v>10.62</v>
      </c>
      <c r="BO250" s="64">
        <f>IFERROR(1/J250*(X250/H250),"0")</f>
        <v>3.7411148522259637E-2</v>
      </c>
      <c r="BP250" s="64">
        <f>IFERROR(1/J250*(Y250/H250),"0")</f>
        <v>4.1666666666666664E-2</v>
      </c>
    </row>
    <row r="251" spans="1:68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55.303030303030312</v>
      </c>
      <c r="Y251" s="577">
        <f>IFERROR(Y246/H246,"0")+IFERROR(Y247/H247,"0")+IFERROR(Y248/H248,"0")+IFERROR(Y249/H249,"0")+IFERROR(Y250/H250,"0")</f>
        <v>59</v>
      </c>
      <c r="Z251" s="577">
        <f>IFERROR(IF(Z246="",0,Z246),"0")+IFERROR(IF(Z247="",0,Z247),"0")+IFERROR(IF(Z248="",0,Z248),"0")+IFERROR(IF(Z249="",0,Z249),"0")+IFERROR(IF(Z250="",0,Z250),"0")</f>
        <v>0.34810000000000002</v>
      </c>
      <c r="AA251" s="578"/>
      <c r="AB251" s="578"/>
      <c r="AC251" s="578"/>
    </row>
    <row r="252" spans="1:68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63</v>
      </c>
      <c r="Y252" s="577">
        <f>IFERROR(SUM(Y246:Y250),"0")</f>
        <v>67.41</v>
      </c>
      <c r="Z252" s="37"/>
      <c r="AA252" s="578"/>
      <c r="AB252" s="578"/>
      <c r="AC252" s="578"/>
    </row>
    <row r="253" spans="1:68" ht="16.5" hidden="1" customHeight="1" x14ac:dyDescent="0.25">
      <c r="A253" s="629" t="s">
        <v>407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41</v>
      </c>
      <c r="Y255" s="576">
        <f>IFERROR(IF(X255="",0,CEILING((X255/$H255),1)*$H255),"")</f>
        <v>43.2</v>
      </c>
      <c r="Z255" s="36">
        <f>IFERROR(IF(Y255=0,"",ROUNDUP(Y255/H255,0)*0.01898),"")</f>
        <v>7.5920000000000001E-2</v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42.651388888888889</v>
      </c>
      <c r="BN255" s="64">
        <f>IFERROR(Y255*I255/H255,"0")</f>
        <v>44.94</v>
      </c>
      <c r="BO255" s="64">
        <f>IFERROR(1/J255*(X255/H255),"0")</f>
        <v>5.9317129629629622E-2</v>
      </c>
      <c r="BP255" s="64">
        <f>IFERROR(1/J255*(Y255/H255),"0")</f>
        <v>6.25E-2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150</v>
      </c>
      <c r="Y256" s="576">
        <f>IFERROR(IF(X256="",0,CEILING((X256/$H256),1)*$H256),"")</f>
        <v>151.20000000000002</v>
      </c>
      <c r="Z256" s="36">
        <f>IFERROR(IF(Y256=0,"",ROUNDUP(Y256/H256,0)*0.01898),"")</f>
        <v>0.26572000000000001</v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156.04166666666666</v>
      </c>
      <c r="BN256" s="64">
        <f>IFERROR(Y256*I256/H256,"0")</f>
        <v>157.29000000000002</v>
      </c>
      <c r="BO256" s="64">
        <f>IFERROR(1/J256*(X256/H256),"0")</f>
        <v>0.21701388888888887</v>
      </c>
      <c r="BP256" s="64">
        <f>IFERROR(1/J256*(Y256/H256),"0")</f>
        <v>0.21875</v>
      </c>
    </row>
    <row r="257" spans="1:68" ht="37.5" hidden="1" customHeight="1" x14ac:dyDescent="0.25">
      <c r="A257" s="54" t="s">
        <v>414</v>
      </c>
      <c r="B257" s="54" t="s">
        <v>415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420</v>
      </c>
      <c r="B259" s="54" t="s">
        <v>421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17.685185185185183</v>
      </c>
      <c r="Y260" s="577">
        <f>IFERROR(Y255/H255,"0")+IFERROR(Y256/H256,"0")+IFERROR(Y257/H257,"0")+IFERROR(Y258/H258,"0")+IFERROR(Y259/H259,"0")</f>
        <v>18</v>
      </c>
      <c r="Z260" s="577">
        <f>IFERROR(IF(Z255="",0,Z255),"0")+IFERROR(IF(Z256="",0,Z256),"0")+IFERROR(IF(Z257="",0,Z257),"0")+IFERROR(IF(Z258="",0,Z258),"0")+IFERROR(IF(Z259="",0,Z259),"0")</f>
        <v>0.34164</v>
      </c>
      <c r="AA260" s="578"/>
      <c r="AB260" s="578"/>
      <c r="AC260" s="578"/>
    </row>
    <row r="261" spans="1:68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191</v>
      </c>
      <c r="Y261" s="577">
        <f>IFERROR(SUM(Y255:Y259),"0")</f>
        <v>194.40000000000003</v>
      </c>
      <c r="Z261" s="37"/>
      <c r="AA261" s="578"/>
      <c r="AB261" s="578"/>
      <c r="AC261" s="578"/>
    </row>
    <row r="262" spans="1:68" ht="16.5" hidden="1" customHeight="1" x14ac:dyDescent="0.25">
      <c r="A262" s="629" t="s">
        <v>423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434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436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443</v>
      </c>
      <c r="B274" s="54" t="s">
        <v>444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446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458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206</v>
      </c>
      <c r="Y293" s="576">
        <f t="shared" ref="Y293:Y298" si="42">IFERROR(IF(X293="",0,CEILING((X293/$H293),1)*$H293),"")</f>
        <v>216</v>
      </c>
      <c r="Z293" s="36">
        <f>IFERROR(IF(Y293=0,"",ROUNDUP(Y293/H293,0)*0.01898),"")</f>
        <v>0.37959999999999999</v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214.29722222222219</v>
      </c>
      <c r="BN293" s="64">
        <f t="shared" ref="BN293:BN298" si="44">IFERROR(Y293*I293/H293,"0")</f>
        <v>224.69999999999996</v>
      </c>
      <c r="BO293" s="64">
        <f t="shared" ref="BO293:BO298" si="45">IFERROR(1/J293*(X293/H293),"0")</f>
        <v>0.29803240740740738</v>
      </c>
      <c r="BP293" s="64">
        <f t="shared" ref="BP293:BP298" si="46">IFERROR(1/J293*(Y293/H293),"0")</f>
        <v>0.3125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650</v>
      </c>
      <c r="Y295" s="576">
        <f t="shared" si="42"/>
        <v>658.80000000000007</v>
      </c>
      <c r="Z295" s="36">
        <f>IFERROR(IF(Y295=0,"",ROUNDUP(Y295/H295,0)*0.01898),"")</f>
        <v>1.15778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676.18055555555554</v>
      </c>
      <c r="BN295" s="64">
        <f t="shared" si="44"/>
        <v>685.33500000000004</v>
      </c>
      <c r="BO295" s="64">
        <f t="shared" si="45"/>
        <v>0.94039351851851849</v>
      </c>
      <c r="BP295" s="64">
        <f t="shared" si="46"/>
        <v>0.953125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112</v>
      </c>
      <c r="Y296" s="576">
        <f t="shared" si="42"/>
        <v>118.80000000000001</v>
      </c>
      <c r="Z296" s="36">
        <f>IFERROR(IF(Y296=0,"",ROUNDUP(Y296/H296,0)*0.01898),"")</f>
        <v>0.20877999999999999</v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116.51111111111109</v>
      </c>
      <c r="BN296" s="64">
        <f t="shared" si="44"/>
        <v>123.58499999999999</v>
      </c>
      <c r="BO296" s="64">
        <f t="shared" si="45"/>
        <v>0.16203703703703703</v>
      </c>
      <c r="BP296" s="64">
        <f t="shared" si="46"/>
        <v>0.171875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60</v>
      </c>
      <c r="Y297" s="576">
        <f t="shared" si="42"/>
        <v>60</v>
      </c>
      <c r="Z297" s="36">
        <f>IFERROR(IF(Y297=0,"",ROUNDUP(Y297/H297,0)*0.00902),"")</f>
        <v>0.1353</v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63.15</v>
      </c>
      <c r="BN297" s="64">
        <f t="shared" si="44"/>
        <v>63.15</v>
      </c>
      <c r="BO297" s="64">
        <f t="shared" si="45"/>
        <v>0.11363636363636365</v>
      </c>
      <c r="BP297" s="64">
        <f t="shared" si="46"/>
        <v>0.11363636363636365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94</v>
      </c>
      <c r="Y298" s="576">
        <f t="shared" si="42"/>
        <v>96</v>
      </c>
      <c r="Z298" s="36">
        <f>IFERROR(IF(Y298=0,"",ROUNDUP(Y298/H298,0)*0.00902),"")</f>
        <v>0.21648000000000001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98.935000000000002</v>
      </c>
      <c r="BN298" s="64">
        <f t="shared" si="44"/>
        <v>101.03999999999999</v>
      </c>
      <c r="BO298" s="64">
        <f t="shared" si="45"/>
        <v>0.17803030303030304</v>
      </c>
      <c r="BP298" s="64">
        <f t="shared" si="46"/>
        <v>0.18181818181818182</v>
      </c>
    </row>
    <row r="299" spans="1:68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128.12962962962962</v>
      </c>
      <c r="Y299" s="577">
        <f>IFERROR(Y293/H293,"0")+IFERROR(Y294/H294,"0")+IFERROR(Y295/H295,"0")+IFERROR(Y296/H296,"0")+IFERROR(Y297/H297,"0")+IFERROR(Y298/H298,"0")</f>
        <v>131</v>
      </c>
      <c r="Z299" s="577">
        <f>IFERROR(IF(Z293="",0,Z293),"0")+IFERROR(IF(Z294="",0,Z294),"0")+IFERROR(IF(Z295="",0,Z295),"0")+IFERROR(IF(Z296="",0,Z296),"0")+IFERROR(IF(Z297="",0,Z297),"0")+IFERROR(IF(Z298="",0,Z298),"0")</f>
        <v>2.0979399999999999</v>
      </c>
      <c r="AA299" s="578"/>
      <c r="AB299" s="578"/>
      <c r="AC299" s="578"/>
    </row>
    <row r="300" spans="1:68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1122</v>
      </c>
      <c r="Y300" s="577">
        <f>IFERROR(SUM(Y293:Y298),"0")</f>
        <v>1149.6000000000001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760</v>
      </c>
      <c r="Y303" s="576">
        <f t="shared" si="47"/>
        <v>760.2</v>
      </c>
      <c r="Z303" s="36">
        <f>IFERROR(IF(Y303=0,"",ROUNDUP(Y303/H303,0)*0.00902),"")</f>
        <v>1.63262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808.85714285714278</v>
      </c>
      <c r="BN303" s="64">
        <f t="shared" si="49"/>
        <v>809.06999999999994</v>
      </c>
      <c r="BO303" s="64">
        <f t="shared" si="50"/>
        <v>1.3708513708513708</v>
      </c>
      <c r="BP303" s="64">
        <f t="shared" si="51"/>
        <v>1.3712121212121213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72</v>
      </c>
      <c r="Y306" s="576">
        <f t="shared" si="47"/>
        <v>73.5</v>
      </c>
      <c r="Z306" s="36">
        <f>IFERROR(IF(Y306=0,"",ROUNDUP(Y306/H306,0)*0.00502),"")</f>
        <v>0.1757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75.428571428571431</v>
      </c>
      <c r="BN306" s="64">
        <f t="shared" si="49"/>
        <v>77</v>
      </c>
      <c r="BO306" s="64">
        <f t="shared" si="50"/>
        <v>0.14652014652014653</v>
      </c>
      <c r="BP306" s="64">
        <f t="shared" si="51"/>
        <v>0.1495726495726496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120</v>
      </c>
      <c r="Y308" s="576">
        <f t="shared" si="47"/>
        <v>120.60000000000001</v>
      </c>
      <c r="Z308" s="36">
        <f>IFERROR(IF(Y308=0,"",ROUNDUP(Y308/H308,0)*0.00651),"")</f>
        <v>0.43617</v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135.20000000000002</v>
      </c>
      <c r="BN308" s="64">
        <f t="shared" si="49"/>
        <v>135.876</v>
      </c>
      <c r="BO308" s="64">
        <f t="shared" si="50"/>
        <v>0.36630036630036633</v>
      </c>
      <c r="BP308" s="64">
        <f t="shared" si="51"/>
        <v>0.36813186813186816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281.90476190476187</v>
      </c>
      <c r="Y309" s="577">
        <f>IFERROR(Y302/H302,"0")+IFERROR(Y303/H303,"0")+IFERROR(Y304/H304,"0")+IFERROR(Y305/H305,"0")+IFERROR(Y306/H306,"0")+IFERROR(Y307/H307,"0")+IFERROR(Y308/H308,"0")</f>
        <v>283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2.2444899999999999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952</v>
      </c>
      <c r="Y310" s="577">
        <f>IFERROR(SUM(Y302:Y308),"0")</f>
        <v>954.30000000000007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3650</v>
      </c>
      <c r="Y312" s="576">
        <f>IFERROR(IF(X312="",0,CEILING((X312/$H312),1)*$H312),"")</f>
        <v>3650.4</v>
      </c>
      <c r="Z312" s="36">
        <f>IFERROR(IF(Y312=0,"",ROUNDUP(Y312/H312,0)*0.01898),"")</f>
        <v>8.8826400000000003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3890.0576923076924</v>
      </c>
      <c r="BN312" s="64">
        <f>IFERROR(Y312*I312/H312,"0")</f>
        <v>3890.4840000000004</v>
      </c>
      <c r="BO312" s="64">
        <f>IFERROR(1/J312*(X312/H312),"0")</f>
        <v>7.3116987179487181</v>
      </c>
      <c r="BP312" s="64">
        <f>IFERROR(1/J312*(Y312/H312),"0")</f>
        <v>7.3125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154</v>
      </c>
      <c r="Y315" s="576">
        <f>IFERROR(IF(X315="",0,CEILING((X315/$H315),1)*$H315),"")</f>
        <v>156</v>
      </c>
      <c r="Z315" s="36">
        <f>IFERROR(IF(Y315=0,"",ROUNDUP(Y315/H315,0)*0.00651),"")</f>
        <v>0.33851999999999999</v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166.62800000000001</v>
      </c>
      <c r="BN315" s="64">
        <f>IFERROR(Y315*I315/H315,"0")</f>
        <v>168.792</v>
      </c>
      <c r="BO315" s="64">
        <f>IFERROR(1/J315*(X315/H315),"0")</f>
        <v>0.2820512820512821</v>
      </c>
      <c r="BP315" s="64">
        <f>IFERROR(1/J315*(Y315/H315),"0")</f>
        <v>0.28571428571428575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519.28205128205127</v>
      </c>
      <c r="Y317" s="577">
        <f>IFERROR(Y312/H312,"0")+IFERROR(Y313/H313,"0")+IFERROR(Y314/H314,"0")+IFERROR(Y315/H315,"0")+IFERROR(Y316/H316,"0")</f>
        <v>520</v>
      </c>
      <c r="Z317" s="577">
        <f>IFERROR(IF(Z312="",0,Z312),"0")+IFERROR(IF(Z313="",0,Z313),"0")+IFERROR(IF(Z314="",0,Z314),"0")+IFERROR(IF(Z315="",0,Z315),"0")+IFERROR(IF(Z316="",0,Z316),"0")</f>
        <v>9.2211600000000011</v>
      </c>
      <c r="AA317" s="578"/>
      <c r="AB317" s="578"/>
      <c r="AC317" s="578"/>
    </row>
    <row r="318" spans="1:68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3804</v>
      </c>
      <c r="Y318" s="577">
        <f>IFERROR(SUM(Y312:Y316),"0")</f>
        <v>3806.4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177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220</v>
      </c>
      <c r="Y320" s="576">
        <f>IFERROR(IF(X320="",0,CEILING((X320/$H320),1)*$H320),"")</f>
        <v>226.8</v>
      </c>
      <c r="Z320" s="36">
        <f>IFERROR(IF(Y320=0,"",ROUNDUP(Y320/H320,0)*0.01898),"")</f>
        <v>0.51246000000000003</v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233.59285714285713</v>
      </c>
      <c r="BN320" s="64">
        <f>IFERROR(Y320*I320/H320,"0")</f>
        <v>240.81300000000002</v>
      </c>
      <c r="BO320" s="64">
        <f>IFERROR(1/J320*(X320/H320),"0")</f>
        <v>0.40922619047619047</v>
      </c>
      <c r="BP320" s="64">
        <f>IFERROR(1/J320*(Y320/H320),"0")</f>
        <v>0.421875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750</v>
      </c>
      <c r="Y321" s="576">
        <f>IFERROR(IF(X321="",0,CEILING((X321/$H321),1)*$H321),"")</f>
        <v>756.6</v>
      </c>
      <c r="Z321" s="36">
        <f>IFERROR(IF(Y321=0,"",ROUNDUP(Y321/H321,0)*0.01898),"")</f>
        <v>1.8410600000000001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799.9038461538463</v>
      </c>
      <c r="BN321" s="64">
        <f>IFERROR(Y321*I321/H321,"0")</f>
        <v>806.9430000000001</v>
      </c>
      <c r="BO321" s="64">
        <f>IFERROR(1/J321*(X321/H321),"0")</f>
        <v>1.5024038461538463</v>
      </c>
      <c r="BP321" s="64">
        <f>IFERROR(1/J321*(Y321/H321),"0")</f>
        <v>1.515625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150</v>
      </c>
      <c r="Y322" s="576">
        <f>IFERROR(IF(X322="",0,CEILING((X322/$H322),1)*$H322),"")</f>
        <v>151.20000000000002</v>
      </c>
      <c r="Z322" s="36">
        <f>IFERROR(IF(Y322=0,"",ROUNDUP(Y322/H322,0)*0.01898),"")</f>
        <v>0.34164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159.26785714285714</v>
      </c>
      <c r="BN322" s="64">
        <f>IFERROR(Y322*I322/H322,"0")</f>
        <v>160.542</v>
      </c>
      <c r="BO322" s="64">
        <f>IFERROR(1/J322*(X322/H322),"0")</f>
        <v>0.27901785714285715</v>
      </c>
      <c r="BP322" s="64">
        <f>IFERROR(1/J322*(Y322/H322),"0")</f>
        <v>0.28125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140.2014652014652</v>
      </c>
      <c r="Y323" s="577">
        <f>IFERROR(Y320/H320,"0")+IFERROR(Y321/H321,"0")+IFERROR(Y322/H322,"0")</f>
        <v>142</v>
      </c>
      <c r="Z323" s="577">
        <f>IFERROR(IF(Z320="",0,Z320),"0")+IFERROR(IF(Z321="",0,Z321),"0")+IFERROR(IF(Z322="",0,Z322),"0")</f>
        <v>2.69516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1120</v>
      </c>
      <c r="Y324" s="577">
        <f>IFERROR(SUM(Y320:Y322),"0")</f>
        <v>1134.6000000000001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50</v>
      </c>
      <c r="Y334" s="576">
        <f>IFERROR(IF(X334="",0,CEILING((X334/$H334),1)*$H334),"")</f>
        <v>50</v>
      </c>
      <c r="Z334" s="36">
        <f>IFERROR(IF(Y334=0,"",ROUNDUP(Y334/H334,0)*0.00474),"")</f>
        <v>0.11850000000000001</v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56.000000000000007</v>
      </c>
      <c r="BN334" s="64">
        <f>IFERROR(Y334*I334/H334,"0")</f>
        <v>56.000000000000007</v>
      </c>
      <c r="BO334" s="64">
        <f>IFERROR(1/J334*(X334/H334),"0")</f>
        <v>0.10504201680672269</v>
      </c>
      <c r="BP334" s="64">
        <f>IFERROR(1/J334*(Y334/H334),"0")</f>
        <v>0.10504201680672269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40</v>
      </c>
      <c r="Y335" s="576">
        <f>IFERROR(IF(X335="",0,CEILING((X335/$H335),1)*$H335),"")</f>
        <v>40</v>
      </c>
      <c r="Z335" s="36">
        <f>IFERROR(IF(Y335=0,"",ROUNDUP(Y335/H335,0)*0.00474),"")</f>
        <v>9.4800000000000009E-2</v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44.800000000000004</v>
      </c>
      <c r="BN335" s="64">
        <f>IFERROR(Y335*I335/H335,"0")</f>
        <v>44.800000000000004</v>
      </c>
      <c r="BO335" s="64">
        <f>IFERROR(1/J335*(X335/H335),"0")</f>
        <v>8.4033613445378144E-2</v>
      </c>
      <c r="BP335" s="64">
        <f>IFERROR(1/J335*(Y335/H335),"0")</f>
        <v>8.4033613445378144E-2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50</v>
      </c>
      <c r="Y336" s="576">
        <f>IFERROR(IF(X336="",0,CEILING((X336/$H336),1)*$H336),"")</f>
        <v>50</v>
      </c>
      <c r="Z336" s="36">
        <f>IFERROR(IF(Y336=0,"",ROUNDUP(Y336/H336,0)*0.00474),"")</f>
        <v>0.11850000000000001</v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56.000000000000007</v>
      </c>
      <c r="BN336" s="64">
        <f>IFERROR(Y336*I336/H336,"0")</f>
        <v>56.000000000000007</v>
      </c>
      <c r="BO336" s="64">
        <f>IFERROR(1/J336*(X336/H336),"0")</f>
        <v>0.10504201680672269</v>
      </c>
      <c r="BP336" s="64">
        <f>IFERROR(1/J336*(Y336/H336),"0")</f>
        <v>0.10504201680672269</v>
      </c>
    </row>
    <row r="337" spans="1:68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70</v>
      </c>
      <c r="Y337" s="577">
        <f>IFERROR(Y334/H334,"0")+IFERROR(Y335/H335,"0")+IFERROR(Y336/H336,"0")</f>
        <v>70</v>
      </c>
      <c r="Z337" s="577">
        <f>IFERROR(IF(Z334="",0,Z334),"0")+IFERROR(IF(Z335="",0,Z335),"0")+IFERROR(IF(Z336="",0,Z336),"0")</f>
        <v>0.33180000000000004</v>
      </c>
      <c r="AA337" s="578"/>
      <c r="AB337" s="578"/>
      <c r="AC337" s="578"/>
    </row>
    <row r="338" spans="1:68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140</v>
      </c>
      <c r="Y338" s="577">
        <f>IFERROR(SUM(Y334:Y336),"0")</f>
        <v>140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105</v>
      </c>
      <c r="Y342" s="576">
        <f>IFERROR(IF(X342="",0,CEILING((X342/$H342),1)*$H342),"")</f>
        <v>105</v>
      </c>
      <c r="Z342" s="36">
        <f>IFERROR(IF(Y342=0,"",ROUNDUP(Y342/H342,0)*0.00651),"")</f>
        <v>0.32550000000000001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117.59999999999998</v>
      </c>
      <c r="BN342" s="64">
        <f>IFERROR(Y342*I342/H342,"0")</f>
        <v>117.59999999999998</v>
      </c>
      <c r="BO342" s="64">
        <f>IFERROR(1/J342*(X342/H342),"0")</f>
        <v>0.27472527472527475</v>
      </c>
      <c r="BP342" s="64">
        <f>IFERROR(1/J342*(Y342/H342),"0")</f>
        <v>0.27472527472527475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94</v>
      </c>
      <c r="Y343" s="576">
        <f>IFERROR(IF(X343="",0,CEILING((X343/$H343),1)*$H343),"")</f>
        <v>94.5</v>
      </c>
      <c r="Z343" s="36">
        <f>IFERROR(IF(Y343=0,"",ROUNDUP(Y343/H343,0)*0.00651),"")</f>
        <v>0.29294999999999999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104.74285714285713</v>
      </c>
      <c r="BN343" s="64">
        <f>IFERROR(Y343*I343/H343,"0")</f>
        <v>105.3</v>
      </c>
      <c r="BO343" s="64">
        <f>IFERROR(1/J343*(X343/H343),"0")</f>
        <v>0.24594453165881738</v>
      </c>
      <c r="BP343" s="64">
        <f>IFERROR(1/J343*(Y343/H343),"0")</f>
        <v>0.24725274725274726</v>
      </c>
    </row>
    <row r="344" spans="1:68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94.761904761904759</v>
      </c>
      <c r="Y344" s="577">
        <f>IFERROR(Y341/H341,"0")+IFERROR(Y342/H342,"0")+IFERROR(Y343/H343,"0")</f>
        <v>95</v>
      </c>
      <c r="Z344" s="577">
        <f>IFERROR(IF(Z341="",0,Z341),"0")+IFERROR(IF(Z342="",0,Z342),"0")+IFERROR(IF(Z343="",0,Z343),"0")</f>
        <v>0.61844999999999994</v>
      </c>
      <c r="AA344" s="578"/>
      <c r="AB344" s="578"/>
      <c r="AC344" s="578"/>
    </row>
    <row r="345" spans="1:68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199</v>
      </c>
      <c r="Y345" s="577">
        <f>IFERROR(SUM(Y341:Y343),"0")</f>
        <v>199.5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300</v>
      </c>
      <c r="Y349" s="576">
        <f t="shared" ref="Y349:Y355" si="52">IFERROR(IF(X349="",0,CEILING((X349/$H349),1)*$H349),"")</f>
        <v>300</v>
      </c>
      <c r="Z349" s="36">
        <f>IFERROR(IF(Y349=0,"",ROUNDUP(Y349/H349,0)*0.02175),"")</f>
        <v>0.43499999999999994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309.60000000000002</v>
      </c>
      <c r="BN349" s="64">
        <f t="shared" ref="BN349:BN355" si="54">IFERROR(Y349*I349/H349,"0")</f>
        <v>309.60000000000002</v>
      </c>
      <c r="BO349" s="64">
        <f t="shared" ref="BO349:BO355" si="55">IFERROR(1/J349*(X349/H349),"0")</f>
        <v>0.41666666666666663</v>
      </c>
      <c r="BP349" s="64">
        <f t="shared" ref="BP349:BP355" si="56">IFERROR(1/J349*(Y349/H349),"0")</f>
        <v>0.41666666666666663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380</v>
      </c>
      <c r="Y350" s="576">
        <f t="shared" si="52"/>
        <v>390</v>
      </c>
      <c r="Z350" s="36">
        <f>IFERROR(IF(Y350=0,"",ROUNDUP(Y350/H350,0)*0.02175),"")</f>
        <v>0.5655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392.16</v>
      </c>
      <c r="BN350" s="64">
        <f t="shared" si="54"/>
        <v>402.47999999999996</v>
      </c>
      <c r="BO350" s="64">
        <f t="shared" si="55"/>
        <v>0.52777777777777768</v>
      </c>
      <c r="BP350" s="64">
        <f t="shared" si="56"/>
        <v>0.54166666666666663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1200</v>
      </c>
      <c r="Y351" s="576">
        <f t="shared" si="52"/>
        <v>1200</v>
      </c>
      <c r="Z351" s="36">
        <f>IFERROR(IF(Y351=0,"",ROUNDUP(Y351/H351,0)*0.02175),"")</f>
        <v>1.7399999999999998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1238.4000000000001</v>
      </c>
      <c r="BN351" s="64">
        <f t="shared" si="54"/>
        <v>1238.4000000000001</v>
      </c>
      <c r="BO351" s="64">
        <f t="shared" si="55"/>
        <v>1.6666666666666665</v>
      </c>
      <c r="BP351" s="64">
        <f t="shared" si="56"/>
        <v>1.6666666666666665</v>
      </c>
    </row>
    <row r="352" spans="1:68" ht="37.5" hidden="1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87</v>
      </c>
      <c r="Y354" s="576">
        <f t="shared" si="52"/>
        <v>90</v>
      </c>
      <c r="Z354" s="36">
        <f>IFERROR(IF(Y354=0,"",ROUNDUP(Y354/H354,0)*0.00902),"")</f>
        <v>0.16236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90.653999999999996</v>
      </c>
      <c r="BN354" s="64">
        <f t="shared" si="54"/>
        <v>93.78</v>
      </c>
      <c r="BO354" s="64">
        <f t="shared" si="55"/>
        <v>0.13181818181818181</v>
      </c>
      <c r="BP354" s="64">
        <f t="shared" si="56"/>
        <v>0.13636363636363635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115</v>
      </c>
      <c r="Y355" s="576">
        <f t="shared" si="52"/>
        <v>115</v>
      </c>
      <c r="Z355" s="36">
        <f>IFERROR(IF(Y355=0,"",ROUNDUP(Y355/H355,0)*0.00902),"")</f>
        <v>0.20746000000000001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119.83</v>
      </c>
      <c r="BN355" s="64">
        <f t="shared" si="54"/>
        <v>119.83</v>
      </c>
      <c r="BO355" s="64">
        <f t="shared" si="55"/>
        <v>0.17424242424242425</v>
      </c>
      <c r="BP355" s="64">
        <f t="shared" si="56"/>
        <v>0.17424242424242425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165.73333333333332</v>
      </c>
      <c r="Y356" s="577">
        <f>IFERROR(Y349/H349,"0")+IFERROR(Y350/H350,"0")+IFERROR(Y351/H351,"0")+IFERROR(Y352/H352,"0")+IFERROR(Y353/H353,"0")+IFERROR(Y354/H354,"0")+IFERROR(Y355/H355,"0")</f>
        <v>167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3.1103200000000002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2082</v>
      </c>
      <c r="Y357" s="577">
        <f>IFERROR(SUM(Y349:Y355),"0")</f>
        <v>2095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142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2700</v>
      </c>
      <c r="Y359" s="576">
        <f>IFERROR(IF(X359="",0,CEILING((X359/$H359),1)*$H359),"")</f>
        <v>2700</v>
      </c>
      <c r="Z359" s="36">
        <f>IFERROR(IF(Y359=0,"",ROUNDUP(Y359/H359,0)*0.02175),"")</f>
        <v>3.9149999999999996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2786.4</v>
      </c>
      <c r="BN359" s="64">
        <f>IFERROR(Y359*I359/H359,"0")</f>
        <v>2786.4</v>
      </c>
      <c r="BO359" s="64">
        <f>IFERROR(1/J359*(X359/H359),"0")</f>
        <v>3.75</v>
      </c>
      <c r="BP359" s="64">
        <f>IFERROR(1/J359*(Y359/H359),"0")</f>
        <v>3.75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180</v>
      </c>
      <c r="Y361" s="577">
        <f>IFERROR(Y359/H359,"0")+IFERROR(Y360/H360,"0")</f>
        <v>180</v>
      </c>
      <c r="Z361" s="577">
        <f>IFERROR(IF(Z359="",0,Z359),"0")+IFERROR(IF(Z360="",0,Z360),"0")</f>
        <v>3.9149999999999996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2700</v>
      </c>
      <c r="Y362" s="577">
        <f>IFERROR(SUM(Y359:Y360),"0")</f>
        <v>2700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177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20</v>
      </c>
      <c r="Y386" s="576">
        <f>IFERROR(IF(X386="",0,CEILING((X386/$H386),1)*$H386),"")</f>
        <v>21.599999999999998</v>
      </c>
      <c r="Z386" s="36">
        <f>IFERROR(IF(Y386=0,"",ROUNDUP(Y386/H386,0)*0.00651),"")</f>
        <v>5.8590000000000003E-2</v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22.200000000000003</v>
      </c>
      <c r="BN386" s="64">
        <f>IFERROR(Y386*I386/H386,"0")</f>
        <v>23.976000000000003</v>
      </c>
      <c r="BO386" s="64">
        <f>IFERROR(1/J386*(X386/H386),"0")</f>
        <v>4.5787545787545791E-2</v>
      </c>
      <c r="BP386" s="64">
        <f>IFERROR(1/J386*(Y386/H386),"0")</f>
        <v>4.9450549450549455E-2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8.3333333333333339</v>
      </c>
      <c r="Y387" s="577">
        <f>IFERROR(Y385/H385,"0")+IFERROR(Y386/H386,"0")</f>
        <v>9</v>
      </c>
      <c r="Z387" s="577">
        <f>IFERROR(IF(Z385="",0,Z385),"0")+IFERROR(IF(Z386="",0,Z386),"0")</f>
        <v>5.8590000000000003E-2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20</v>
      </c>
      <c r="Y388" s="577">
        <f>IFERROR(SUM(Y385:Y386),"0")</f>
        <v>21.599999999999998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177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142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64</v>
      </c>
      <c r="Y443" s="576">
        <f t="shared" si="63"/>
        <v>68.64</v>
      </c>
      <c r="Z443" s="36">
        <f t="shared" si="64"/>
        <v>0.15548000000000001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68.36363636363636</v>
      </c>
      <c r="BN443" s="64">
        <f t="shared" si="66"/>
        <v>73.319999999999993</v>
      </c>
      <c r="BO443" s="64">
        <f t="shared" si="67"/>
        <v>0.11655011655011656</v>
      </c>
      <c r="BP443" s="64">
        <f t="shared" si="68"/>
        <v>0.125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12.121212121212121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13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0.15548000000000001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64</v>
      </c>
      <c r="Y453" s="577">
        <f>IFERROR(SUM(Y439:Y451),"0")</f>
        <v>68.64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142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21</v>
      </c>
      <c r="Y461" s="576">
        <f t="shared" ref="Y461:Y467" si="69">IFERROR(IF(X461="",0,CEILING((X461/$H461),1)*$H461),"")</f>
        <v>21.12</v>
      </c>
      <c r="Z461" s="36">
        <f>IFERROR(IF(Y461=0,"",ROUNDUP(Y461/H461,0)*0.01196),"")</f>
        <v>4.7840000000000001E-2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22.43181818181818</v>
      </c>
      <c r="BN461" s="64">
        <f t="shared" ref="BN461:BN467" si="71">IFERROR(Y461*I461/H461,"0")</f>
        <v>22.56</v>
      </c>
      <c r="BO461" s="64">
        <f t="shared" ref="BO461:BO467" si="72">IFERROR(1/J461*(X461/H461),"0")</f>
        <v>3.8243006993006992E-2</v>
      </c>
      <c r="BP461" s="64">
        <f t="shared" ref="BP461:BP467" si="73">IFERROR(1/J461*(Y461/H461),"0")</f>
        <v>3.8461538461538464E-2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34</v>
      </c>
      <c r="Y462" s="576">
        <f t="shared" si="69"/>
        <v>36.96</v>
      </c>
      <c r="Z462" s="36">
        <f>IFERROR(IF(Y462=0,"",ROUNDUP(Y462/H462,0)*0.01196),"")</f>
        <v>8.3720000000000003E-2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36.318181818181813</v>
      </c>
      <c r="BN462" s="64">
        <f t="shared" si="71"/>
        <v>39.479999999999997</v>
      </c>
      <c r="BO462" s="64">
        <f t="shared" si="72"/>
        <v>6.1917249417249423E-2</v>
      </c>
      <c r="BP462" s="64">
        <f t="shared" si="73"/>
        <v>6.7307692307692318E-2</v>
      </c>
    </row>
    <row r="463" spans="1:68" ht="27" hidden="1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10.416666666666666</v>
      </c>
      <c r="Y468" s="577">
        <f>IFERROR(Y461/H461,"0")+IFERROR(Y462/H462,"0")+IFERROR(Y463/H463,"0")+IFERROR(Y464/H464,"0")+IFERROR(Y465/H465,"0")+IFERROR(Y466/H466,"0")+IFERROR(Y467/H467,"0")</f>
        <v>11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0.13156000000000001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55</v>
      </c>
      <c r="Y469" s="577">
        <f>IFERROR(SUM(Y461:Y467),"0")</f>
        <v>58.08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177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142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400</v>
      </c>
      <c r="Y496" s="576">
        <f>IFERROR(IF(X496="",0,CEILING((X496/$H496),1)*$H496),"")</f>
        <v>403.20000000000005</v>
      </c>
      <c r="Z496" s="36">
        <f>IFERROR(IF(Y496=0,"",ROUNDUP(Y496/H496,0)*0.00902),"")</f>
        <v>0.86592000000000002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425.71428571428572</v>
      </c>
      <c r="BN496" s="64">
        <f>IFERROR(Y496*I496/H496,"0")</f>
        <v>429.12</v>
      </c>
      <c r="BO496" s="64">
        <f>IFERROR(1/J496*(X496/H496),"0")</f>
        <v>0.72150072150072153</v>
      </c>
      <c r="BP496" s="64">
        <f>IFERROR(1/J496*(Y496/H496),"0")</f>
        <v>0.72727272727272729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200</v>
      </c>
      <c r="Y497" s="576">
        <f>IFERROR(IF(X497="",0,CEILING((X497/$H497),1)*$H497),"")</f>
        <v>201.60000000000002</v>
      </c>
      <c r="Z497" s="36">
        <f>IFERROR(IF(Y497=0,"",ROUNDUP(Y497/H497,0)*0.00902),"")</f>
        <v>0.43296000000000001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212.85714285714286</v>
      </c>
      <c r="BN497" s="64">
        <f>IFERROR(Y497*I497/H497,"0")</f>
        <v>214.56</v>
      </c>
      <c r="BO497" s="64">
        <f>IFERROR(1/J497*(X497/H497),"0")</f>
        <v>0.36075036075036077</v>
      </c>
      <c r="BP497" s="64">
        <f>IFERROR(1/J497*(Y497/H497),"0")</f>
        <v>0.36363636363636365</v>
      </c>
    </row>
    <row r="498" spans="1:68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142.85714285714286</v>
      </c>
      <c r="Y498" s="577">
        <f>IFERROR(Y496/H496,"0")+IFERROR(Y497/H497,"0")</f>
        <v>144</v>
      </c>
      <c r="Z498" s="577">
        <f>IFERROR(IF(Z496="",0,Z496),"0")+IFERROR(IF(Z497="",0,Z497),"0")</f>
        <v>1.29888</v>
      </c>
      <c r="AA498" s="578"/>
      <c r="AB498" s="578"/>
      <c r="AC498" s="578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600</v>
      </c>
      <c r="Y499" s="577">
        <f>IFERROR(SUM(Y496:Y497),"0")</f>
        <v>604.80000000000007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142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16937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17080.860000000004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17896.775964868466</v>
      </c>
      <c r="Y518" s="577">
        <f>IFERROR(SUM(BN22:BN514),"0")</f>
        <v>18049.210999999996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31</v>
      </c>
      <c r="Y519" s="38">
        <f>ROUNDUP(SUM(BP22:BP514),0)</f>
        <v>31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18671.775964868466</v>
      </c>
      <c r="Y520" s="577">
        <f>GrossWeightTotalR+PalletQtyTotalR*25</f>
        <v>18824.210999999996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2989.3965596132257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3018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35.70796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266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184</v>
      </c>
      <c r="F525" s="606" t="s">
        <v>207</v>
      </c>
      <c r="G525" s="606" t="s">
        <v>242</v>
      </c>
      <c r="H525" s="606" t="s">
        <v>101</v>
      </c>
      <c r="I525" s="606" t="s">
        <v>267</v>
      </c>
      <c r="J525" s="606" t="s">
        <v>307</v>
      </c>
      <c r="K525" s="606" t="s">
        <v>368</v>
      </c>
      <c r="L525" s="606" t="s">
        <v>407</v>
      </c>
      <c r="M525" s="606" t="s">
        <v>423</v>
      </c>
      <c r="N525" s="573"/>
      <c r="O525" s="606" t="s">
        <v>436</v>
      </c>
      <c r="P525" s="606" t="s">
        <v>446</v>
      </c>
      <c r="Q525" s="606" t="s">
        <v>453</v>
      </c>
      <c r="R525" s="606" t="s">
        <v>458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258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1002.6000000000001</v>
      </c>
      <c r="E527" s="46">
        <f>IFERROR(Y90*1,"0")+IFERROR(Y91*1,"0")+IFERROR(Y92*1,"0")+IFERROR(Y96*1,"0")+IFERROR(Y97*1,"0")+IFERROR(Y98*1,"0")+IFERROR(Y99*1,"0")+IFERROR(Y100*1,"0")+IFERROR(Y101*1,"0")</f>
        <v>627.12000000000012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599.66999999999996</v>
      </c>
      <c r="G527" s="46">
        <f>IFERROR(Y133*1,"0")+IFERROR(Y134*1,"0")+IFERROR(Y138*1,"0")+IFERROR(Y139*1,"0")+IFERROR(Y143*1,"0")+IFERROR(Y144*1,"0")</f>
        <v>188.4</v>
      </c>
      <c r="H527" s="46">
        <f>IFERROR(Y149*1,"0")+IFERROR(Y153*1,"0")+IFERROR(Y154*1,"0")+IFERROR(Y155*1,"0")</f>
        <v>111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522.05999999999995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560.4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84.69</v>
      </c>
      <c r="L527" s="46">
        <f>IFERROR(Y255*1,"0")+IFERROR(Y256*1,"0")+IFERROR(Y257*1,"0")+IFERROR(Y258*1,"0")+IFERROR(Y259*1,"0")</f>
        <v>194.40000000000003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7184.9000000000005</v>
      </c>
      <c r="S527" s="46">
        <f>IFERROR(Y341*1,"0")+IFERROR(Y342*1,"0")+IFERROR(Y343*1,"0")</f>
        <v>199.5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4795</v>
      </c>
      <c r="U527" s="46">
        <f>IFERROR(Y374*1,"0")+IFERROR(Y375*1,"0")+IFERROR(Y376*1,"0")+IFERROR(Y377*1,"0")+IFERROR(Y381*1,"0")+IFERROR(Y385*1,"0")+IFERROR(Y386*1,"0")+IFERROR(Y390*1,"0")</f>
        <v>21.599999999999998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126.72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604.80000000000007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0,00"/>
        <filter val="1 122,00"/>
        <filter val="1 200,00"/>
        <filter val="10,42"/>
        <filter val="100,00"/>
        <filter val="105,00"/>
        <filter val="108,00"/>
        <filter val="108,33"/>
        <filter val="11,00"/>
        <filter val="112,00"/>
        <filter val="115,00"/>
        <filter val="12,12"/>
        <filter val="120,00"/>
        <filter val="124,00"/>
        <filter val="128,13"/>
        <filter val="139,63"/>
        <filter val="140,00"/>
        <filter val="140,20"/>
        <filter val="142,86"/>
        <filter val="15,00"/>
        <filter val="150,00"/>
        <filter val="154,00"/>
        <filter val="158,00"/>
        <filter val="16 937,00"/>
        <filter val="165,00"/>
        <filter val="165,73"/>
        <filter val="17 896,78"/>
        <filter val="17,00"/>
        <filter val="17,69"/>
        <filter val="18 671,78"/>
        <filter val="18,00"/>
        <filter val="18,75"/>
        <filter val="180,00"/>
        <filter val="188,00"/>
        <filter val="191,00"/>
        <filter val="195,00"/>
        <filter val="199,00"/>
        <filter val="2 082,00"/>
        <filter val="2 700,00"/>
        <filter val="2 989,40"/>
        <filter val="2,22"/>
        <filter val="20,00"/>
        <filter val="20,25"/>
        <filter val="200,00"/>
        <filter val="202,00"/>
        <filter val="206,00"/>
        <filter val="21,00"/>
        <filter val="21,43"/>
        <filter val="210,00"/>
        <filter val="217,86"/>
        <filter val="220,00"/>
        <filter val="225,00"/>
        <filter val="25,00"/>
        <filter val="250,00"/>
        <filter val="252,00"/>
        <filter val="26,19"/>
        <filter val="264,00"/>
        <filter val="271,00"/>
        <filter val="281,90"/>
        <filter val="289,00"/>
        <filter val="3 650,00"/>
        <filter val="3 804,00"/>
        <filter val="30,00"/>
        <filter val="300,00"/>
        <filter val="31"/>
        <filter val="315,00"/>
        <filter val="33,00"/>
        <filter val="330,00"/>
        <filter val="34,00"/>
        <filter val="358,00"/>
        <filter val="360,00"/>
        <filter val="380,00"/>
        <filter val="40,00"/>
        <filter val="400,00"/>
        <filter val="408,00"/>
        <filter val="41,00"/>
        <filter val="474,00"/>
        <filter val="50,00"/>
        <filter val="51,00"/>
        <filter val="519,28"/>
        <filter val="53,89"/>
        <filter val="55,00"/>
        <filter val="55,13"/>
        <filter val="55,30"/>
        <filter val="57,82"/>
        <filter val="60,00"/>
        <filter val="600,00"/>
        <filter val="63,00"/>
        <filter val="63,15"/>
        <filter val="633,00"/>
        <filter val="64,00"/>
        <filter val="650,00"/>
        <filter val="66,00"/>
        <filter val="7,87"/>
        <filter val="70,00"/>
        <filter val="72,00"/>
        <filter val="73,00"/>
        <filter val="750,00"/>
        <filter val="760,00"/>
        <filter val="8,00"/>
        <filter val="8,33"/>
        <filter val="8,73"/>
        <filter val="81,00"/>
        <filter val="83,00"/>
        <filter val="87,00"/>
        <filter val="87,78"/>
        <filter val="94,00"/>
        <filter val="94,76"/>
        <filter val="952,00"/>
        <filter val="98,64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2025-06-09T10:49:33Z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