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86F1A73-E86A-48E4-BDEA-1BE2A90AB67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AB527" i="1" s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P502" i="1" s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P492" i="1" s="1"/>
  <c r="BO491" i="1"/>
  <c r="BM491" i="1"/>
  <c r="Y491" i="1"/>
  <c r="BP491" i="1" s="1"/>
  <c r="BO490" i="1"/>
  <c r="BM490" i="1"/>
  <c r="Y490" i="1"/>
  <c r="BP490" i="1" s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X479" i="1"/>
  <c r="X478" i="1"/>
  <c r="BO477" i="1"/>
  <c r="BM477" i="1"/>
  <c r="Y477" i="1"/>
  <c r="Y478" i="1" s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X412" i="1"/>
  <c r="X411" i="1"/>
  <c r="BO410" i="1"/>
  <c r="BM410" i="1"/>
  <c r="Y410" i="1"/>
  <c r="BP410" i="1" s="1"/>
  <c r="P410" i="1"/>
  <c r="BO409" i="1"/>
  <c r="BM409" i="1"/>
  <c r="Y409" i="1"/>
  <c r="P409" i="1"/>
  <c r="X407" i="1"/>
  <c r="X406" i="1"/>
  <c r="BO405" i="1"/>
  <c r="BM405" i="1"/>
  <c r="Y405" i="1"/>
  <c r="BP405" i="1" s="1"/>
  <c r="P405" i="1"/>
  <c r="BO404" i="1"/>
  <c r="BM404" i="1"/>
  <c r="Y404" i="1"/>
  <c r="BP404" i="1" s="1"/>
  <c r="P404" i="1"/>
  <c r="BO403" i="1"/>
  <c r="BM403" i="1"/>
  <c r="Y403" i="1"/>
  <c r="BP403" i="1" s="1"/>
  <c r="P403" i="1"/>
  <c r="BO402" i="1"/>
  <c r="BM402" i="1"/>
  <c r="Y402" i="1"/>
  <c r="BP402" i="1" s="1"/>
  <c r="P402" i="1"/>
  <c r="BO401" i="1"/>
  <c r="BM401" i="1"/>
  <c r="Y401" i="1"/>
  <c r="BP401" i="1" s="1"/>
  <c r="P401" i="1"/>
  <c r="BO400" i="1"/>
  <c r="BM400" i="1"/>
  <c r="Y400" i="1"/>
  <c r="BP400" i="1" s="1"/>
  <c r="P400" i="1"/>
  <c r="BO399" i="1"/>
  <c r="BM399" i="1"/>
  <c r="Y399" i="1"/>
  <c r="BP399" i="1" s="1"/>
  <c r="P399" i="1"/>
  <c r="BO398" i="1"/>
  <c r="BM398" i="1"/>
  <c r="Y398" i="1"/>
  <c r="BP398" i="1" s="1"/>
  <c r="P398" i="1"/>
  <c r="BO397" i="1"/>
  <c r="BM397" i="1"/>
  <c r="Y397" i="1"/>
  <c r="BP397" i="1" s="1"/>
  <c r="P397" i="1"/>
  <c r="BO396" i="1"/>
  <c r="BM396" i="1"/>
  <c r="Y396" i="1"/>
  <c r="V527" i="1" s="1"/>
  <c r="P396" i="1"/>
  <c r="X392" i="1"/>
  <c r="X391" i="1"/>
  <c r="BO390" i="1"/>
  <c r="BM390" i="1"/>
  <c r="Y390" i="1"/>
  <c r="Y391" i="1" s="1"/>
  <c r="P390" i="1"/>
  <c r="X388" i="1"/>
  <c r="X387" i="1"/>
  <c r="BO386" i="1"/>
  <c r="BM386" i="1"/>
  <c r="Y386" i="1"/>
  <c r="BP386" i="1" s="1"/>
  <c r="P386" i="1"/>
  <c r="BO385" i="1"/>
  <c r="BM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1" i="1"/>
  <c r="X370" i="1"/>
  <c r="BO369" i="1"/>
  <c r="BM369" i="1"/>
  <c r="Y369" i="1"/>
  <c r="Y370" i="1" s="1"/>
  <c r="P369" i="1"/>
  <c r="X367" i="1"/>
  <c r="X366" i="1"/>
  <c r="BO365" i="1"/>
  <c r="BM365" i="1"/>
  <c r="Y365" i="1"/>
  <c r="BP365" i="1" s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Y362" i="1" s="1"/>
  <c r="P359" i="1"/>
  <c r="X357" i="1"/>
  <c r="X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BP335" i="1" s="1"/>
  <c r="P335" i="1"/>
  <c r="BO334" i="1"/>
  <c r="BM334" i="1"/>
  <c r="Y334" i="1"/>
  <c r="P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O328" i="1"/>
  <c r="BM328" i="1"/>
  <c r="Y328" i="1"/>
  <c r="BO327" i="1"/>
  <c r="BM327" i="1"/>
  <c r="Y327" i="1"/>
  <c r="BO326" i="1"/>
  <c r="BM326" i="1"/>
  <c r="Y326" i="1"/>
  <c r="X324" i="1"/>
  <c r="X323" i="1"/>
  <c r="BO322" i="1"/>
  <c r="BM322" i="1"/>
  <c r="Y322" i="1"/>
  <c r="BP322" i="1" s="1"/>
  <c r="P322" i="1"/>
  <c r="BO321" i="1"/>
  <c r="BM321" i="1"/>
  <c r="Y321" i="1"/>
  <c r="BP321" i="1" s="1"/>
  <c r="P321" i="1"/>
  <c r="BO320" i="1"/>
  <c r="BM320" i="1"/>
  <c r="Y320" i="1"/>
  <c r="Y323" i="1" s="1"/>
  <c r="P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O313" i="1"/>
  <c r="BM313" i="1"/>
  <c r="Y313" i="1"/>
  <c r="BP313" i="1" s="1"/>
  <c r="P313" i="1"/>
  <c r="BO312" i="1"/>
  <c r="BM312" i="1"/>
  <c r="Y312" i="1"/>
  <c r="P312" i="1"/>
  <c r="X310" i="1"/>
  <c r="X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BP305" i="1" s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BP298" i="1" s="1"/>
  <c r="P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BP294" i="1" s="1"/>
  <c r="P294" i="1"/>
  <c r="BO293" i="1"/>
  <c r="BM293" i="1"/>
  <c r="Y293" i="1"/>
  <c r="Y300" i="1" s="1"/>
  <c r="P293" i="1"/>
  <c r="X290" i="1"/>
  <c r="X289" i="1"/>
  <c r="BO288" i="1"/>
  <c r="BM288" i="1"/>
  <c r="Y288" i="1"/>
  <c r="Q527" i="1" s="1"/>
  <c r="P288" i="1"/>
  <c r="X285" i="1"/>
  <c r="X284" i="1"/>
  <c r="BO283" i="1"/>
  <c r="BM283" i="1"/>
  <c r="Y283" i="1"/>
  <c r="Y285" i="1" s="1"/>
  <c r="P283" i="1"/>
  <c r="X281" i="1"/>
  <c r="X280" i="1"/>
  <c r="BO279" i="1"/>
  <c r="BM279" i="1"/>
  <c r="Y279" i="1"/>
  <c r="P527" i="1" s="1"/>
  <c r="P279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BP273" i="1" s="1"/>
  <c r="P273" i="1"/>
  <c r="BO272" i="1"/>
  <c r="BM272" i="1"/>
  <c r="Y272" i="1"/>
  <c r="BP272" i="1" s="1"/>
  <c r="P272" i="1"/>
  <c r="X269" i="1"/>
  <c r="X268" i="1"/>
  <c r="BO267" i="1"/>
  <c r="BM267" i="1"/>
  <c r="Y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O246" i="1"/>
  <c r="BM246" i="1"/>
  <c r="Y246" i="1"/>
  <c r="P246" i="1"/>
  <c r="X244" i="1"/>
  <c r="X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Y240" i="1" s="1"/>
  <c r="P237" i="1"/>
  <c r="X235" i="1"/>
  <c r="X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X224" i="1"/>
  <c r="X223" i="1"/>
  <c r="BO222" i="1"/>
  <c r="BM222" i="1"/>
  <c r="Y222" i="1"/>
  <c r="BP222" i="1" s="1"/>
  <c r="P222" i="1"/>
  <c r="BO221" i="1"/>
  <c r="BM221" i="1"/>
  <c r="Y221" i="1"/>
  <c r="P221" i="1"/>
  <c r="X219" i="1"/>
  <c r="X218" i="1"/>
  <c r="BO217" i="1"/>
  <c r="BM217" i="1"/>
  <c r="Y217" i="1"/>
  <c r="BP217" i="1" s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Y219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Y207" i="1" s="1"/>
  <c r="P198" i="1"/>
  <c r="X196" i="1"/>
  <c r="X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X191" i="1"/>
  <c r="X190" i="1"/>
  <c r="BO189" i="1"/>
  <c r="BM189" i="1"/>
  <c r="Y189" i="1"/>
  <c r="BP189" i="1" s="1"/>
  <c r="P189" i="1"/>
  <c r="BO188" i="1"/>
  <c r="BM188" i="1"/>
  <c r="Y188" i="1"/>
  <c r="P188" i="1"/>
  <c r="X185" i="1"/>
  <c r="X184" i="1"/>
  <c r="BO183" i="1"/>
  <c r="BM183" i="1"/>
  <c r="Y183" i="1"/>
  <c r="P183" i="1"/>
  <c r="X181" i="1"/>
  <c r="X180" i="1"/>
  <c r="BO179" i="1"/>
  <c r="BM179" i="1"/>
  <c r="Y179" i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P165" i="1"/>
  <c r="X163" i="1"/>
  <c r="X162" i="1"/>
  <c r="BO161" i="1"/>
  <c r="BM161" i="1"/>
  <c r="Y161" i="1"/>
  <c r="P161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Y157" i="1" s="1"/>
  <c r="P153" i="1"/>
  <c r="X151" i="1"/>
  <c r="X150" i="1"/>
  <c r="BO149" i="1"/>
  <c r="BM149" i="1"/>
  <c r="Y149" i="1"/>
  <c r="H527" i="1" s="1"/>
  <c r="P149" i="1"/>
  <c r="X146" i="1"/>
  <c r="X145" i="1"/>
  <c r="BO144" i="1"/>
  <c r="BM144" i="1"/>
  <c r="Y144" i="1"/>
  <c r="Y146" i="1" s="1"/>
  <c r="P144" i="1"/>
  <c r="BP143" i="1"/>
  <c r="BO143" i="1"/>
  <c r="BN143" i="1"/>
  <c r="BM143" i="1"/>
  <c r="Z143" i="1"/>
  <c r="Y143" i="1"/>
  <c r="P143" i="1"/>
  <c r="X141" i="1"/>
  <c r="X140" i="1"/>
  <c r="BO139" i="1"/>
  <c r="BM139" i="1"/>
  <c r="Y139" i="1"/>
  <c r="BP139" i="1" s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Y129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7" i="1"/>
  <c r="X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Y111" i="1" s="1"/>
  <c r="P107" i="1"/>
  <c r="BP106" i="1"/>
  <c r="BO106" i="1"/>
  <c r="BN106" i="1"/>
  <c r="BM106" i="1"/>
  <c r="Z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2" i="1" s="1"/>
  <c r="X94" i="1"/>
  <c r="X93" i="1"/>
  <c r="BO92" i="1"/>
  <c r="BM92" i="1"/>
  <c r="Y92" i="1"/>
  <c r="BP92" i="1" s="1"/>
  <c r="P92" i="1"/>
  <c r="BO91" i="1"/>
  <c r="BM91" i="1"/>
  <c r="Y91" i="1"/>
  <c r="P91" i="1"/>
  <c r="BO90" i="1"/>
  <c r="BN90" i="1"/>
  <c r="BM90" i="1"/>
  <c r="Z90" i="1"/>
  <c r="Y90" i="1"/>
  <c r="BP90" i="1" s="1"/>
  <c r="P90" i="1"/>
  <c r="X87" i="1"/>
  <c r="X86" i="1"/>
  <c r="BO85" i="1"/>
  <c r="BM85" i="1"/>
  <c r="Y85" i="1"/>
  <c r="BP85" i="1" s="1"/>
  <c r="P85" i="1"/>
  <c r="BO84" i="1"/>
  <c r="BM84" i="1"/>
  <c r="Y84" i="1"/>
  <c r="Y86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Y82" i="1" s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BP69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X50" i="1"/>
  <c r="X49" i="1"/>
  <c r="BO48" i="1"/>
  <c r="BM48" i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Y33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BP99" i="1" l="1"/>
  <c r="BN99" i="1"/>
  <c r="Z99" i="1"/>
  <c r="BP133" i="1"/>
  <c r="BN133" i="1"/>
  <c r="Z133" i="1"/>
  <c r="BP178" i="1"/>
  <c r="BN178" i="1"/>
  <c r="Z178" i="1"/>
  <c r="BP211" i="1"/>
  <c r="BN211" i="1"/>
  <c r="Z211" i="1"/>
  <c r="BP238" i="1"/>
  <c r="BN238" i="1"/>
  <c r="Z238" i="1"/>
  <c r="BP266" i="1"/>
  <c r="BN266" i="1"/>
  <c r="Z266" i="1"/>
  <c r="BP295" i="1"/>
  <c r="BN295" i="1"/>
  <c r="Z295" i="1"/>
  <c r="BP336" i="1"/>
  <c r="BN336" i="1"/>
  <c r="Z336" i="1"/>
  <c r="BP342" i="1"/>
  <c r="BN342" i="1"/>
  <c r="Z342" i="1"/>
  <c r="Y383" i="1"/>
  <c r="Y382" i="1"/>
  <c r="BP381" i="1"/>
  <c r="BN381" i="1"/>
  <c r="Z381" i="1"/>
  <c r="Z382" i="1" s="1"/>
  <c r="BP385" i="1"/>
  <c r="BN385" i="1"/>
  <c r="Z385" i="1"/>
  <c r="BP445" i="1"/>
  <c r="BN445" i="1"/>
  <c r="Z445" i="1"/>
  <c r="BP467" i="1"/>
  <c r="BN467" i="1"/>
  <c r="Z467" i="1"/>
  <c r="BP497" i="1"/>
  <c r="BN497" i="1"/>
  <c r="Z497" i="1"/>
  <c r="Z30" i="1"/>
  <c r="BN30" i="1"/>
  <c r="C527" i="1"/>
  <c r="Z55" i="1"/>
  <c r="BN55" i="1"/>
  <c r="Z69" i="1"/>
  <c r="BN69" i="1"/>
  <c r="Y72" i="1"/>
  <c r="Z79" i="1"/>
  <c r="BN79" i="1"/>
  <c r="BP114" i="1"/>
  <c r="BN114" i="1"/>
  <c r="Z114" i="1"/>
  <c r="BP166" i="1"/>
  <c r="BN166" i="1"/>
  <c r="Z166" i="1"/>
  <c r="BP201" i="1"/>
  <c r="BN201" i="1"/>
  <c r="Z201" i="1"/>
  <c r="BP221" i="1"/>
  <c r="BN221" i="1"/>
  <c r="Z221" i="1"/>
  <c r="BP255" i="1"/>
  <c r="BN255" i="1"/>
  <c r="Z255" i="1"/>
  <c r="BP267" i="1"/>
  <c r="BN267" i="1"/>
  <c r="Z267" i="1"/>
  <c r="BP307" i="1"/>
  <c r="BN307" i="1"/>
  <c r="Z307" i="1"/>
  <c r="BP360" i="1"/>
  <c r="BN360" i="1"/>
  <c r="Z360" i="1"/>
  <c r="BP423" i="1"/>
  <c r="BN423" i="1"/>
  <c r="Z423" i="1"/>
  <c r="BP455" i="1"/>
  <c r="BN455" i="1"/>
  <c r="Z455" i="1"/>
  <c r="Y499" i="1"/>
  <c r="Y498" i="1"/>
  <c r="BP496" i="1"/>
  <c r="BN496" i="1"/>
  <c r="Z496" i="1"/>
  <c r="Y93" i="1"/>
  <c r="Y136" i="1"/>
  <c r="J527" i="1"/>
  <c r="K527" i="1"/>
  <c r="Y252" i="1"/>
  <c r="Y317" i="1"/>
  <c r="Y332" i="1"/>
  <c r="Y503" i="1"/>
  <c r="Y125" i="1"/>
  <c r="BP327" i="1"/>
  <c r="BN327" i="1"/>
  <c r="BP328" i="1"/>
  <c r="BN328" i="1"/>
  <c r="Z328" i="1"/>
  <c r="BP350" i="1"/>
  <c r="BN350" i="1"/>
  <c r="Z350" i="1"/>
  <c r="Y366" i="1"/>
  <c r="BP364" i="1"/>
  <c r="BN364" i="1"/>
  <c r="Z364" i="1"/>
  <c r="Y412" i="1"/>
  <c r="Z409" i="1"/>
  <c r="X527" i="1"/>
  <c r="Y429" i="1"/>
  <c r="BP428" i="1"/>
  <c r="BN428" i="1"/>
  <c r="Z428" i="1"/>
  <c r="Z429" i="1" s="1"/>
  <c r="Y527" i="1"/>
  <c r="Y434" i="1"/>
  <c r="BP433" i="1"/>
  <c r="BN433" i="1"/>
  <c r="Z433" i="1"/>
  <c r="Z434" i="1" s="1"/>
  <c r="Z527" i="1"/>
  <c r="BP439" i="1"/>
  <c r="BN439" i="1"/>
  <c r="Z439" i="1"/>
  <c r="BP447" i="1"/>
  <c r="BN447" i="1"/>
  <c r="Z447" i="1"/>
  <c r="BP457" i="1"/>
  <c r="BN457" i="1"/>
  <c r="Z457" i="1"/>
  <c r="Y469" i="1"/>
  <c r="BP461" i="1"/>
  <c r="BN461" i="1"/>
  <c r="Z461" i="1"/>
  <c r="Y475" i="1"/>
  <c r="BP471" i="1"/>
  <c r="BN471" i="1"/>
  <c r="Z471" i="1"/>
  <c r="BP484" i="1"/>
  <c r="BN484" i="1"/>
  <c r="Z484" i="1"/>
  <c r="BP507" i="1"/>
  <c r="BN507" i="1"/>
  <c r="Z507" i="1"/>
  <c r="BP509" i="1"/>
  <c r="BN509" i="1"/>
  <c r="Z509" i="1"/>
  <c r="X517" i="1"/>
  <c r="Y32" i="1"/>
  <c r="Z28" i="1"/>
  <c r="BN28" i="1"/>
  <c r="Z42" i="1"/>
  <c r="BN42" i="1"/>
  <c r="Z48" i="1"/>
  <c r="Z49" i="1" s="1"/>
  <c r="BN48" i="1"/>
  <c r="BP48" i="1"/>
  <c r="Y49" i="1"/>
  <c r="Z53" i="1"/>
  <c r="BN53" i="1"/>
  <c r="Y60" i="1"/>
  <c r="Z57" i="1"/>
  <c r="BN57" i="1"/>
  <c r="Y66" i="1"/>
  <c r="Z65" i="1"/>
  <c r="BN65" i="1"/>
  <c r="Y73" i="1"/>
  <c r="Z71" i="1"/>
  <c r="BN71" i="1"/>
  <c r="Y81" i="1"/>
  <c r="Z77" i="1"/>
  <c r="BN77" i="1"/>
  <c r="Z85" i="1"/>
  <c r="BN85" i="1"/>
  <c r="Z92" i="1"/>
  <c r="BN92" i="1"/>
  <c r="Z97" i="1"/>
  <c r="BN97" i="1"/>
  <c r="Z101" i="1"/>
  <c r="BN101" i="1"/>
  <c r="Z108" i="1"/>
  <c r="BN108" i="1"/>
  <c r="Y117" i="1"/>
  <c r="Z120" i="1"/>
  <c r="BN120" i="1"/>
  <c r="Z128" i="1"/>
  <c r="BN128" i="1"/>
  <c r="Z139" i="1"/>
  <c r="BN139" i="1"/>
  <c r="Y145" i="1"/>
  <c r="Z154" i="1"/>
  <c r="BN154" i="1"/>
  <c r="I527" i="1"/>
  <c r="Y174" i="1"/>
  <c r="Z168" i="1"/>
  <c r="BN168" i="1"/>
  <c r="Z172" i="1"/>
  <c r="BN172" i="1"/>
  <c r="Y181" i="1"/>
  <c r="Z189" i="1"/>
  <c r="BN189" i="1"/>
  <c r="Y195" i="1"/>
  <c r="Z199" i="1"/>
  <c r="BN199" i="1"/>
  <c r="Z203" i="1"/>
  <c r="BN203" i="1"/>
  <c r="Z209" i="1"/>
  <c r="BN209" i="1"/>
  <c r="BP209" i="1"/>
  <c r="Z213" i="1"/>
  <c r="BN213" i="1"/>
  <c r="Z217" i="1"/>
  <c r="BN217" i="1"/>
  <c r="Y223" i="1"/>
  <c r="Z228" i="1"/>
  <c r="BN228" i="1"/>
  <c r="Z232" i="1"/>
  <c r="BN232" i="1"/>
  <c r="Z242" i="1"/>
  <c r="Z243" i="1" s="1"/>
  <c r="BN242" i="1"/>
  <c r="BP242" i="1"/>
  <c r="Y243" i="1"/>
  <c r="Z246" i="1"/>
  <c r="BN246" i="1"/>
  <c r="BP246" i="1"/>
  <c r="Z250" i="1"/>
  <c r="BN250" i="1"/>
  <c r="Y260" i="1"/>
  <c r="Z257" i="1"/>
  <c r="BN257" i="1"/>
  <c r="Z264" i="1"/>
  <c r="BN264" i="1"/>
  <c r="Z272" i="1"/>
  <c r="BN272" i="1"/>
  <c r="Z279" i="1"/>
  <c r="Z280" i="1" s="1"/>
  <c r="BN279" i="1"/>
  <c r="BP279" i="1"/>
  <c r="Y280" i="1"/>
  <c r="Z283" i="1"/>
  <c r="Z284" i="1" s="1"/>
  <c r="BN283" i="1"/>
  <c r="BP283" i="1"/>
  <c r="Y284" i="1"/>
  <c r="Z288" i="1"/>
  <c r="Z289" i="1" s="1"/>
  <c r="BN288" i="1"/>
  <c r="BP288" i="1"/>
  <c r="Y289" i="1"/>
  <c r="Z293" i="1"/>
  <c r="BN293" i="1"/>
  <c r="BP293" i="1"/>
  <c r="Z297" i="1"/>
  <c r="BN297" i="1"/>
  <c r="Y309" i="1"/>
  <c r="Z305" i="1"/>
  <c r="BN305" i="1"/>
  <c r="Z313" i="1"/>
  <c r="BN313" i="1"/>
  <c r="Z321" i="1"/>
  <c r="BN321" i="1"/>
  <c r="Z326" i="1"/>
  <c r="BN326" i="1"/>
  <c r="BP326" i="1"/>
  <c r="Z327" i="1"/>
  <c r="BP334" i="1"/>
  <c r="BN334" i="1"/>
  <c r="Z334" i="1"/>
  <c r="BP354" i="1"/>
  <c r="BN354" i="1"/>
  <c r="Z354" i="1"/>
  <c r="BP377" i="1"/>
  <c r="BN377" i="1"/>
  <c r="Z377" i="1"/>
  <c r="BP421" i="1"/>
  <c r="BN421" i="1"/>
  <c r="Z421" i="1"/>
  <c r="BP443" i="1"/>
  <c r="BN443" i="1"/>
  <c r="Z443" i="1"/>
  <c r="BP451" i="1"/>
  <c r="BN451" i="1"/>
  <c r="Z451" i="1"/>
  <c r="BP465" i="1"/>
  <c r="BN465" i="1"/>
  <c r="Z465" i="1"/>
  <c r="Y474" i="1"/>
  <c r="Y487" i="1"/>
  <c r="Y486" i="1"/>
  <c r="BP483" i="1"/>
  <c r="BN483" i="1"/>
  <c r="Z483" i="1"/>
  <c r="Z486" i="1" s="1"/>
  <c r="BP485" i="1"/>
  <c r="BN485" i="1"/>
  <c r="Z485" i="1"/>
  <c r="Y511" i="1"/>
  <c r="Y510" i="1"/>
  <c r="BP506" i="1"/>
  <c r="BN506" i="1"/>
  <c r="Z506" i="1"/>
  <c r="Z510" i="1" s="1"/>
  <c r="BP508" i="1"/>
  <c r="BN508" i="1"/>
  <c r="Z508" i="1"/>
  <c r="U527" i="1"/>
  <c r="Y387" i="1"/>
  <c r="W527" i="1"/>
  <c r="Y459" i="1"/>
  <c r="Y458" i="1"/>
  <c r="Y493" i="1"/>
  <c r="F9" i="1"/>
  <c r="J9" i="1"/>
  <c r="F10" i="1"/>
  <c r="B527" i="1"/>
  <c r="X518" i="1"/>
  <c r="X519" i="1"/>
  <c r="X521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6" i="1"/>
  <c r="D527" i="1"/>
  <c r="Z54" i="1"/>
  <c r="Z59" i="1" s="1"/>
  <c r="BN54" i="1"/>
  <c r="BP54" i="1"/>
  <c r="Z56" i="1"/>
  <c r="BN56" i="1"/>
  <c r="Z58" i="1"/>
  <c r="BN58" i="1"/>
  <c r="Y59" i="1"/>
  <c r="Z62" i="1"/>
  <c r="Z66" i="1" s="1"/>
  <c r="BN62" i="1"/>
  <c r="BP62" i="1"/>
  <c r="Z64" i="1"/>
  <c r="BN64" i="1"/>
  <c r="Y67" i="1"/>
  <c r="Z70" i="1"/>
  <c r="Z72" i="1" s="1"/>
  <c r="BN70" i="1"/>
  <c r="BP70" i="1"/>
  <c r="Z76" i="1"/>
  <c r="BN76" i="1"/>
  <c r="BP76" i="1"/>
  <c r="Z78" i="1"/>
  <c r="BN78" i="1"/>
  <c r="Z80" i="1"/>
  <c r="BN80" i="1"/>
  <c r="Z84" i="1"/>
  <c r="Z86" i="1" s="1"/>
  <c r="BN84" i="1"/>
  <c r="BP84" i="1"/>
  <c r="Y87" i="1"/>
  <c r="E527" i="1"/>
  <c r="Z91" i="1"/>
  <c r="BN91" i="1"/>
  <c r="BP91" i="1"/>
  <c r="Y94" i="1"/>
  <c r="Z96" i="1"/>
  <c r="BN96" i="1"/>
  <c r="BP96" i="1"/>
  <c r="Z98" i="1"/>
  <c r="BN98" i="1"/>
  <c r="Z100" i="1"/>
  <c r="BN100" i="1"/>
  <c r="Y103" i="1"/>
  <c r="F527" i="1"/>
  <c r="Z107" i="1"/>
  <c r="Z110" i="1" s="1"/>
  <c r="BN107" i="1"/>
  <c r="BP107" i="1"/>
  <c r="Z109" i="1"/>
  <c r="BN109" i="1"/>
  <c r="Y110" i="1"/>
  <c r="Z113" i="1"/>
  <c r="Z116" i="1" s="1"/>
  <c r="BN113" i="1"/>
  <c r="BP113" i="1"/>
  <c r="Z115" i="1"/>
  <c r="BN115" i="1"/>
  <c r="Y116" i="1"/>
  <c r="Z119" i="1"/>
  <c r="Z124" i="1" s="1"/>
  <c r="BN119" i="1"/>
  <c r="BP119" i="1"/>
  <c r="Z121" i="1"/>
  <c r="BN121" i="1"/>
  <c r="Z123" i="1"/>
  <c r="BN123" i="1"/>
  <c r="Y124" i="1"/>
  <c r="Z127" i="1"/>
  <c r="Z129" i="1" s="1"/>
  <c r="BN127" i="1"/>
  <c r="BP127" i="1"/>
  <c r="Y130" i="1"/>
  <c r="G527" i="1"/>
  <c r="Z134" i="1"/>
  <c r="BN134" i="1"/>
  <c r="BP134" i="1"/>
  <c r="Y135" i="1"/>
  <c r="Z138" i="1"/>
  <c r="Z140" i="1" s="1"/>
  <c r="BN138" i="1"/>
  <c r="BP138" i="1"/>
  <c r="Y141" i="1"/>
  <c r="Z144" i="1"/>
  <c r="Z145" i="1" s="1"/>
  <c r="BN144" i="1"/>
  <c r="BP144" i="1"/>
  <c r="Z149" i="1"/>
  <c r="Z150" i="1" s="1"/>
  <c r="BN149" i="1"/>
  <c r="BP149" i="1"/>
  <c r="Y150" i="1"/>
  <c r="Z153" i="1"/>
  <c r="Z156" i="1" s="1"/>
  <c r="BN153" i="1"/>
  <c r="BP153" i="1"/>
  <c r="Z155" i="1"/>
  <c r="BN155" i="1"/>
  <c r="Y156" i="1"/>
  <c r="Z161" i="1"/>
  <c r="Z162" i="1" s="1"/>
  <c r="BN161" i="1"/>
  <c r="BP161" i="1"/>
  <c r="Y162" i="1"/>
  <c r="Z165" i="1"/>
  <c r="BN165" i="1"/>
  <c r="BP165" i="1"/>
  <c r="Z167" i="1"/>
  <c r="BN167" i="1"/>
  <c r="BP171" i="1"/>
  <c r="BN171" i="1"/>
  <c r="Z171" i="1"/>
  <c r="BP179" i="1"/>
  <c r="BN179" i="1"/>
  <c r="Z179" i="1"/>
  <c r="Y184" i="1"/>
  <c r="BP183" i="1"/>
  <c r="BN183" i="1"/>
  <c r="Z183" i="1"/>
  <c r="Z184" i="1" s="1"/>
  <c r="Y185" i="1"/>
  <c r="H9" i="1"/>
  <c r="Y45" i="1"/>
  <c r="Y151" i="1"/>
  <c r="Y163" i="1"/>
  <c r="BP169" i="1"/>
  <c r="BN169" i="1"/>
  <c r="Z169" i="1"/>
  <c r="BP173" i="1"/>
  <c r="BN173" i="1"/>
  <c r="Z173" i="1"/>
  <c r="Y175" i="1"/>
  <c r="Y180" i="1"/>
  <c r="BP177" i="1"/>
  <c r="BN177" i="1"/>
  <c r="Z177" i="1"/>
  <c r="Z180" i="1" s="1"/>
  <c r="Y190" i="1"/>
  <c r="Y196" i="1"/>
  <c r="Y206" i="1"/>
  <c r="Y218" i="1"/>
  <c r="Y224" i="1"/>
  <c r="Y235" i="1"/>
  <c r="Y239" i="1"/>
  <c r="Y251" i="1"/>
  <c r="Y268" i="1"/>
  <c r="Y275" i="1"/>
  <c r="Y310" i="1"/>
  <c r="Y318" i="1"/>
  <c r="Y324" i="1"/>
  <c r="Y331" i="1"/>
  <c r="BP343" i="1"/>
  <c r="BN343" i="1"/>
  <c r="Z343" i="1"/>
  <c r="Y345" i="1"/>
  <c r="T527" i="1"/>
  <c r="Y356" i="1"/>
  <c r="BP349" i="1"/>
  <c r="BN349" i="1"/>
  <c r="Z349" i="1"/>
  <c r="Y357" i="1"/>
  <c r="Z188" i="1"/>
  <c r="Z190" i="1" s="1"/>
  <c r="BN188" i="1"/>
  <c r="BP188" i="1"/>
  <c r="Y191" i="1"/>
  <c r="Z194" i="1"/>
  <c r="Z195" i="1" s="1"/>
  <c r="BN194" i="1"/>
  <c r="Z198" i="1"/>
  <c r="BN198" i="1"/>
  <c r="BP198" i="1"/>
  <c r="Z200" i="1"/>
  <c r="BN200" i="1"/>
  <c r="Z202" i="1"/>
  <c r="BN202" i="1"/>
  <c r="Z204" i="1"/>
  <c r="BN204" i="1"/>
  <c r="Z210" i="1"/>
  <c r="BN210" i="1"/>
  <c r="Z212" i="1"/>
  <c r="BN212" i="1"/>
  <c r="Z214" i="1"/>
  <c r="BN214" i="1"/>
  <c r="Z216" i="1"/>
  <c r="BN216" i="1"/>
  <c r="Z222" i="1"/>
  <c r="Z223" i="1" s="1"/>
  <c r="BN222" i="1"/>
  <c r="Z227" i="1"/>
  <c r="BN227" i="1"/>
  <c r="BP227" i="1"/>
  <c r="Z229" i="1"/>
  <c r="BN229" i="1"/>
  <c r="Z231" i="1"/>
  <c r="BN231" i="1"/>
  <c r="Z233" i="1"/>
  <c r="BN233" i="1"/>
  <c r="Y234" i="1"/>
  <c r="Z237" i="1"/>
  <c r="Z239" i="1" s="1"/>
  <c r="BN237" i="1"/>
  <c r="BP237" i="1"/>
  <c r="Z247" i="1"/>
  <c r="BN247" i="1"/>
  <c r="Z249" i="1"/>
  <c r="BN249" i="1"/>
  <c r="L527" i="1"/>
  <c r="Z256" i="1"/>
  <c r="BN256" i="1"/>
  <c r="Z258" i="1"/>
  <c r="BN258" i="1"/>
  <c r="Y261" i="1"/>
  <c r="M527" i="1"/>
  <c r="Z265" i="1"/>
  <c r="Z268" i="1" s="1"/>
  <c r="BN265" i="1"/>
  <c r="Y269" i="1"/>
  <c r="O527" i="1"/>
  <c r="Z273" i="1"/>
  <c r="Z275" i="1" s="1"/>
  <c r="BN273" i="1"/>
  <c r="Y276" i="1"/>
  <c r="Y281" i="1"/>
  <c r="Y290" i="1"/>
  <c r="R527" i="1"/>
  <c r="Z294" i="1"/>
  <c r="BN294" i="1"/>
  <c r="Z296" i="1"/>
  <c r="BN296" i="1"/>
  <c r="Z298" i="1"/>
  <c r="BN298" i="1"/>
  <c r="Y299" i="1"/>
  <c r="Z302" i="1"/>
  <c r="BN302" i="1"/>
  <c r="BP302" i="1"/>
  <c r="Z304" i="1"/>
  <c r="BN304" i="1"/>
  <c r="Z306" i="1"/>
  <c r="BN306" i="1"/>
  <c r="Z308" i="1"/>
  <c r="BN308" i="1"/>
  <c r="Z312" i="1"/>
  <c r="BN312" i="1"/>
  <c r="BP312" i="1"/>
  <c r="Z314" i="1"/>
  <c r="BN314" i="1"/>
  <c r="Z316" i="1"/>
  <c r="BN316" i="1"/>
  <c r="Z320" i="1"/>
  <c r="BN320" i="1"/>
  <c r="BP320" i="1"/>
  <c r="Z322" i="1"/>
  <c r="BN322" i="1"/>
  <c r="Z329" i="1"/>
  <c r="Z331" i="1" s="1"/>
  <c r="BN329" i="1"/>
  <c r="Y337" i="1"/>
  <c r="Z335" i="1"/>
  <c r="BN335" i="1"/>
  <c r="Y338" i="1"/>
  <c r="S527" i="1"/>
  <c r="Y344" i="1"/>
  <c r="BP341" i="1"/>
  <c r="BN341" i="1"/>
  <c r="Z341" i="1"/>
  <c r="Z344" i="1" s="1"/>
  <c r="BP351" i="1"/>
  <c r="BN351" i="1"/>
  <c r="Z351" i="1"/>
  <c r="Y361" i="1"/>
  <c r="Y367" i="1"/>
  <c r="Y371" i="1"/>
  <c r="Y378" i="1"/>
  <c r="Y388" i="1"/>
  <c r="Y392" i="1"/>
  <c r="Z397" i="1"/>
  <c r="BN397" i="1"/>
  <c r="Z399" i="1"/>
  <c r="BN399" i="1"/>
  <c r="Z401" i="1"/>
  <c r="BN401" i="1"/>
  <c r="Z403" i="1"/>
  <c r="BN403" i="1"/>
  <c r="Z405" i="1"/>
  <c r="BN405" i="1"/>
  <c r="Y406" i="1"/>
  <c r="BN409" i="1"/>
  <c r="BP409" i="1"/>
  <c r="BP422" i="1"/>
  <c r="BN422" i="1"/>
  <c r="Z422" i="1"/>
  <c r="BP442" i="1"/>
  <c r="BN442" i="1"/>
  <c r="Z442" i="1"/>
  <c r="BP446" i="1"/>
  <c r="BN446" i="1"/>
  <c r="Z446" i="1"/>
  <c r="BP450" i="1"/>
  <c r="BN450" i="1"/>
  <c r="Z450" i="1"/>
  <c r="BP462" i="1"/>
  <c r="BN462" i="1"/>
  <c r="Z462" i="1"/>
  <c r="BP466" i="1"/>
  <c r="BN466" i="1"/>
  <c r="Z466" i="1"/>
  <c r="Z353" i="1"/>
  <c r="BN353" i="1"/>
  <c r="Z355" i="1"/>
  <c r="BN355" i="1"/>
  <c r="Z359" i="1"/>
  <c r="BN359" i="1"/>
  <c r="BP359" i="1"/>
  <c r="Z365" i="1"/>
  <c r="Z366" i="1" s="1"/>
  <c r="BN365" i="1"/>
  <c r="Z369" i="1"/>
  <c r="Z370" i="1" s="1"/>
  <c r="BN369" i="1"/>
  <c r="BP369" i="1"/>
  <c r="Z374" i="1"/>
  <c r="BN374" i="1"/>
  <c r="BP374" i="1"/>
  <c r="Z376" i="1"/>
  <c r="BN376" i="1"/>
  <c r="Y379" i="1"/>
  <c r="Z386" i="1"/>
  <c r="Z387" i="1" s="1"/>
  <c r="BN386" i="1"/>
  <c r="Z390" i="1"/>
  <c r="Z391" i="1" s="1"/>
  <c r="BN390" i="1"/>
  <c r="BP390" i="1"/>
  <c r="Z396" i="1"/>
  <c r="Z406" i="1" s="1"/>
  <c r="BN396" i="1"/>
  <c r="BP396" i="1"/>
  <c r="Z398" i="1"/>
  <c r="BN398" i="1"/>
  <c r="Z400" i="1"/>
  <c r="BN400" i="1"/>
  <c r="Z402" i="1"/>
  <c r="BN402" i="1"/>
  <c r="Z404" i="1"/>
  <c r="BN404" i="1"/>
  <c r="Y407" i="1"/>
  <c r="Z410" i="1"/>
  <c r="Z411" i="1" s="1"/>
  <c r="BN410" i="1"/>
  <c r="Y411" i="1"/>
  <c r="BP416" i="1"/>
  <c r="BN416" i="1"/>
  <c r="Z416" i="1"/>
  <c r="Z417" i="1" s="1"/>
  <c r="Y418" i="1"/>
  <c r="Y425" i="1"/>
  <c r="BP420" i="1"/>
  <c r="BN420" i="1"/>
  <c r="Z420" i="1"/>
  <c r="Z424" i="1" s="1"/>
  <c r="Y424" i="1"/>
  <c r="BP440" i="1"/>
  <c r="BN440" i="1"/>
  <c r="Z440" i="1"/>
  <c r="BP444" i="1"/>
  <c r="BN444" i="1"/>
  <c r="Z444" i="1"/>
  <c r="BP448" i="1"/>
  <c r="BN448" i="1"/>
  <c r="Z448" i="1"/>
  <c r="Y452" i="1"/>
  <c r="BP456" i="1"/>
  <c r="BN456" i="1"/>
  <c r="Z456" i="1"/>
  <c r="Z458" i="1" s="1"/>
  <c r="BP464" i="1"/>
  <c r="BN464" i="1"/>
  <c r="Z464" i="1"/>
  <c r="Y468" i="1"/>
  <c r="BP472" i="1"/>
  <c r="BN472" i="1"/>
  <c r="Z472" i="1"/>
  <c r="Y417" i="1"/>
  <c r="Y430" i="1"/>
  <c r="Y435" i="1"/>
  <c r="Y453" i="1"/>
  <c r="Y479" i="1"/>
  <c r="Y494" i="1"/>
  <c r="Y504" i="1"/>
  <c r="Y516" i="1"/>
  <c r="AA527" i="1"/>
  <c r="Z477" i="1"/>
  <c r="Z478" i="1" s="1"/>
  <c r="BN477" i="1"/>
  <c r="BP477" i="1"/>
  <c r="Z489" i="1"/>
  <c r="BN489" i="1"/>
  <c r="BP489" i="1"/>
  <c r="Z490" i="1"/>
  <c r="BN490" i="1"/>
  <c r="Z491" i="1"/>
  <c r="BN491" i="1"/>
  <c r="Z492" i="1"/>
  <c r="BN492" i="1"/>
  <c r="Z501" i="1"/>
  <c r="BN501" i="1"/>
  <c r="BP501" i="1"/>
  <c r="Z502" i="1"/>
  <c r="BN502" i="1"/>
  <c r="Z514" i="1"/>
  <c r="Z515" i="1" s="1"/>
  <c r="BN514" i="1"/>
  <c r="BP514" i="1"/>
  <c r="Y515" i="1"/>
  <c r="Z474" i="1" l="1"/>
  <c r="Z361" i="1"/>
  <c r="Z337" i="1"/>
  <c r="Z135" i="1"/>
  <c r="Z93" i="1"/>
  <c r="Z498" i="1"/>
  <c r="Z503" i="1"/>
  <c r="Z468" i="1"/>
  <c r="Z452" i="1"/>
  <c r="Z323" i="1"/>
  <c r="Z309" i="1"/>
  <c r="Z251" i="1"/>
  <c r="Z206" i="1"/>
  <c r="Y521" i="1"/>
  <c r="Z81" i="1"/>
  <c r="Z299" i="1"/>
  <c r="Z260" i="1"/>
  <c r="Z218" i="1"/>
  <c r="Y518" i="1"/>
  <c r="Y519" i="1"/>
  <c r="Z356" i="1"/>
  <c r="Z174" i="1"/>
  <c r="X520" i="1"/>
  <c r="Z493" i="1"/>
  <c r="Z378" i="1"/>
  <c r="Z317" i="1"/>
  <c r="Z234" i="1"/>
  <c r="Z102" i="1"/>
  <c r="Z45" i="1"/>
  <c r="Y517" i="1"/>
  <c r="Z522" i="1" l="1"/>
  <c r="Y520" i="1"/>
</calcChain>
</file>

<file path=xl/sharedStrings.xml><?xml version="1.0" encoding="utf-8"?>
<sst xmlns="http://schemas.openxmlformats.org/spreadsheetml/2006/main" count="2314" uniqueCount="836">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</sst>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35" fillId="0" borderId="0" xfId="0" applyFont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841" t="s">
        <v>0</v>
      </c>
      <c r="E1" s="616"/>
      <c r="F1" s="616"/>
      <c r="G1" s="12" t="s">
        <v>1</v>
      </c>
      <c r="H1" s="841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891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814" t="s">
        <v>8</v>
      </c>
      <c r="B5" s="629"/>
      <c r="C5" s="620"/>
      <c r="D5" s="703"/>
      <c r="E5" s="705"/>
      <c r="F5" s="659" t="s">
        <v>9</v>
      </c>
      <c r="G5" s="620"/>
      <c r="H5" s="703" t="s">
        <v>835</v>
      </c>
      <c r="I5" s="704"/>
      <c r="J5" s="704"/>
      <c r="K5" s="704"/>
      <c r="L5" s="704"/>
      <c r="M5" s="705"/>
      <c r="N5" s="58"/>
      <c r="P5" s="24" t="s">
        <v>10</v>
      </c>
      <c r="Q5" s="634">
        <v>45819</v>
      </c>
      <c r="R5" s="635"/>
      <c r="T5" s="784" t="s">
        <v>11</v>
      </c>
      <c r="U5" s="609"/>
      <c r="V5" s="786" t="s">
        <v>12</v>
      </c>
      <c r="W5" s="635"/>
      <c r="AB5" s="51"/>
      <c r="AC5" s="51"/>
      <c r="AD5" s="51"/>
      <c r="AE5" s="51"/>
    </row>
    <row r="6" spans="1:32" s="569" customFormat="1" ht="24" customHeight="1" x14ac:dyDescent="0.2">
      <c r="A6" s="814" t="s">
        <v>13</v>
      </c>
      <c r="B6" s="629"/>
      <c r="C6" s="620"/>
      <c r="D6" s="708" t="s">
        <v>812</v>
      </c>
      <c r="E6" s="709"/>
      <c r="F6" s="709"/>
      <c r="G6" s="709"/>
      <c r="H6" s="709"/>
      <c r="I6" s="709"/>
      <c r="J6" s="709"/>
      <c r="K6" s="709"/>
      <c r="L6" s="709"/>
      <c r="M6" s="635"/>
      <c r="N6" s="59"/>
      <c r="P6" s="24" t="s">
        <v>15</v>
      </c>
      <c r="Q6" s="646" t="str">
        <f>IF(Q5=0," ",CHOOSE(WEEKDAY(Q5,2),"Понедельник","Вторник","Среда","Четверг","Пятница","Суббота","Воскресенье"))</f>
        <v>Среда</v>
      </c>
      <c r="R6" s="591"/>
      <c r="T6" s="774" t="s">
        <v>16</v>
      </c>
      <c r="U6" s="609"/>
      <c r="V6" s="713" t="s">
        <v>17</v>
      </c>
      <c r="W6" s="714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873" t="str">
        <f>IFERROR(VLOOKUP(DeliveryAddress,Table,3,0),1)</f>
        <v>5</v>
      </c>
      <c r="E7" s="874"/>
      <c r="F7" s="874"/>
      <c r="G7" s="874"/>
      <c r="H7" s="874"/>
      <c r="I7" s="874"/>
      <c r="J7" s="874"/>
      <c r="K7" s="874"/>
      <c r="L7" s="874"/>
      <c r="M7" s="791"/>
      <c r="N7" s="60"/>
      <c r="P7" s="24"/>
      <c r="Q7" s="42"/>
      <c r="R7" s="42"/>
      <c r="T7" s="582"/>
      <c r="U7" s="609"/>
      <c r="V7" s="715"/>
      <c r="W7" s="716"/>
      <c r="AB7" s="51"/>
      <c r="AC7" s="51"/>
      <c r="AD7" s="51"/>
      <c r="AE7" s="51"/>
    </row>
    <row r="8" spans="1:32" s="569" customFormat="1" ht="25.5" customHeight="1" x14ac:dyDescent="0.2">
      <c r="A8" s="603" t="s">
        <v>18</v>
      </c>
      <c r="B8" s="597"/>
      <c r="C8" s="598"/>
      <c r="D8" s="881"/>
      <c r="E8" s="882"/>
      <c r="F8" s="882"/>
      <c r="G8" s="882"/>
      <c r="H8" s="882"/>
      <c r="I8" s="882"/>
      <c r="J8" s="882"/>
      <c r="K8" s="882"/>
      <c r="L8" s="882"/>
      <c r="M8" s="883"/>
      <c r="N8" s="61"/>
      <c r="P8" s="24" t="s">
        <v>19</v>
      </c>
      <c r="Q8" s="790">
        <v>0.41666666666666669</v>
      </c>
      <c r="R8" s="791"/>
      <c r="T8" s="582"/>
      <c r="U8" s="609"/>
      <c r="V8" s="715"/>
      <c r="W8" s="716"/>
      <c r="AB8" s="51"/>
      <c r="AC8" s="51"/>
      <c r="AD8" s="51"/>
      <c r="AE8" s="51"/>
    </row>
    <row r="9" spans="1:32" s="569" customFormat="1" ht="39.950000000000003" customHeight="1" x14ac:dyDescent="0.2">
      <c r="A9" s="6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670"/>
      <c r="E9" s="671"/>
      <c r="F9" s="6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755" t="str">
        <f>IF(AND($A$9="Тип доверенности/получателя при получении в адресе перегруза:",$D$9="Разовая доверенность"),"Введите ФИО","")</f>
        <v/>
      </c>
      <c r="I9" s="671"/>
      <c r="J9" s="7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1"/>
      <c r="L9" s="671"/>
      <c r="M9" s="671"/>
      <c r="N9" s="567"/>
      <c r="P9" s="26" t="s">
        <v>20</v>
      </c>
      <c r="Q9" s="827"/>
      <c r="R9" s="648"/>
      <c r="T9" s="582"/>
      <c r="U9" s="609"/>
      <c r="V9" s="717"/>
      <c r="W9" s="718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6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670"/>
      <c r="E10" s="671"/>
      <c r="F10" s="6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34" t="str">
        <f>IFERROR(VLOOKUP($D$10,Proxy,2,FALSE),"")</f>
        <v/>
      </c>
      <c r="I10" s="582"/>
      <c r="J10" s="582"/>
      <c r="K10" s="582"/>
      <c r="L10" s="582"/>
      <c r="M10" s="582"/>
      <c r="N10" s="568"/>
      <c r="P10" s="26" t="s">
        <v>21</v>
      </c>
      <c r="Q10" s="775"/>
      <c r="R10" s="776"/>
      <c r="U10" s="24" t="s">
        <v>22</v>
      </c>
      <c r="V10" s="908" t="s">
        <v>23</v>
      </c>
      <c r="W10" s="714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18"/>
      <c r="R11" s="635"/>
      <c r="U11" s="24" t="s">
        <v>26</v>
      </c>
      <c r="V11" s="647" t="s">
        <v>27</v>
      </c>
      <c r="W11" s="648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79" t="s">
        <v>28</v>
      </c>
      <c r="B12" s="629"/>
      <c r="C12" s="629"/>
      <c r="D12" s="629"/>
      <c r="E12" s="629"/>
      <c r="F12" s="629"/>
      <c r="G12" s="629"/>
      <c r="H12" s="629"/>
      <c r="I12" s="629"/>
      <c r="J12" s="629"/>
      <c r="K12" s="629"/>
      <c r="L12" s="629"/>
      <c r="M12" s="620"/>
      <c r="N12" s="62"/>
      <c r="P12" s="24" t="s">
        <v>29</v>
      </c>
      <c r="Q12" s="790"/>
      <c r="R12" s="791"/>
      <c r="S12" s="23"/>
      <c r="U12" s="24"/>
      <c r="V12" s="616"/>
      <c r="W12" s="582"/>
      <c r="AB12" s="51"/>
      <c r="AC12" s="51"/>
      <c r="AD12" s="51"/>
      <c r="AE12" s="51"/>
    </row>
    <row r="13" spans="1:32" s="569" customFormat="1" ht="23.25" customHeight="1" x14ac:dyDescent="0.2">
      <c r="A13" s="779" t="s">
        <v>30</v>
      </c>
      <c r="B13" s="629"/>
      <c r="C13" s="629"/>
      <c r="D13" s="629"/>
      <c r="E13" s="629"/>
      <c r="F13" s="629"/>
      <c r="G13" s="629"/>
      <c r="H13" s="629"/>
      <c r="I13" s="629"/>
      <c r="J13" s="629"/>
      <c r="K13" s="629"/>
      <c r="L13" s="629"/>
      <c r="M13" s="620"/>
      <c r="N13" s="62"/>
      <c r="O13" s="26"/>
      <c r="P13" s="26" t="s">
        <v>31</v>
      </c>
      <c r="Q13" s="647"/>
      <c r="R13" s="6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79" t="s">
        <v>32</v>
      </c>
      <c r="B14" s="629"/>
      <c r="C14" s="629"/>
      <c r="D14" s="629"/>
      <c r="E14" s="629"/>
      <c r="F14" s="629"/>
      <c r="G14" s="629"/>
      <c r="H14" s="629"/>
      <c r="I14" s="629"/>
      <c r="J14" s="629"/>
      <c r="K14" s="629"/>
      <c r="L14" s="629"/>
      <c r="M14" s="62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81" t="s">
        <v>33</v>
      </c>
      <c r="B15" s="629"/>
      <c r="C15" s="629"/>
      <c r="D15" s="629"/>
      <c r="E15" s="629"/>
      <c r="F15" s="629"/>
      <c r="G15" s="629"/>
      <c r="H15" s="629"/>
      <c r="I15" s="629"/>
      <c r="J15" s="629"/>
      <c r="K15" s="629"/>
      <c r="L15" s="629"/>
      <c r="M15" s="620"/>
      <c r="N15" s="63"/>
      <c r="P15" s="808" t="s">
        <v>34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09"/>
      <c r="Q16" s="809"/>
      <c r="R16" s="809"/>
      <c r="S16" s="809"/>
      <c r="T16" s="80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1" t="s">
        <v>35</v>
      </c>
      <c r="B17" s="611" t="s">
        <v>36</v>
      </c>
      <c r="C17" s="815" t="s">
        <v>37</v>
      </c>
      <c r="D17" s="611" t="s">
        <v>38</v>
      </c>
      <c r="E17" s="612"/>
      <c r="F17" s="611" t="s">
        <v>39</v>
      </c>
      <c r="G17" s="611" t="s">
        <v>40</v>
      </c>
      <c r="H17" s="611" t="s">
        <v>41</v>
      </c>
      <c r="I17" s="611" t="s">
        <v>42</v>
      </c>
      <c r="J17" s="611" t="s">
        <v>43</v>
      </c>
      <c r="K17" s="611" t="s">
        <v>44</v>
      </c>
      <c r="L17" s="611" t="s">
        <v>45</v>
      </c>
      <c r="M17" s="611" t="s">
        <v>46</v>
      </c>
      <c r="N17" s="611" t="s">
        <v>47</v>
      </c>
      <c r="O17" s="611" t="s">
        <v>48</v>
      </c>
      <c r="P17" s="611" t="s">
        <v>49</v>
      </c>
      <c r="Q17" s="845"/>
      <c r="R17" s="845"/>
      <c r="S17" s="845"/>
      <c r="T17" s="612"/>
      <c r="U17" s="619" t="s">
        <v>50</v>
      </c>
      <c r="V17" s="620"/>
      <c r="W17" s="611" t="s">
        <v>51</v>
      </c>
      <c r="X17" s="611" t="s">
        <v>52</v>
      </c>
      <c r="Y17" s="623" t="s">
        <v>53</v>
      </c>
      <c r="Z17" s="741" t="s">
        <v>54</v>
      </c>
      <c r="AA17" s="653" t="s">
        <v>55</v>
      </c>
      <c r="AB17" s="653" t="s">
        <v>56</v>
      </c>
      <c r="AC17" s="653" t="s">
        <v>57</v>
      </c>
      <c r="AD17" s="653" t="s">
        <v>58</v>
      </c>
      <c r="AE17" s="654"/>
      <c r="AF17" s="655"/>
      <c r="AG17" s="66"/>
      <c r="BD17" s="65" t="s">
        <v>59</v>
      </c>
    </row>
    <row r="18" spans="1:68" ht="14.25" customHeight="1" x14ac:dyDescent="0.2">
      <c r="A18" s="615"/>
      <c r="B18" s="615"/>
      <c r="C18" s="615"/>
      <c r="D18" s="613"/>
      <c r="E18" s="614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13"/>
      <c r="Q18" s="846"/>
      <c r="R18" s="846"/>
      <c r="S18" s="846"/>
      <c r="T18" s="614"/>
      <c r="U18" s="67" t="s">
        <v>60</v>
      </c>
      <c r="V18" s="67" t="s">
        <v>61</v>
      </c>
      <c r="W18" s="615"/>
      <c r="X18" s="615"/>
      <c r="Y18" s="624"/>
      <c r="Z18" s="742"/>
      <c r="AA18" s="732"/>
      <c r="AB18" s="732"/>
      <c r="AC18" s="732"/>
      <c r="AD18" s="656"/>
      <c r="AE18" s="657"/>
      <c r="AF18" s="658"/>
      <c r="AG18" s="66"/>
      <c r="BD18" s="65"/>
    </row>
    <row r="19" spans="1:68" ht="27.75" hidden="1" customHeight="1" x14ac:dyDescent="0.2">
      <c r="A19" s="728" t="s">
        <v>62</v>
      </c>
      <c r="B19" s="729"/>
      <c r="C19" s="729"/>
      <c r="D19" s="729"/>
      <c r="E19" s="729"/>
      <c r="F19" s="729"/>
      <c r="G19" s="729"/>
      <c r="H19" s="729"/>
      <c r="I19" s="729"/>
      <c r="J19" s="729"/>
      <c r="K19" s="729"/>
      <c r="L19" s="729"/>
      <c r="M19" s="729"/>
      <c r="N19" s="729"/>
      <c r="O19" s="729"/>
      <c r="P19" s="729"/>
      <c r="Q19" s="729"/>
      <c r="R19" s="729"/>
      <c r="S19" s="729"/>
      <c r="T19" s="729"/>
      <c r="U19" s="729"/>
      <c r="V19" s="729"/>
      <c r="W19" s="729"/>
      <c r="X19" s="729"/>
      <c r="Y19" s="729"/>
      <c r="Z19" s="729"/>
      <c r="AA19" s="48"/>
      <c r="AB19" s="48"/>
      <c r="AC19" s="48"/>
    </row>
    <row r="20" spans="1:68" ht="16.5" hidden="1" customHeight="1" x14ac:dyDescent="0.25">
      <c r="A20" s="581" t="s">
        <v>62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70"/>
      <c r="AB20" s="570"/>
      <c r="AC20" s="570"/>
    </row>
    <row r="21" spans="1:68" ht="14.25" hidden="1" customHeight="1" x14ac:dyDescent="0.25">
      <c r="A21" s="592" t="s">
        <v>63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71"/>
      <c r="AB21" s="571"/>
      <c r="AC21" s="57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25" t="s">
        <v>68</v>
      </c>
      <c r="Q22" s="584"/>
      <c r="R22" s="584"/>
      <c r="S22" s="584"/>
      <c r="T22" s="585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5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606"/>
      <c r="P23" s="596" t="s">
        <v>71</v>
      </c>
      <c r="Q23" s="597"/>
      <c r="R23" s="597"/>
      <c r="S23" s="597"/>
      <c r="T23" s="597"/>
      <c r="U23" s="597"/>
      <c r="V23" s="598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606"/>
      <c r="P24" s="596" t="s">
        <v>71</v>
      </c>
      <c r="Q24" s="597"/>
      <c r="R24" s="597"/>
      <c r="S24" s="597"/>
      <c r="T24" s="597"/>
      <c r="U24" s="597"/>
      <c r="V24" s="598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92" t="s">
        <v>73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71"/>
      <c r="AB25" s="571"/>
      <c r="AC25" s="57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7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4"/>
      <c r="R26" s="584"/>
      <c r="S26" s="584"/>
      <c r="T26" s="585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4"/>
      <c r="R27" s="584"/>
      <c r="S27" s="584"/>
      <c r="T27" s="585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8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4"/>
      <c r="R28" s="584"/>
      <c r="S28" s="584"/>
      <c r="T28" s="585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7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4"/>
      <c r="R29" s="584"/>
      <c r="S29" s="584"/>
      <c r="T29" s="585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8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4"/>
      <c r="R30" s="584"/>
      <c r="S30" s="584"/>
      <c r="T30" s="585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4"/>
      <c r="R31" s="584"/>
      <c r="S31" s="584"/>
      <c r="T31" s="585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5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606"/>
      <c r="P32" s="596" t="s">
        <v>71</v>
      </c>
      <c r="Q32" s="597"/>
      <c r="R32" s="597"/>
      <c r="S32" s="597"/>
      <c r="T32" s="597"/>
      <c r="U32" s="597"/>
      <c r="V32" s="598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606"/>
      <c r="P33" s="596" t="s">
        <v>71</v>
      </c>
      <c r="Q33" s="597"/>
      <c r="R33" s="597"/>
      <c r="S33" s="597"/>
      <c r="T33" s="597"/>
      <c r="U33" s="597"/>
      <c r="V33" s="598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92" t="s">
        <v>94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71"/>
      <c r="AB34" s="571"/>
      <c r="AC34" s="571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4"/>
      <c r="R35" s="584"/>
      <c r="S35" s="584"/>
      <c r="T35" s="585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5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606"/>
      <c r="P36" s="596" t="s">
        <v>71</v>
      </c>
      <c r="Q36" s="597"/>
      <c r="R36" s="597"/>
      <c r="S36" s="597"/>
      <c r="T36" s="597"/>
      <c r="U36" s="597"/>
      <c r="V36" s="598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606"/>
      <c r="P37" s="596" t="s">
        <v>71</v>
      </c>
      <c r="Q37" s="597"/>
      <c r="R37" s="597"/>
      <c r="S37" s="597"/>
      <c r="T37" s="597"/>
      <c r="U37" s="597"/>
      <c r="V37" s="598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728" t="s">
        <v>100</v>
      </c>
      <c r="B38" s="729"/>
      <c r="C38" s="729"/>
      <c r="D38" s="729"/>
      <c r="E38" s="729"/>
      <c r="F38" s="729"/>
      <c r="G38" s="729"/>
      <c r="H38" s="729"/>
      <c r="I38" s="729"/>
      <c r="J38" s="729"/>
      <c r="K38" s="729"/>
      <c r="L38" s="729"/>
      <c r="M38" s="729"/>
      <c r="N38" s="729"/>
      <c r="O38" s="729"/>
      <c r="P38" s="729"/>
      <c r="Q38" s="729"/>
      <c r="R38" s="729"/>
      <c r="S38" s="729"/>
      <c r="T38" s="729"/>
      <c r="U38" s="729"/>
      <c r="V38" s="729"/>
      <c r="W38" s="729"/>
      <c r="X38" s="729"/>
      <c r="Y38" s="729"/>
      <c r="Z38" s="729"/>
      <c r="AA38" s="48"/>
      <c r="AB38" s="48"/>
      <c r="AC38" s="48"/>
    </row>
    <row r="39" spans="1:68" ht="16.5" hidden="1" customHeight="1" x14ac:dyDescent="0.25">
      <c r="A39" s="581" t="s">
        <v>101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70"/>
      <c r="AB39" s="570"/>
      <c r="AC39" s="570"/>
    </row>
    <row r="40" spans="1:68" ht="14.25" hidden="1" customHeight="1" x14ac:dyDescent="0.25">
      <c r="A40" s="592" t="s">
        <v>102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71"/>
      <c r="AB40" s="571"/>
      <c r="AC40" s="57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4"/>
      <c r="R41" s="584"/>
      <c r="S41" s="584"/>
      <c r="T41" s="585"/>
      <c r="U41" s="34"/>
      <c r="V41" s="34"/>
      <c r="W41" s="35" t="s">
        <v>69</v>
      </c>
      <c r="X41" s="575">
        <v>300</v>
      </c>
      <c r="Y41" s="576">
        <f>IFERROR(IF(X41="",0,CEILING((X41/$H41),1)*$H41),"")</f>
        <v>302.40000000000003</v>
      </c>
      <c r="Z41" s="36">
        <f>IFERROR(IF(Y41=0,"",ROUNDUP(Y41/H41,0)*0.01898),"")</f>
        <v>0.53144000000000002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312.08333333333331</v>
      </c>
      <c r="BN41" s="64">
        <f>IFERROR(Y41*I41/H41,"0")</f>
        <v>314.58000000000004</v>
      </c>
      <c r="BO41" s="64">
        <f>IFERROR(1/J41*(X41/H41),"0")</f>
        <v>0.43402777777777773</v>
      </c>
      <c r="BP41" s="64">
        <f>IFERROR(1/J41*(Y41/H41),"0")</f>
        <v>0.4375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90">
        <v>4607091385687</v>
      </c>
      <c r="E42" s="591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6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4"/>
      <c r="R42" s="584"/>
      <c r="S42" s="584"/>
      <c r="T42" s="585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90">
        <v>4680115882539</v>
      </c>
      <c r="E43" s="591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80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4"/>
      <c r="R43" s="584"/>
      <c r="S43" s="584"/>
      <c r="T43" s="585"/>
      <c r="U43" s="34"/>
      <c r="V43" s="34"/>
      <c r="W43" s="35" t="s">
        <v>69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590">
        <v>4680115883949</v>
      </c>
      <c r="E44" s="591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88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4"/>
      <c r="R44" s="584"/>
      <c r="S44" s="584"/>
      <c r="T44" s="585"/>
      <c r="U44" s="34"/>
      <c r="V44" s="34"/>
      <c r="W44" s="35" t="s">
        <v>69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5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606"/>
      <c r="P45" s="596" t="s">
        <v>71</v>
      </c>
      <c r="Q45" s="597"/>
      <c r="R45" s="597"/>
      <c r="S45" s="597"/>
      <c r="T45" s="597"/>
      <c r="U45" s="597"/>
      <c r="V45" s="598"/>
      <c r="W45" s="37" t="s">
        <v>72</v>
      </c>
      <c r="X45" s="577">
        <f>IFERROR(X41/H41,"0")+IFERROR(X42/H42,"0")+IFERROR(X43/H43,"0")+IFERROR(X44/H44,"0")</f>
        <v>27.777777777777775</v>
      </c>
      <c r="Y45" s="577">
        <f>IFERROR(Y41/H41,"0")+IFERROR(Y42/H42,"0")+IFERROR(Y43/H43,"0")+IFERROR(Y44/H44,"0")</f>
        <v>28</v>
      </c>
      <c r="Z45" s="577">
        <f>IFERROR(IF(Z41="",0,Z41),"0")+IFERROR(IF(Z42="",0,Z42),"0")+IFERROR(IF(Z43="",0,Z43),"0")+IFERROR(IF(Z44="",0,Z44),"0")</f>
        <v>0.53144000000000002</v>
      </c>
      <c r="AA45" s="578"/>
      <c r="AB45" s="578"/>
      <c r="AC45" s="578"/>
    </row>
    <row r="46" spans="1:68" x14ac:dyDescent="0.2">
      <c r="A46" s="582"/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606"/>
      <c r="P46" s="596" t="s">
        <v>71</v>
      </c>
      <c r="Q46" s="597"/>
      <c r="R46" s="597"/>
      <c r="S46" s="597"/>
      <c r="T46" s="597"/>
      <c r="U46" s="597"/>
      <c r="V46" s="598"/>
      <c r="W46" s="37" t="s">
        <v>69</v>
      </c>
      <c r="X46" s="577">
        <f>IFERROR(SUM(X41:X44),"0")</f>
        <v>300</v>
      </c>
      <c r="Y46" s="577">
        <f>IFERROR(SUM(Y41:Y44),"0")</f>
        <v>302.40000000000003</v>
      </c>
      <c r="Z46" s="37"/>
      <c r="AA46" s="578"/>
      <c r="AB46" s="578"/>
      <c r="AC46" s="578"/>
    </row>
    <row r="47" spans="1:68" ht="14.25" hidden="1" customHeight="1" x14ac:dyDescent="0.25">
      <c r="A47" s="592" t="s">
        <v>73</v>
      </c>
      <c r="B47" s="582"/>
      <c r="C47" s="582"/>
      <c r="D47" s="582"/>
      <c r="E47" s="582"/>
      <c r="F47" s="582"/>
      <c r="G47" s="582"/>
      <c r="H47" s="582"/>
      <c r="I47" s="582"/>
      <c r="J47" s="582"/>
      <c r="K47" s="582"/>
      <c r="L47" s="582"/>
      <c r="M47" s="582"/>
      <c r="N47" s="582"/>
      <c r="O47" s="582"/>
      <c r="P47" s="582"/>
      <c r="Q47" s="582"/>
      <c r="R47" s="582"/>
      <c r="S47" s="582"/>
      <c r="T47" s="582"/>
      <c r="U47" s="582"/>
      <c r="V47" s="582"/>
      <c r="W47" s="582"/>
      <c r="X47" s="582"/>
      <c r="Y47" s="582"/>
      <c r="Z47" s="582"/>
      <c r="AA47" s="571"/>
      <c r="AB47" s="571"/>
      <c r="AC47" s="571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590">
        <v>4680115884915</v>
      </c>
      <c r="E48" s="591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6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4"/>
      <c r="R48" s="584"/>
      <c r="S48" s="584"/>
      <c r="T48" s="585"/>
      <c r="U48" s="34"/>
      <c r="V48" s="34"/>
      <c r="W48" s="35" t="s">
        <v>69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5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606"/>
      <c r="P49" s="596" t="s">
        <v>71</v>
      </c>
      <c r="Q49" s="597"/>
      <c r="R49" s="597"/>
      <c r="S49" s="597"/>
      <c r="T49" s="597"/>
      <c r="U49" s="597"/>
      <c r="V49" s="598"/>
      <c r="W49" s="37" t="s">
        <v>72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hidden="1" x14ac:dyDescent="0.2">
      <c r="A50" s="582"/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606"/>
      <c r="P50" s="596" t="s">
        <v>71</v>
      </c>
      <c r="Q50" s="597"/>
      <c r="R50" s="597"/>
      <c r="S50" s="597"/>
      <c r="T50" s="597"/>
      <c r="U50" s="597"/>
      <c r="V50" s="598"/>
      <c r="W50" s="37" t="s">
        <v>69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hidden="1" customHeight="1" x14ac:dyDescent="0.25">
      <c r="A51" s="581" t="s">
        <v>119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70"/>
      <c r="AB51" s="570"/>
      <c r="AC51" s="570"/>
    </row>
    <row r="52" spans="1:68" ht="14.25" hidden="1" customHeight="1" x14ac:dyDescent="0.25">
      <c r="A52" s="592" t="s">
        <v>102</v>
      </c>
      <c r="B52" s="582"/>
      <c r="C52" s="582"/>
      <c r="D52" s="582"/>
      <c r="E52" s="582"/>
      <c r="F52" s="582"/>
      <c r="G52" s="582"/>
      <c r="H52" s="582"/>
      <c r="I52" s="582"/>
      <c r="J52" s="582"/>
      <c r="K52" s="582"/>
      <c r="L52" s="582"/>
      <c r="M52" s="582"/>
      <c r="N52" s="582"/>
      <c r="O52" s="582"/>
      <c r="P52" s="582"/>
      <c r="Q52" s="582"/>
      <c r="R52" s="582"/>
      <c r="S52" s="582"/>
      <c r="T52" s="582"/>
      <c r="U52" s="582"/>
      <c r="V52" s="582"/>
      <c r="W52" s="582"/>
      <c r="X52" s="582"/>
      <c r="Y52" s="582"/>
      <c r="Z52" s="582"/>
      <c r="AA52" s="571"/>
      <c r="AB52" s="571"/>
      <c r="AC52" s="571"/>
    </row>
    <row r="53" spans="1:68" ht="27" hidden="1" customHeight="1" x14ac:dyDescent="0.25">
      <c r="A53" s="54" t="s">
        <v>120</v>
      </c>
      <c r="B53" s="54" t="s">
        <v>121</v>
      </c>
      <c r="C53" s="31">
        <v>4301012030</v>
      </c>
      <c r="D53" s="590">
        <v>4680115885882</v>
      </c>
      <c r="E53" s="591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8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4"/>
      <c r="R53" s="584"/>
      <c r="S53" s="584"/>
      <c r="T53" s="585"/>
      <c r="U53" s="34"/>
      <c r="V53" s="34"/>
      <c r="W53" s="35" t="s">
        <v>69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4301011816</v>
      </c>
      <c r="D54" s="590">
        <v>4680115881426</v>
      </c>
      <c r="E54" s="591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66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4"/>
      <c r="R54" s="584"/>
      <c r="S54" s="584"/>
      <c r="T54" s="585"/>
      <c r="U54" s="34"/>
      <c r="V54" s="34"/>
      <c r="W54" s="35" t="s">
        <v>69</v>
      </c>
      <c r="X54" s="575">
        <v>0</v>
      </c>
      <c r="Y54" s="576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590">
        <v>4680115880283</v>
      </c>
      <c r="E55" s="591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82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4"/>
      <c r="R55" s="584"/>
      <c r="S55" s="584"/>
      <c r="T55" s="585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590">
        <v>4680115881525</v>
      </c>
      <c r="E56" s="591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9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4"/>
      <c r="R56" s="584"/>
      <c r="S56" s="584"/>
      <c r="T56" s="585"/>
      <c r="U56" s="34"/>
      <c r="V56" s="34"/>
      <c r="W56" s="35" t="s">
        <v>69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590">
        <v>4680115885899</v>
      </c>
      <c r="E57" s="591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64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4"/>
      <c r="R57" s="584"/>
      <c r="S57" s="584"/>
      <c r="T57" s="585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134</v>
      </c>
      <c r="B58" s="54" t="s">
        <v>135</v>
      </c>
      <c r="C58" s="31">
        <v>4301011801</v>
      </c>
      <c r="D58" s="590">
        <v>4680115881419</v>
      </c>
      <c r="E58" s="591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4"/>
      <c r="R58" s="584"/>
      <c r="S58" s="584"/>
      <c r="T58" s="585"/>
      <c r="U58" s="34"/>
      <c r="V58" s="34"/>
      <c r="W58" s="35" t="s">
        <v>69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605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606"/>
      <c r="P59" s="596" t="s">
        <v>71</v>
      </c>
      <c r="Q59" s="597"/>
      <c r="R59" s="597"/>
      <c r="S59" s="597"/>
      <c r="T59" s="597"/>
      <c r="U59" s="597"/>
      <c r="V59" s="598"/>
      <c r="W59" s="37" t="s">
        <v>72</v>
      </c>
      <c r="X59" s="577">
        <f>IFERROR(X53/H53,"0")+IFERROR(X54/H54,"0")+IFERROR(X55/H55,"0")+IFERROR(X56/H56,"0")+IFERROR(X57/H57,"0")+IFERROR(X58/H58,"0")</f>
        <v>0</v>
      </c>
      <c r="Y59" s="577">
        <f>IFERROR(Y53/H53,"0")+IFERROR(Y54/H54,"0")+IFERROR(Y55/H55,"0")+IFERROR(Y56/H56,"0")+IFERROR(Y57/H57,"0")+IFERROR(Y58/H58,"0")</f>
        <v>0</v>
      </c>
      <c r="Z59" s="577">
        <f>IFERROR(IF(Z53="",0,Z53),"0")+IFERROR(IF(Z54="",0,Z54),"0")+IFERROR(IF(Z55="",0,Z55),"0")+IFERROR(IF(Z56="",0,Z56),"0")+IFERROR(IF(Z57="",0,Z57),"0")+IFERROR(IF(Z58="",0,Z58),"0")</f>
        <v>0</v>
      </c>
      <c r="AA59" s="578"/>
      <c r="AB59" s="578"/>
      <c r="AC59" s="578"/>
    </row>
    <row r="60" spans="1:68" hidden="1" x14ac:dyDescent="0.2">
      <c r="A60" s="582"/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606"/>
      <c r="P60" s="596" t="s">
        <v>71</v>
      </c>
      <c r="Q60" s="597"/>
      <c r="R60" s="597"/>
      <c r="S60" s="597"/>
      <c r="T60" s="597"/>
      <c r="U60" s="597"/>
      <c r="V60" s="598"/>
      <c r="W60" s="37" t="s">
        <v>69</v>
      </c>
      <c r="X60" s="577">
        <f>IFERROR(SUM(X53:X58),"0")</f>
        <v>0</v>
      </c>
      <c r="Y60" s="577">
        <f>IFERROR(SUM(Y53:Y58),"0")</f>
        <v>0</v>
      </c>
      <c r="Z60" s="37"/>
      <c r="AA60" s="578"/>
      <c r="AB60" s="578"/>
      <c r="AC60" s="578"/>
    </row>
    <row r="61" spans="1:68" ht="14.25" hidden="1" customHeight="1" x14ac:dyDescent="0.25">
      <c r="A61" s="592" t="s">
        <v>137</v>
      </c>
      <c r="B61" s="582"/>
      <c r="C61" s="582"/>
      <c r="D61" s="582"/>
      <c r="E61" s="582"/>
      <c r="F61" s="582"/>
      <c r="G61" s="582"/>
      <c r="H61" s="582"/>
      <c r="I61" s="582"/>
      <c r="J61" s="582"/>
      <c r="K61" s="582"/>
      <c r="L61" s="582"/>
      <c r="M61" s="582"/>
      <c r="N61" s="582"/>
      <c r="O61" s="582"/>
      <c r="P61" s="582"/>
      <c r="Q61" s="582"/>
      <c r="R61" s="582"/>
      <c r="S61" s="582"/>
      <c r="T61" s="582"/>
      <c r="U61" s="582"/>
      <c r="V61" s="582"/>
      <c r="W61" s="582"/>
      <c r="X61" s="582"/>
      <c r="Y61" s="582"/>
      <c r="Z61" s="582"/>
      <c r="AA61" s="571"/>
      <c r="AB61" s="571"/>
      <c r="AC61" s="571"/>
    </row>
    <row r="62" spans="1:68" ht="16.5" customHeight="1" x14ac:dyDescent="0.25">
      <c r="A62" s="54" t="s">
        <v>138</v>
      </c>
      <c r="B62" s="54" t="s">
        <v>139</v>
      </c>
      <c r="C62" s="31">
        <v>4301020298</v>
      </c>
      <c r="D62" s="590">
        <v>4680115881440</v>
      </c>
      <c r="E62" s="591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62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4"/>
      <c r="R62" s="584"/>
      <c r="S62" s="584"/>
      <c r="T62" s="585"/>
      <c r="U62" s="34"/>
      <c r="V62" s="34"/>
      <c r="W62" s="35" t="s">
        <v>69</v>
      </c>
      <c r="X62" s="575">
        <v>400</v>
      </c>
      <c r="Y62" s="576">
        <f>IFERROR(IF(X62="",0,CEILING((X62/$H62),1)*$H62),"")</f>
        <v>410.40000000000003</v>
      </c>
      <c r="Z62" s="36">
        <f>IFERROR(IF(Y62=0,"",ROUNDUP(Y62/H62,0)*0.01898),"")</f>
        <v>0.72123999999999999</v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416.11111111111109</v>
      </c>
      <c r="BN62" s="64">
        <f>IFERROR(Y62*I62/H62,"0")</f>
        <v>426.92999999999995</v>
      </c>
      <c r="BO62" s="64">
        <f>IFERROR(1/J62*(X62/H62),"0")</f>
        <v>0.57870370370370372</v>
      </c>
      <c r="BP62" s="64">
        <f>IFERROR(1/J62*(Y62/H62),"0")</f>
        <v>0.59375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4301020228</v>
      </c>
      <c r="D63" s="590">
        <v>4680115882751</v>
      </c>
      <c r="E63" s="591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4"/>
      <c r="R63" s="584"/>
      <c r="S63" s="584"/>
      <c r="T63" s="585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144</v>
      </c>
      <c r="B64" s="54" t="s">
        <v>145</v>
      </c>
      <c r="C64" s="31">
        <v>4301020358</v>
      </c>
      <c r="D64" s="590">
        <v>4680115885950</v>
      </c>
      <c r="E64" s="591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66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4"/>
      <c r="R64" s="584"/>
      <c r="S64" s="584"/>
      <c r="T64" s="585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4301020296</v>
      </c>
      <c r="D65" s="590">
        <v>4680115881433</v>
      </c>
      <c r="E65" s="591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6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4"/>
      <c r="R65" s="584"/>
      <c r="S65" s="584"/>
      <c r="T65" s="585"/>
      <c r="U65" s="34"/>
      <c r="V65" s="34"/>
      <c r="W65" s="35" t="s">
        <v>69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5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606"/>
      <c r="P66" s="596" t="s">
        <v>71</v>
      </c>
      <c r="Q66" s="597"/>
      <c r="R66" s="597"/>
      <c r="S66" s="597"/>
      <c r="T66" s="597"/>
      <c r="U66" s="597"/>
      <c r="V66" s="598"/>
      <c r="W66" s="37" t="s">
        <v>72</v>
      </c>
      <c r="X66" s="577">
        <f>IFERROR(X62/H62,"0")+IFERROR(X63/H63,"0")+IFERROR(X64/H64,"0")+IFERROR(X65/H65,"0")</f>
        <v>37.037037037037038</v>
      </c>
      <c r="Y66" s="577">
        <f>IFERROR(Y62/H62,"0")+IFERROR(Y63/H63,"0")+IFERROR(Y64/H64,"0")+IFERROR(Y65/H65,"0")</f>
        <v>38</v>
      </c>
      <c r="Z66" s="577">
        <f>IFERROR(IF(Z62="",0,Z62),"0")+IFERROR(IF(Z63="",0,Z63),"0")+IFERROR(IF(Z64="",0,Z64),"0")+IFERROR(IF(Z65="",0,Z65),"0")</f>
        <v>0.72123999999999999</v>
      </c>
      <c r="AA66" s="578"/>
      <c r="AB66" s="578"/>
      <c r="AC66" s="578"/>
    </row>
    <row r="67" spans="1:68" x14ac:dyDescent="0.2">
      <c r="A67" s="582"/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606"/>
      <c r="P67" s="596" t="s">
        <v>71</v>
      </c>
      <c r="Q67" s="597"/>
      <c r="R67" s="597"/>
      <c r="S67" s="597"/>
      <c r="T67" s="597"/>
      <c r="U67" s="597"/>
      <c r="V67" s="598"/>
      <c r="W67" s="37" t="s">
        <v>69</v>
      </c>
      <c r="X67" s="577">
        <f>IFERROR(SUM(X62:X65),"0")</f>
        <v>400</v>
      </c>
      <c r="Y67" s="577">
        <f>IFERROR(SUM(Y62:Y65),"0")</f>
        <v>410.40000000000003</v>
      </c>
      <c r="Z67" s="37"/>
      <c r="AA67" s="578"/>
      <c r="AB67" s="578"/>
      <c r="AC67" s="578"/>
    </row>
    <row r="68" spans="1:68" ht="14.25" hidden="1" customHeight="1" x14ac:dyDescent="0.25">
      <c r="A68" s="592" t="s">
        <v>63</v>
      </c>
      <c r="B68" s="582"/>
      <c r="C68" s="582"/>
      <c r="D68" s="582"/>
      <c r="E68" s="582"/>
      <c r="F68" s="582"/>
      <c r="G68" s="582"/>
      <c r="H68" s="582"/>
      <c r="I68" s="582"/>
      <c r="J68" s="582"/>
      <c r="K68" s="582"/>
      <c r="L68" s="582"/>
      <c r="M68" s="582"/>
      <c r="N68" s="582"/>
      <c r="O68" s="582"/>
      <c r="P68" s="582"/>
      <c r="Q68" s="582"/>
      <c r="R68" s="582"/>
      <c r="S68" s="582"/>
      <c r="T68" s="582"/>
      <c r="U68" s="582"/>
      <c r="V68" s="582"/>
      <c r="W68" s="582"/>
      <c r="X68" s="582"/>
      <c r="Y68" s="582"/>
      <c r="Z68" s="582"/>
      <c r="AA68" s="571"/>
      <c r="AB68" s="571"/>
      <c r="AC68" s="571"/>
    </row>
    <row r="69" spans="1:68" ht="27" hidden="1" customHeight="1" x14ac:dyDescent="0.25">
      <c r="A69" s="54" t="s">
        <v>148</v>
      </c>
      <c r="B69" s="54" t="s">
        <v>149</v>
      </c>
      <c r="C69" s="31">
        <v>4301031243</v>
      </c>
      <c r="D69" s="590">
        <v>4680115885073</v>
      </c>
      <c r="E69" s="591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4"/>
      <c r="R69" s="584"/>
      <c r="S69" s="584"/>
      <c r="T69" s="585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4301031241</v>
      </c>
      <c r="D70" s="590">
        <v>4680115885059</v>
      </c>
      <c r="E70" s="591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4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4"/>
      <c r="R70" s="584"/>
      <c r="S70" s="584"/>
      <c r="T70" s="585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154</v>
      </c>
      <c r="B71" s="54" t="s">
        <v>155</v>
      </c>
      <c r="C71" s="31">
        <v>4301031316</v>
      </c>
      <c r="D71" s="590">
        <v>4680115885097</v>
      </c>
      <c r="E71" s="591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5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4"/>
      <c r="R71" s="584"/>
      <c r="S71" s="584"/>
      <c r="T71" s="585"/>
      <c r="U71" s="34"/>
      <c r="V71" s="34"/>
      <c r="W71" s="35" t="s">
        <v>69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5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606"/>
      <c r="P72" s="596" t="s">
        <v>71</v>
      </c>
      <c r="Q72" s="597"/>
      <c r="R72" s="597"/>
      <c r="S72" s="597"/>
      <c r="T72" s="597"/>
      <c r="U72" s="597"/>
      <c r="V72" s="598"/>
      <c r="W72" s="37" t="s">
        <v>72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hidden="1" x14ac:dyDescent="0.2">
      <c r="A73" s="582"/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606"/>
      <c r="P73" s="596" t="s">
        <v>71</v>
      </c>
      <c r="Q73" s="597"/>
      <c r="R73" s="597"/>
      <c r="S73" s="597"/>
      <c r="T73" s="597"/>
      <c r="U73" s="597"/>
      <c r="V73" s="598"/>
      <c r="W73" s="37" t="s">
        <v>69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hidden="1" customHeight="1" x14ac:dyDescent="0.25">
      <c r="A74" s="592" t="s">
        <v>73</v>
      </c>
      <c r="B74" s="582"/>
      <c r="C74" s="582"/>
      <c r="D74" s="582"/>
      <c r="E74" s="582"/>
      <c r="F74" s="582"/>
      <c r="G74" s="582"/>
      <c r="H74" s="582"/>
      <c r="I74" s="582"/>
      <c r="J74" s="582"/>
      <c r="K74" s="582"/>
      <c r="L74" s="582"/>
      <c r="M74" s="582"/>
      <c r="N74" s="582"/>
      <c r="O74" s="582"/>
      <c r="P74" s="582"/>
      <c r="Q74" s="582"/>
      <c r="R74" s="582"/>
      <c r="S74" s="582"/>
      <c r="T74" s="582"/>
      <c r="U74" s="582"/>
      <c r="V74" s="582"/>
      <c r="W74" s="582"/>
      <c r="X74" s="582"/>
      <c r="Y74" s="582"/>
      <c r="Z74" s="582"/>
      <c r="AA74" s="571"/>
      <c r="AB74" s="571"/>
      <c r="AC74" s="571"/>
    </row>
    <row r="75" spans="1:68" ht="16.5" hidden="1" customHeight="1" x14ac:dyDescent="0.25">
      <c r="A75" s="54" t="s">
        <v>157</v>
      </c>
      <c r="B75" s="54" t="s">
        <v>158</v>
      </c>
      <c r="C75" s="31">
        <v>4301051838</v>
      </c>
      <c r="D75" s="590">
        <v>4680115881891</v>
      </c>
      <c r="E75" s="591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6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4"/>
      <c r="R75" s="584"/>
      <c r="S75" s="584"/>
      <c r="T75" s="585"/>
      <c r="U75" s="34"/>
      <c r="V75" s="34"/>
      <c r="W75" s="35" t="s">
        <v>69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4301051846</v>
      </c>
      <c r="D76" s="590">
        <v>4680115885769</v>
      </c>
      <c r="E76" s="591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4"/>
      <c r="R76" s="584"/>
      <c r="S76" s="584"/>
      <c r="T76" s="585"/>
      <c r="U76" s="34"/>
      <c r="V76" s="34"/>
      <c r="W76" s="35" t="s">
        <v>69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163</v>
      </c>
      <c r="B77" s="54" t="s">
        <v>164</v>
      </c>
      <c r="C77" s="31">
        <v>4301051927</v>
      </c>
      <c r="D77" s="590">
        <v>4680115884410</v>
      </c>
      <c r="E77" s="591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9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4"/>
      <c r="R77" s="584"/>
      <c r="S77" s="584"/>
      <c r="T77" s="585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166</v>
      </c>
      <c r="B78" s="54" t="s">
        <v>167</v>
      </c>
      <c r="C78" s="31">
        <v>4301051837</v>
      </c>
      <c r="D78" s="590">
        <v>4680115884311</v>
      </c>
      <c r="E78" s="591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8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4"/>
      <c r="R78" s="584"/>
      <c r="S78" s="584"/>
      <c r="T78" s="585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4301051844</v>
      </c>
      <c r="D79" s="590">
        <v>4680115885929</v>
      </c>
      <c r="E79" s="591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91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4"/>
      <c r="R79" s="584"/>
      <c r="S79" s="584"/>
      <c r="T79" s="585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170</v>
      </c>
      <c r="B80" s="54" t="s">
        <v>171</v>
      </c>
      <c r="C80" s="31">
        <v>4301051929</v>
      </c>
      <c r="D80" s="590">
        <v>4680115884403</v>
      </c>
      <c r="E80" s="591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4"/>
      <c r="R80" s="584"/>
      <c r="S80" s="584"/>
      <c r="T80" s="585"/>
      <c r="U80" s="34"/>
      <c r="V80" s="34"/>
      <c r="W80" s="35" t="s">
        <v>69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5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606"/>
      <c r="P81" s="596" t="s">
        <v>71</v>
      </c>
      <c r="Q81" s="597"/>
      <c r="R81" s="597"/>
      <c r="S81" s="597"/>
      <c r="T81" s="597"/>
      <c r="U81" s="597"/>
      <c r="V81" s="598"/>
      <c r="W81" s="37" t="s">
        <v>72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hidden="1" x14ac:dyDescent="0.2">
      <c r="A82" s="582"/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606"/>
      <c r="P82" s="596" t="s">
        <v>71</v>
      </c>
      <c r="Q82" s="597"/>
      <c r="R82" s="597"/>
      <c r="S82" s="597"/>
      <c r="T82" s="597"/>
      <c r="U82" s="597"/>
      <c r="V82" s="598"/>
      <c r="W82" s="37" t="s">
        <v>69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hidden="1" customHeight="1" x14ac:dyDescent="0.25">
      <c r="A83" s="592" t="s">
        <v>172</v>
      </c>
      <c r="B83" s="582"/>
      <c r="C83" s="582"/>
      <c r="D83" s="582"/>
      <c r="E83" s="582"/>
      <c r="F83" s="582"/>
      <c r="G83" s="582"/>
      <c r="H83" s="582"/>
      <c r="I83" s="582"/>
      <c r="J83" s="582"/>
      <c r="K83" s="582"/>
      <c r="L83" s="582"/>
      <c r="M83" s="582"/>
      <c r="N83" s="582"/>
      <c r="O83" s="582"/>
      <c r="P83" s="582"/>
      <c r="Q83" s="582"/>
      <c r="R83" s="582"/>
      <c r="S83" s="582"/>
      <c r="T83" s="582"/>
      <c r="U83" s="582"/>
      <c r="V83" s="582"/>
      <c r="W83" s="582"/>
      <c r="X83" s="582"/>
      <c r="Y83" s="582"/>
      <c r="Z83" s="582"/>
      <c r="AA83" s="571"/>
      <c r="AB83" s="571"/>
      <c r="AC83" s="571"/>
    </row>
    <row r="84" spans="1:68" ht="27" hidden="1" customHeight="1" x14ac:dyDescent="0.25">
      <c r="A84" s="54" t="s">
        <v>173</v>
      </c>
      <c r="B84" s="54" t="s">
        <v>174</v>
      </c>
      <c r="C84" s="31">
        <v>4301060455</v>
      </c>
      <c r="D84" s="590">
        <v>4680115881532</v>
      </c>
      <c r="E84" s="591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72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4"/>
      <c r="R84" s="584"/>
      <c r="S84" s="584"/>
      <c r="T84" s="585"/>
      <c r="U84" s="34"/>
      <c r="V84" s="34"/>
      <c r="W84" s="35" t="s">
        <v>69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176</v>
      </c>
      <c r="B85" s="54" t="s">
        <v>177</v>
      </c>
      <c r="C85" s="31">
        <v>4301060351</v>
      </c>
      <c r="D85" s="590">
        <v>4680115881464</v>
      </c>
      <c r="E85" s="591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6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4"/>
      <c r="R85" s="584"/>
      <c r="S85" s="584"/>
      <c r="T85" s="585"/>
      <c r="U85" s="34"/>
      <c r="V85" s="34"/>
      <c r="W85" s="35" t="s">
        <v>69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5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606"/>
      <c r="P86" s="596" t="s">
        <v>71</v>
      </c>
      <c r="Q86" s="597"/>
      <c r="R86" s="597"/>
      <c r="S86" s="597"/>
      <c r="T86" s="597"/>
      <c r="U86" s="597"/>
      <c r="V86" s="598"/>
      <c r="W86" s="37" t="s">
        <v>72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hidden="1" x14ac:dyDescent="0.2">
      <c r="A87" s="582"/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606"/>
      <c r="P87" s="596" t="s">
        <v>71</v>
      </c>
      <c r="Q87" s="597"/>
      <c r="R87" s="597"/>
      <c r="S87" s="597"/>
      <c r="T87" s="597"/>
      <c r="U87" s="597"/>
      <c r="V87" s="598"/>
      <c r="W87" s="37" t="s">
        <v>69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hidden="1" customHeight="1" x14ac:dyDescent="0.25">
      <c r="A88" s="581" t="s">
        <v>179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70"/>
      <c r="AB88" s="570"/>
      <c r="AC88" s="570"/>
    </row>
    <row r="89" spans="1:68" ht="14.25" hidden="1" customHeight="1" x14ac:dyDescent="0.25">
      <c r="A89" s="592" t="s">
        <v>102</v>
      </c>
      <c r="B89" s="582"/>
      <c r="C89" s="582"/>
      <c r="D89" s="582"/>
      <c r="E89" s="582"/>
      <c r="F89" s="582"/>
      <c r="G89" s="582"/>
      <c r="H89" s="582"/>
      <c r="I89" s="582"/>
      <c r="J89" s="582"/>
      <c r="K89" s="582"/>
      <c r="L89" s="582"/>
      <c r="M89" s="582"/>
      <c r="N89" s="582"/>
      <c r="O89" s="582"/>
      <c r="P89" s="582"/>
      <c r="Q89" s="582"/>
      <c r="R89" s="582"/>
      <c r="S89" s="582"/>
      <c r="T89" s="582"/>
      <c r="U89" s="582"/>
      <c r="V89" s="582"/>
      <c r="W89" s="582"/>
      <c r="X89" s="582"/>
      <c r="Y89" s="582"/>
      <c r="Z89" s="582"/>
      <c r="AA89" s="571"/>
      <c r="AB89" s="571"/>
      <c r="AC89" s="571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90">
        <v>4680115881327</v>
      </c>
      <c r="E90" s="591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4"/>
      <c r="R90" s="584"/>
      <c r="S90" s="584"/>
      <c r="T90" s="585"/>
      <c r="U90" s="34"/>
      <c r="V90" s="34"/>
      <c r="W90" s="35" t="s">
        <v>69</v>
      </c>
      <c r="X90" s="575">
        <v>300</v>
      </c>
      <c r="Y90" s="576">
        <f>IFERROR(IF(X90="",0,CEILING((X90/$H90),1)*$H90),"")</f>
        <v>302.40000000000003</v>
      </c>
      <c r="Z90" s="36">
        <f>IFERROR(IF(Y90=0,"",ROUNDUP(Y90/H90,0)*0.01898),"")</f>
        <v>0.53144000000000002</v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312.08333333333331</v>
      </c>
      <c r="BN90" s="64">
        <f>IFERROR(Y90*I90/H90,"0")</f>
        <v>314.58000000000004</v>
      </c>
      <c r="BO90" s="64">
        <f>IFERROR(1/J90*(X90/H90),"0")</f>
        <v>0.43402777777777773</v>
      </c>
      <c r="BP90" s="64">
        <f>IFERROR(1/J90*(Y90/H90),"0")</f>
        <v>0.4375</v>
      </c>
    </row>
    <row r="91" spans="1:68" ht="16.5" hidden="1" customHeight="1" x14ac:dyDescent="0.25">
      <c r="A91" s="54" t="s">
        <v>183</v>
      </c>
      <c r="B91" s="54" t="s">
        <v>184</v>
      </c>
      <c r="C91" s="31">
        <v>4301011476</v>
      </c>
      <c r="D91" s="590">
        <v>4680115881518</v>
      </c>
      <c r="E91" s="591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4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4"/>
      <c r="R91" s="584"/>
      <c r="S91" s="584"/>
      <c r="T91" s="585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185</v>
      </c>
      <c r="B92" s="54" t="s">
        <v>186</v>
      </c>
      <c r="C92" s="31">
        <v>4301011443</v>
      </c>
      <c r="D92" s="590">
        <v>4680115881303</v>
      </c>
      <c r="E92" s="591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87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4"/>
      <c r="R92" s="584"/>
      <c r="S92" s="584"/>
      <c r="T92" s="585"/>
      <c r="U92" s="34"/>
      <c r="V92" s="34"/>
      <c r="W92" s="35" t="s">
        <v>69</v>
      </c>
      <c r="X92" s="575">
        <v>0</v>
      </c>
      <c r="Y92" s="576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5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606"/>
      <c r="P93" s="596" t="s">
        <v>71</v>
      </c>
      <c r="Q93" s="597"/>
      <c r="R93" s="597"/>
      <c r="S93" s="597"/>
      <c r="T93" s="597"/>
      <c r="U93" s="597"/>
      <c r="V93" s="598"/>
      <c r="W93" s="37" t="s">
        <v>72</v>
      </c>
      <c r="X93" s="577">
        <f>IFERROR(X90/H90,"0")+IFERROR(X91/H91,"0")+IFERROR(X92/H92,"0")</f>
        <v>27.777777777777775</v>
      </c>
      <c r="Y93" s="577">
        <f>IFERROR(Y90/H90,"0")+IFERROR(Y91/H91,"0")+IFERROR(Y92/H92,"0")</f>
        <v>28</v>
      </c>
      <c r="Z93" s="577">
        <f>IFERROR(IF(Z90="",0,Z90),"0")+IFERROR(IF(Z91="",0,Z91),"0")+IFERROR(IF(Z92="",0,Z92),"0")</f>
        <v>0.53144000000000002</v>
      </c>
      <c r="AA93" s="578"/>
      <c r="AB93" s="578"/>
      <c r="AC93" s="578"/>
    </row>
    <row r="94" spans="1:68" x14ac:dyDescent="0.2">
      <c r="A94" s="582"/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606"/>
      <c r="P94" s="596" t="s">
        <v>71</v>
      </c>
      <c r="Q94" s="597"/>
      <c r="R94" s="597"/>
      <c r="S94" s="597"/>
      <c r="T94" s="597"/>
      <c r="U94" s="597"/>
      <c r="V94" s="598"/>
      <c r="W94" s="37" t="s">
        <v>69</v>
      </c>
      <c r="X94" s="577">
        <f>IFERROR(SUM(X90:X92),"0")</f>
        <v>300</v>
      </c>
      <c r="Y94" s="577">
        <f>IFERROR(SUM(Y90:Y92),"0")</f>
        <v>302.40000000000003</v>
      </c>
      <c r="Z94" s="37"/>
      <c r="AA94" s="578"/>
      <c r="AB94" s="578"/>
      <c r="AC94" s="578"/>
    </row>
    <row r="95" spans="1:68" ht="14.25" hidden="1" customHeight="1" x14ac:dyDescent="0.25">
      <c r="A95" s="592" t="s">
        <v>73</v>
      </c>
      <c r="B95" s="582"/>
      <c r="C95" s="582"/>
      <c r="D95" s="582"/>
      <c r="E95" s="582"/>
      <c r="F95" s="582"/>
      <c r="G95" s="582"/>
      <c r="H95" s="582"/>
      <c r="I95" s="582"/>
      <c r="J95" s="582"/>
      <c r="K95" s="582"/>
      <c r="L95" s="582"/>
      <c r="M95" s="582"/>
      <c r="N95" s="582"/>
      <c r="O95" s="582"/>
      <c r="P95" s="582"/>
      <c r="Q95" s="582"/>
      <c r="R95" s="582"/>
      <c r="S95" s="582"/>
      <c r="T95" s="582"/>
      <c r="U95" s="582"/>
      <c r="V95" s="582"/>
      <c r="W95" s="582"/>
      <c r="X95" s="582"/>
      <c r="Y95" s="582"/>
      <c r="Z95" s="582"/>
      <c r="AA95" s="571"/>
      <c r="AB95" s="571"/>
      <c r="AC95" s="571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90">
        <v>4607091386967</v>
      </c>
      <c r="E96" s="591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53" t="s">
        <v>189</v>
      </c>
      <c r="Q96" s="584"/>
      <c r="R96" s="584"/>
      <c r="S96" s="584"/>
      <c r="T96" s="585"/>
      <c r="U96" s="34"/>
      <c r="V96" s="34"/>
      <c r="W96" s="35" t="s">
        <v>69</v>
      </c>
      <c r="X96" s="575">
        <v>200</v>
      </c>
      <c r="Y96" s="576">
        <f t="shared" ref="Y96:Y101" si="16">IFERROR(IF(X96="",0,CEILING((X96/$H96),1)*$H96),"")</f>
        <v>202.5</v>
      </c>
      <c r="Z96" s="36">
        <f>IFERROR(IF(Y96=0,"",ROUNDUP(Y96/H96,0)*0.01898),"")</f>
        <v>0.47450000000000003</v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212.81481481481481</v>
      </c>
      <c r="BN96" s="64">
        <f t="shared" ref="BN96:BN101" si="18">IFERROR(Y96*I96/H96,"0")</f>
        <v>215.47499999999999</v>
      </c>
      <c r="BO96" s="64">
        <f t="shared" ref="BO96:BO101" si="19">IFERROR(1/J96*(X96/H96),"0")</f>
        <v>0.38580246913580246</v>
      </c>
      <c r="BP96" s="64">
        <f t="shared" ref="BP96:BP101" si="20">IFERROR(1/J96*(Y96/H96),"0")</f>
        <v>0.390625</v>
      </c>
    </row>
    <row r="97" spans="1:68" ht="16.5" hidden="1" customHeight="1" x14ac:dyDescent="0.25">
      <c r="A97" s="54" t="s">
        <v>187</v>
      </c>
      <c r="B97" s="54" t="s">
        <v>191</v>
      </c>
      <c r="C97" s="31">
        <v>4301051437</v>
      </c>
      <c r="D97" s="590">
        <v>4607091386967</v>
      </c>
      <c r="E97" s="591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85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4"/>
      <c r="R97" s="584"/>
      <c r="S97" s="584"/>
      <c r="T97" s="585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4301051788</v>
      </c>
      <c r="D98" s="590">
        <v>4680115884953</v>
      </c>
      <c r="E98" s="591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0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4"/>
      <c r="R98" s="584"/>
      <c r="S98" s="584"/>
      <c r="T98" s="585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4301051718</v>
      </c>
      <c r="D99" s="590">
        <v>4607091385731</v>
      </c>
      <c r="E99" s="591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90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4"/>
      <c r="R99" s="584"/>
      <c r="S99" s="584"/>
      <c r="T99" s="585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195</v>
      </c>
      <c r="B100" s="54" t="s">
        <v>197</v>
      </c>
      <c r="C100" s="31">
        <v>4301052039</v>
      </c>
      <c r="D100" s="590">
        <v>4607091385731</v>
      </c>
      <c r="E100" s="591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87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4"/>
      <c r="R100" s="584"/>
      <c r="S100" s="584"/>
      <c r="T100" s="585"/>
      <c r="U100" s="34"/>
      <c r="V100" s="34"/>
      <c r="W100" s="35" t="s">
        <v>69</v>
      </c>
      <c r="X100" s="575">
        <v>540</v>
      </c>
      <c r="Y100" s="576">
        <f t="shared" si="16"/>
        <v>540</v>
      </c>
      <c r="Z100" s="36">
        <f>IFERROR(IF(Y100=0,"",ROUNDUP(Y100/H100,0)*0.00651),"")</f>
        <v>1.302</v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590.4</v>
      </c>
      <c r="BN100" s="64">
        <f t="shared" si="18"/>
        <v>590.4</v>
      </c>
      <c r="BO100" s="64">
        <f t="shared" si="19"/>
        <v>1.098901098901099</v>
      </c>
      <c r="BP100" s="64">
        <f t="shared" si="20"/>
        <v>1.098901098901099</v>
      </c>
    </row>
    <row r="101" spans="1:68" ht="16.5" hidden="1" customHeight="1" x14ac:dyDescent="0.25">
      <c r="A101" s="54" t="s">
        <v>199</v>
      </c>
      <c r="B101" s="54" t="s">
        <v>200</v>
      </c>
      <c r="C101" s="31">
        <v>4301051438</v>
      </c>
      <c r="D101" s="590">
        <v>4680115880894</v>
      </c>
      <c r="E101" s="591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68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4"/>
      <c r="R101" s="584"/>
      <c r="S101" s="584"/>
      <c r="T101" s="585"/>
      <c r="U101" s="34"/>
      <c r="V101" s="34"/>
      <c r="W101" s="35" t="s">
        <v>69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605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606"/>
      <c r="P102" s="596" t="s">
        <v>71</v>
      </c>
      <c r="Q102" s="597"/>
      <c r="R102" s="597"/>
      <c r="S102" s="597"/>
      <c r="T102" s="597"/>
      <c r="U102" s="597"/>
      <c r="V102" s="598"/>
      <c r="W102" s="37" t="s">
        <v>72</v>
      </c>
      <c r="X102" s="577">
        <f>IFERROR(X96/H96,"0")+IFERROR(X97/H97,"0")+IFERROR(X98/H98,"0")+IFERROR(X99/H99,"0")+IFERROR(X100/H100,"0")+IFERROR(X101/H101,"0")</f>
        <v>224.69135802469137</v>
      </c>
      <c r="Y102" s="577">
        <f>IFERROR(Y96/H96,"0")+IFERROR(Y97/H97,"0")+IFERROR(Y98/H98,"0")+IFERROR(Y99/H99,"0")+IFERROR(Y100/H100,"0")+IFERROR(Y101/H101,"0")</f>
        <v>225</v>
      </c>
      <c r="Z102" s="577">
        <f>IFERROR(IF(Z96="",0,Z96),"0")+IFERROR(IF(Z97="",0,Z97),"0")+IFERROR(IF(Z98="",0,Z98),"0")+IFERROR(IF(Z99="",0,Z99),"0")+IFERROR(IF(Z100="",0,Z100),"0")+IFERROR(IF(Z101="",0,Z101),"0")</f>
        <v>1.7765</v>
      </c>
      <c r="AA102" s="578"/>
      <c r="AB102" s="578"/>
      <c r="AC102" s="578"/>
    </row>
    <row r="103" spans="1:68" x14ac:dyDescent="0.2">
      <c r="A103" s="582"/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606"/>
      <c r="P103" s="596" t="s">
        <v>71</v>
      </c>
      <c r="Q103" s="597"/>
      <c r="R103" s="597"/>
      <c r="S103" s="597"/>
      <c r="T103" s="597"/>
      <c r="U103" s="597"/>
      <c r="V103" s="598"/>
      <c r="W103" s="37" t="s">
        <v>69</v>
      </c>
      <c r="X103" s="577">
        <f>IFERROR(SUM(X96:X101),"0")</f>
        <v>740</v>
      </c>
      <c r="Y103" s="577">
        <f>IFERROR(SUM(Y96:Y101),"0")</f>
        <v>742.5</v>
      </c>
      <c r="Z103" s="37"/>
      <c r="AA103" s="578"/>
      <c r="AB103" s="578"/>
      <c r="AC103" s="578"/>
    </row>
    <row r="104" spans="1:68" ht="16.5" hidden="1" customHeight="1" x14ac:dyDescent="0.25">
      <c r="A104" s="581" t="s">
        <v>202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70"/>
      <c r="AB104" s="570"/>
      <c r="AC104" s="570"/>
    </row>
    <row r="105" spans="1:68" ht="14.25" hidden="1" customHeight="1" x14ac:dyDescent="0.25">
      <c r="A105" s="592" t="s">
        <v>102</v>
      </c>
      <c r="B105" s="582"/>
      <c r="C105" s="582"/>
      <c r="D105" s="582"/>
      <c r="E105" s="582"/>
      <c r="F105" s="582"/>
      <c r="G105" s="582"/>
      <c r="H105" s="582"/>
      <c r="I105" s="582"/>
      <c r="J105" s="582"/>
      <c r="K105" s="582"/>
      <c r="L105" s="582"/>
      <c r="M105" s="582"/>
      <c r="N105" s="582"/>
      <c r="O105" s="582"/>
      <c r="P105" s="582"/>
      <c r="Q105" s="582"/>
      <c r="R105" s="582"/>
      <c r="S105" s="582"/>
      <c r="T105" s="582"/>
      <c r="U105" s="582"/>
      <c r="V105" s="582"/>
      <c r="W105" s="582"/>
      <c r="X105" s="582"/>
      <c r="Y105" s="582"/>
      <c r="Z105" s="582"/>
      <c r="AA105" s="571"/>
      <c r="AB105" s="571"/>
      <c r="AC105" s="571"/>
    </row>
    <row r="106" spans="1:68" ht="16.5" customHeight="1" x14ac:dyDescent="0.25">
      <c r="A106" s="54" t="s">
        <v>203</v>
      </c>
      <c r="B106" s="54" t="s">
        <v>204</v>
      </c>
      <c r="C106" s="31">
        <v>4301011514</v>
      </c>
      <c r="D106" s="590">
        <v>4680115882133</v>
      </c>
      <c r="E106" s="591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105</v>
      </c>
      <c r="L106" s="32"/>
      <c r="M106" s="33" t="s">
        <v>106</v>
      </c>
      <c r="N106" s="33"/>
      <c r="O106" s="32">
        <v>50</v>
      </c>
      <c r="P106" s="68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4"/>
      <c r="R106" s="584"/>
      <c r="S106" s="584"/>
      <c r="T106" s="585"/>
      <c r="U106" s="34"/>
      <c r="V106" s="34"/>
      <c r="W106" s="35" t="s">
        <v>69</v>
      </c>
      <c r="X106" s="575">
        <v>300</v>
      </c>
      <c r="Y106" s="576">
        <f>IFERROR(IF(X106="",0,CEILING((X106/$H106),1)*$H106),"")</f>
        <v>302.40000000000003</v>
      </c>
      <c r="Z106" s="36">
        <f>IFERROR(IF(Y106=0,"",ROUNDUP(Y106/H106,0)*0.01898),"")</f>
        <v>0.53144000000000002</v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312.08333333333331</v>
      </c>
      <c r="BN106" s="64">
        <f>IFERROR(Y106*I106/H106,"0")</f>
        <v>314.58000000000004</v>
      </c>
      <c r="BO106" s="64">
        <f>IFERROR(1/J106*(X106/H106),"0")</f>
        <v>0.43402777777777773</v>
      </c>
      <c r="BP106" s="64">
        <f>IFERROR(1/J106*(Y106/H106),"0")</f>
        <v>0.4375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4301011417</v>
      </c>
      <c r="D107" s="590">
        <v>4680115880269</v>
      </c>
      <c r="E107" s="591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8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4"/>
      <c r="R107" s="584"/>
      <c r="S107" s="584"/>
      <c r="T107" s="585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208</v>
      </c>
      <c r="B108" s="54" t="s">
        <v>209</v>
      </c>
      <c r="C108" s="31">
        <v>4301011415</v>
      </c>
      <c r="D108" s="590">
        <v>4680115880429</v>
      </c>
      <c r="E108" s="591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3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4"/>
      <c r="R108" s="584"/>
      <c r="S108" s="584"/>
      <c r="T108" s="585"/>
      <c r="U108" s="34"/>
      <c r="V108" s="34"/>
      <c r="W108" s="35" t="s">
        <v>69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210</v>
      </c>
      <c r="B109" s="54" t="s">
        <v>211</v>
      </c>
      <c r="C109" s="31">
        <v>4301011462</v>
      </c>
      <c r="D109" s="590">
        <v>4680115881457</v>
      </c>
      <c r="E109" s="591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7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4"/>
      <c r="R109" s="584"/>
      <c r="S109" s="584"/>
      <c r="T109" s="585"/>
      <c r="U109" s="34"/>
      <c r="V109" s="34"/>
      <c r="W109" s="35" t="s">
        <v>69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05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606"/>
      <c r="P110" s="596" t="s">
        <v>71</v>
      </c>
      <c r="Q110" s="597"/>
      <c r="R110" s="597"/>
      <c r="S110" s="597"/>
      <c r="T110" s="597"/>
      <c r="U110" s="597"/>
      <c r="V110" s="598"/>
      <c r="W110" s="37" t="s">
        <v>72</v>
      </c>
      <c r="X110" s="577">
        <f>IFERROR(X106/H106,"0")+IFERROR(X107/H107,"0")+IFERROR(X108/H108,"0")+IFERROR(X109/H109,"0")</f>
        <v>27.777777777777775</v>
      </c>
      <c r="Y110" s="577">
        <f>IFERROR(Y106/H106,"0")+IFERROR(Y107/H107,"0")+IFERROR(Y108/H108,"0")+IFERROR(Y109/H109,"0")</f>
        <v>28</v>
      </c>
      <c r="Z110" s="577">
        <f>IFERROR(IF(Z106="",0,Z106),"0")+IFERROR(IF(Z107="",0,Z107),"0")+IFERROR(IF(Z108="",0,Z108),"0")+IFERROR(IF(Z109="",0,Z109),"0")</f>
        <v>0.53144000000000002</v>
      </c>
      <c r="AA110" s="578"/>
      <c r="AB110" s="578"/>
      <c r="AC110" s="578"/>
    </row>
    <row r="111" spans="1:68" x14ac:dyDescent="0.2">
      <c r="A111" s="582"/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606"/>
      <c r="P111" s="596" t="s">
        <v>71</v>
      </c>
      <c r="Q111" s="597"/>
      <c r="R111" s="597"/>
      <c r="S111" s="597"/>
      <c r="T111" s="597"/>
      <c r="U111" s="597"/>
      <c r="V111" s="598"/>
      <c r="W111" s="37" t="s">
        <v>69</v>
      </c>
      <c r="X111" s="577">
        <f>IFERROR(SUM(X106:X109),"0")</f>
        <v>300</v>
      </c>
      <c r="Y111" s="577">
        <f>IFERROR(SUM(Y106:Y109),"0")</f>
        <v>302.40000000000003</v>
      </c>
      <c r="Z111" s="37"/>
      <c r="AA111" s="578"/>
      <c r="AB111" s="578"/>
      <c r="AC111" s="578"/>
    </row>
    <row r="112" spans="1:68" ht="14.25" hidden="1" customHeight="1" x14ac:dyDescent="0.25">
      <c r="A112" s="592" t="s">
        <v>137</v>
      </c>
      <c r="B112" s="582"/>
      <c r="C112" s="582"/>
      <c r="D112" s="582"/>
      <c r="E112" s="582"/>
      <c r="F112" s="582"/>
      <c r="G112" s="582"/>
      <c r="H112" s="582"/>
      <c r="I112" s="582"/>
      <c r="J112" s="582"/>
      <c r="K112" s="582"/>
      <c r="L112" s="582"/>
      <c r="M112" s="582"/>
      <c r="N112" s="582"/>
      <c r="O112" s="582"/>
      <c r="P112" s="582"/>
      <c r="Q112" s="582"/>
      <c r="R112" s="582"/>
      <c r="S112" s="582"/>
      <c r="T112" s="582"/>
      <c r="U112" s="582"/>
      <c r="V112" s="582"/>
      <c r="W112" s="582"/>
      <c r="X112" s="582"/>
      <c r="Y112" s="582"/>
      <c r="Z112" s="582"/>
      <c r="AA112" s="571"/>
      <c r="AB112" s="571"/>
      <c r="AC112" s="571"/>
    </row>
    <row r="113" spans="1:68" ht="16.5" hidden="1" customHeight="1" x14ac:dyDescent="0.25">
      <c r="A113" s="54" t="s">
        <v>212</v>
      </c>
      <c r="B113" s="54" t="s">
        <v>213</v>
      </c>
      <c r="C113" s="31">
        <v>4301020345</v>
      </c>
      <c r="D113" s="590">
        <v>4680115881488</v>
      </c>
      <c r="E113" s="591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105</v>
      </c>
      <c r="L113" s="32"/>
      <c r="M113" s="33" t="s">
        <v>106</v>
      </c>
      <c r="N113" s="33"/>
      <c r="O113" s="32">
        <v>55</v>
      </c>
      <c r="P113" s="84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4"/>
      <c r="R113" s="584"/>
      <c r="S113" s="584"/>
      <c r="T113" s="585"/>
      <c r="U113" s="34"/>
      <c r="V113" s="34"/>
      <c r="W113" s="35" t="s">
        <v>69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215</v>
      </c>
      <c r="B114" s="54" t="s">
        <v>216</v>
      </c>
      <c r="C114" s="31">
        <v>4301020346</v>
      </c>
      <c r="D114" s="590">
        <v>4680115882775</v>
      </c>
      <c r="E114" s="591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66</v>
      </c>
      <c r="L114" s="32"/>
      <c r="M114" s="33" t="s">
        <v>106</v>
      </c>
      <c r="N114" s="33"/>
      <c r="O114" s="32">
        <v>55</v>
      </c>
      <c r="P114" s="69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4"/>
      <c r="R114" s="584"/>
      <c r="S114" s="584"/>
      <c r="T114" s="585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217</v>
      </c>
      <c r="B115" s="54" t="s">
        <v>218</v>
      </c>
      <c r="C115" s="31">
        <v>4301020344</v>
      </c>
      <c r="D115" s="590">
        <v>4680115880658</v>
      </c>
      <c r="E115" s="591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76</v>
      </c>
      <c r="L115" s="32"/>
      <c r="M115" s="33" t="s">
        <v>106</v>
      </c>
      <c r="N115" s="33"/>
      <c r="O115" s="32">
        <v>55</v>
      </c>
      <c r="P115" s="7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4"/>
      <c r="R115" s="584"/>
      <c r="S115" s="584"/>
      <c r="T115" s="585"/>
      <c r="U115" s="34"/>
      <c r="V115" s="34"/>
      <c r="W115" s="35" t="s">
        <v>69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605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606"/>
      <c r="P116" s="596" t="s">
        <v>71</v>
      </c>
      <c r="Q116" s="597"/>
      <c r="R116" s="597"/>
      <c r="S116" s="597"/>
      <c r="T116" s="597"/>
      <c r="U116" s="597"/>
      <c r="V116" s="598"/>
      <c r="W116" s="37" t="s">
        <v>72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hidden="1" x14ac:dyDescent="0.2">
      <c r="A117" s="582"/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606"/>
      <c r="P117" s="596" t="s">
        <v>71</v>
      </c>
      <c r="Q117" s="597"/>
      <c r="R117" s="597"/>
      <c r="S117" s="597"/>
      <c r="T117" s="597"/>
      <c r="U117" s="597"/>
      <c r="V117" s="598"/>
      <c r="W117" s="37" t="s">
        <v>69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hidden="1" customHeight="1" x14ac:dyDescent="0.25">
      <c r="A118" s="592" t="s">
        <v>73</v>
      </c>
      <c r="B118" s="582"/>
      <c r="C118" s="582"/>
      <c r="D118" s="582"/>
      <c r="E118" s="582"/>
      <c r="F118" s="582"/>
      <c r="G118" s="582"/>
      <c r="H118" s="582"/>
      <c r="I118" s="582"/>
      <c r="J118" s="582"/>
      <c r="K118" s="582"/>
      <c r="L118" s="582"/>
      <c r="M118" s="582"/>
      <c r="N118" s="582"/>
      <c r="O118" s="582"/>
      <c r="P118" s="582"/>
      <c r="Q118" s="582"/>
      <c r="R118" s="582"/>
      <c r="S118" s="582"/>
      <c r="T118" s="582"/>
      <c r="U118" s="582"/>
      <c r="V118" s="582"/>
      <c r="W118" s="582"/>
      <c r="X118" s="582"/>
      <c r="Y118" s="582"/>
      <c r="Z118" s="582"/>
      <c r="AA118" s="571"/>
      <c r="AB118" s="571"/>
      <c r="AC118" s="571"/>
    </row>
    <row r="119" spans="1:68" ht="27" hidden="1" customHeight="1" x14ac:dyDescent="0.25">
      <c r="A119" s="54" t="s">
        <v>219</v>
      </c>
      <c r="B119" s="54" t="s">
        <v>220</v>
      </c>
      <c r="C119" s="31">
        <v>4301051360</v>
      </c>
      <c r="D119" s="590">
        <v>4607091385168</v>
      </c>
      <c r="E119" s="591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82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4"/>
      <c r="R119" s="584"/>
      <c r="S119" s="584"/>
      <c r="T119" s="585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219</v>
      </c>
      <c r="B120" s="54" t="s">
        <v>222</v>
      </c>
      <c r="C120" s="31">
        <v>4301051724</v>
      </c>
      <c r="D120" s="590">
        <v>4607091385168</v>
      </c>
      <c r="E120" s="591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86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4"/>
      <c r="R120" s="584"/>
      <c r="S120" s="584"/>
      <c r="T120" s="585"/>
      <c r="U120" s="34"/>
      <c r="V120" s="34"/>
      <c r="W120" s="35" t="s">
        <v>69</v>
      </c>
      <c r="X120" s="575">
        <v>500</v>
      </c>
      <c r="Y120" s="576">
        <f>IFERROR(IF(X120="",0,CEILING((X120/$H120),1)*$H120),"")</f>
        <v>502.2</v>
      </c>
      <c r="Z120" s="36">
        <f>IFERROR(IF(Y120=0,"",ROUNDUP(Y120/H120,0)*0.01898),"")</f>
        <v>1.17676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531.66666666666674</v>
      </c>
      <c r="BN120" s="64">
        <f>IFERROR(Y120*I120/H120,"0")</f>
        <v>534.00599999999997</v>
      </c>
      <c r="BO120" s="64">
        <f>IFERROR(1/J120*(X120/H120),"0")</f>
        <v>0.96450617283950624</v>
      </c>
      <c r="BP120" s="64">
        <f>IFERROR(1/J120*(Y120/H120),"0")</f>
        <v>0.96875</v>
      </c>
    </row>
    <row r="121" spans="1:68" ht="27" hidden="1" customHeight="1" x14ac:dyDescent="0.25">
      <c r="A121" s="54" t="s">
        <v>224</v>
      </c>
      <c r="B121" s="54" t="s">
        <v>225</v>
      </c>
      <c r="C121" s="31">
        <v>4301051730</v>
      </c>
      <c r="D121" s="590">
        <v>4607091383256</v>
      </c>
      <c r="E121" s="591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65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4"/>
      <c r="R121" s="584"/>
      <c r="S121" s="584"/>
      <c r="T121" s="585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226</v>
      </c>
      <c r="B122" s="54" t="s">
        <v>227</v>
      </c>
      <c r="C122" s="31">
        <v>4301051721</v>
      </c>
      <c r="D122" s="590">
        <v>4607091385748</v>
      </c>
      <c r="E122" s="591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91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4"/>
      <c r="R122" s="584"/>
      <c r="S122" s="584"/>
      <c r="T122" s="585"/>
      <c r="U122" s="34"/>
      <c r="V122" s="34"/>
      <c r="W122" s="35" t="s">
        <v>69</v>
      </c>
      <c r="X122" s="575">
        <v>810</v>
      </c>
      <c r="Y122" s="576">
        <f>IFERROR(IF(X122="",0,CEILING((X122/$H122),1)*$H122),"")</f>
        <v>810</v>
      </c>
      <c r="Z122" s="36">
        <f>IFERROR(IF(Y122=0,"",ROUNDUP(Y122/H122,0)*0.00651),"")</f>
        <v>1.9530000000000001</v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>IFERROR(X122*I122/H122,"0")</f>
        <v>885.59999999999991</v>
      </c>
      <c r="BN122" s="64">
        <f>IFERROR(Y122*I122/H122,"0")</f>
        <v>885.59999999999991</v>
      </c>
      <c r="BO122" s="64">
        <f>IFERROR(1/J122*(X122/H122),"0")</f>
        <v>1.6483516483516485</v>
      </c>
      <c r="BP122" s="64">
        <f>IFERROR(1/J122*(Y122/H122),"0")</f>
        <v>1.6483516483516485</v>
      </c>
    </row>
    <row r="123" spans="1:68" ht="16.5" hidden="1" customHeight="1" x14ac:dyDescent="0.25">
      <c r="A123" s="54" t="s">
        <v>228</v>
      </c>
      <c r="B123" s="54" t="s">
        <v>229</v>
      </c>
      <c r="C123" s="31">
        <v>4301051740</v>
      </c>
      <c r="D123" s="590">
        <v>4680115884533</v>
      </c>
      <c r="E123" s="591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45</v>
      </c>
      <c r="P123" s="6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4"/>
      <c r="R123" s="584"/>
      <c r="S123" s="584"/>
      <c r="T123" s="585"/>
      <c r="U123" s="34"/>
      <c r="V123" s="34"/>
      <c r="W123" s="35" t="s">
        <v>69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605"/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606"/>
      <c r="P124" s="596" t="s">
        <v>71</v>
      </c>
      <c r="Q124" s="597"/>
      <c r="R124" s="597"/>
      <c r="S124" s="597"/>
      <c r="T124" s="597"/>
      <c r="U124" s="597"/>
      <c r="V124" s="598"/>
      <c r="W124" s="37" t="s">
        <v>72</v>
      </c>
      <c r="X124" s="577">
        <f>IFERROR(X119/H119,"0")+IFERROR(X120/H120,"0")+IFERROR(X121/H121,"0")+IFERROR(X122/H122,"0")+IFERROR(X123/H123,"0")</f>
        <v>361.72839506172841</v>
      </c>
      <c r="Y124" s="577">
        <f>IFERROR(Y119/H119,"0")+IFERROR(Y120/H120,"0")+IFERROR(Y121/H121,"0")+IFERROR(Y122/H122,"0")+IFERROR(Y123/H123,"0")</f>
        <v>362</v>
      </c>
      <c r="Z124" s="577">
        <f>IFERROR(IF(Z119="",0,Z119),"0")+IFERROR(IF(Z120="",0,Z120),"0")+IFERROR(IF(Z121="",0,Z121),"0")+IFERROR(IF(Z122="",0,Z122),"0")+IFERROR(IF(Z123="",0,Z123),"0")</f>
        <v>3.1297600000000001</v>
      </c>
      <c r="AA124" s="578"/>
      <c r="AB124" s="578"/>
      <c r="AC124" s="578"/>
    </row>
    <row r="125" spans="1:68" x14ac:dyDescent="0.2">
      <c r="A125" s="582"/>
      <c r="B125" s="582"/>
      <c r="C125" s="582"/>
      <c r="D125" s="582"/>
      <c r="E125" s="582"/>
      <c r="F125" s="582"/>
      <c r="G125" s="582"/>
      <c r="H125" s="582"/>
      <c r="I125" s="582"/>
      <c r="J125" s="582"/>
      <c r="K125" s="582"/>
      <c r="L125" s="582"/>
      <c r="M125" s="582"/>
      <c r="N125" s="582"/>
      <c r="O125" s="606"/>
      <c r="P125" s="596" t="s">
        <v>71</v>
      </c>
      <c r="Q125" s="597"/>
      <c r="R125" s="597"/>
      <c r="S125" s="597"/>
      <c r="T125" s="597"/>
      <c r="U125" s="597"/>
      <c r="V125" s="598"/>
      <c r="W125" s="37" t="s">
        <v>69</v>
      </c>
      <c r="X125" s="577">
        <f>IFERROR(SUM(X119:X123),"0")</f>
        <v>1310</v>
      </c>
      <c r="Y125" s="577">
        <f>IFERROR(SUM(Y119:Y123),"0")</f>
        <v>1312.2</v>
      </c>
      <c r="Z125" s="37"/>
      <c r="AA125" s="578"/>
      <c r="AB125" s="578"/>
      <c r="AC125" s="578"/>
    </row>
    <row r="126" spans="1:68" ht="14.25" hidden="1" customHeight="1" x14ac:dyDescent="0.25">
      <c r="A126" s="592" t="s">
        <v>172</v>
      </c>
      <c r="B126" s="582"/>
      <c r="C126" s="582"/>
      <c r="D126" s="582"/>
      <c r="E126" s="582"/>
      <c r="F126" s="582"/>
      <c r="G126" s="582"/>
      <c r="H126" s="582"/>
      <c r="I126" s="582"/>
      <c r="J126" s="582"/>
      <c r="K126" s="582"/>
      <c r="L126" s="582"/>
      <c r="M126" s="582"/>
      <c r="N126" s="582"/>
      <c r="O126" s="582"/>
      <c r="P126" s="582"/>
      <c r="Q126" s="582"/>
      <c r="R126" s="582"/>
      <c r="S126" s="582"/>
      <c r="T126" s="582"/>
      <c r="U126" s="582"/>
      <c r="V126" s="582"/>
      <c r="W126" s="582"/>
      <c r="X126" s="582"/>
      <c r="Y126" s="582"/>
      <c r="Z126" s="582"/>
      <c r="AA126" s="571"/>
      <c r="AB126" s="571"/>
      <c r="AC126" s="571"/>
    </row>
    <row r="127" spans="1:68" ht="27" hidden="1" customHeight="1" x14ac:dyDescent="0.25">
      <c r="A127" s="54" t="s">
        <v>231</v>
      </c>
      <c r="B127" s="54" t="s">
        <v>232</v>
      </c>
      <c r="C127" s="31">
        <v>4301060357</v>
      </c>
      <c r="D127" s="590">
        <v>4680115882652</v>
      </c>
      <c r="E127" s="591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66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4"/>
      <c r="R127" s="584"/>
      <c r="S127" s="584"/>
      <c r="T127" s="585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234</v>
      </c>
      <c r="B128" s="54" t="s">
        <v>235</v>
      </c>
      <c r="C128" s="31">
        <v>4301060317</v>
      </c>
      <c r="D128" s="590">
        <v>4680115880238</v>
      </c>
      <c r="E128" s="591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76</v>
      </c>
      <c r="L128" s="32"/>
      <c r="M128" s="33" t="s">
        <v>77</v>
      </c>
      <c r="N128" s="33"/>
      <c r="O128" s="32">
        <v>40</v>
      </c>
      <c r="P128" s="67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4"/>
      <c r="R128" s="584"/>
      <c r="S128" s="584"/>
      <c r="T128" s="585"/>
      <c r="U128" s="34"/>
      <c r="V128" s="34"/>
      <c r="W128" s="35" t="s">
        <v>69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236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05"/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606"/>
      <c r="P129" s="596" t="s">
        <v>71</v>
      </c>
      <c r="Q129" s="597"/>
      <c r="R129" s="597"/>
      <c r="S129" s="597"/>
      <c r="T129" s="597"/>
      <c r="U129" s="597"/>
      <c r="V129" s="598"/>
      <c r="W129" s="37" t="s">
        <v>72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hidden="1" x14ac:dyDescent="0.2">
      <c r="A130" s="582"/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606"/>
      <c r="P130" s="596" t="s">
        <v>71</v>
      </c>
      <c r="Q130" s="597"/>
      <c r="R130" s="597"/>
      <c r="S130" s="597"/>
      <c r="T130" s="597"/>
      <c r="U130" s="597"/>
      <c r="V130" s="598"/>
      <c r="W130" s="37" t="s">
        <v>69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hidden="1" customHeight="1" x14ac:dyDescent="0.25">
      <c r="A131" s="581" t="s">
        <v>237</v>
      </c>
      <c r="B131" s="582"/>
      <c r="C131" s="582"/>
      <c r="D131" s="582"/>
      <c r="E131" s="582"/>
      <c r="F131" s="582"/>
      <c r="G131" s="582"/>
      <c r="H131" s="582"/>
      <c r="I131" s="582"/>
      <c r="J131" s="582"/>
      <c r="K131" s="582"/>
      <c r="L131" s="582"/>
      <c r="M131" s="582"/>
      <c r="N131" s="582"/>
      <c r="O131" s="582"/>
      <c r="P131" s="582"/>
      <c r="Q131" s="582"/>
      <c r="R131" s="582"/>
      <c r="S131" s="582"/>
      <c r="T131" s="582"/>
      <c r="U131" s="582"/>
      <c r="V131" s="582"/>
      <c r="W131" s="582"/>
      <c r="X131" s="582"/>
      <c r="Y131" s="582"/>
      <c r="Z131" s="582"/>
      <c r="AA131" s="570"/>
      <c r="AB131" s="570"/>
      <c r="AC131" s="570"/>
    </row>
    <row r="132" spans="1:68" ht="14.25" hidden="1" customHeight="1" x14ac:dyDescent="0.25">
      <c r="A132" s="592" t="s">
        <v>102</v>
      </c>
      <c r="B132" s="582"/>
      <c r="C132" s="582"/>
      <c r="D132" s="582"/>
      <c r="E132" s="582"/>
      <c r="F132" s="582"/>
      <c r="G132" s="582"/>
      <c r="H132" s="582"/>
      <c r="I132" s="582"/>
      <c r="J132" s="582"/>
      <c r="K132" s="582"/>
      <c r="L132" s="582"/>
      <c r="M132" s="582"/>
      <c r="N132" s="582"/>
      <c r="O132" s="582"/>
      <c r="P132" s="582"/>
      <c r="Q132" s="582"/>
      <c r="R132" s="582"/>
      <c r="S132" s="582"/>
      <c r="T132" s="582"/>
      <c r="U132" s="582"/>
      <c r="V132" s="582"/>
      <c r="W132" s="582"/>
      <c r="X132" s="582"/>
      <c r="Y132" s="582"/>
      <c r="Z132" s="582"/>
      <c r="AA132" s="571"/>
      <c r="AB132" s="571"/>
      <c r="AC132" s="571"/>
    </row>
    <row r="133" spans="1:68" ht="27" hidden="1" customHeight="1" x14ac:dyDescent="0.25">
      <c r="A133" s="54" t="s">
        <v>238</v>
      </c>
      <c r="B133" s="54" t="s">
        <v>239</v>
      </c>
      <c r="C133" s="31">
        <v>4301011564</v>
      </c>
      <c r="D133" s="590">
        <v>4680115882577</v>
      </c>
      <c r="E133" s="591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6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4"/>
      <c r="R133" s="584"/>
      <c r="S133" s="584"/>
      <c r="T133" s="585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238</v>
      </c>
      <c r="B134" s="54" t="s">
        <v>241</v>
      </c>
      <c r="C134" s="31">
        <v>4301011562</v>
      </c>
      <c r="D134" s="590">
        <v>4680115882577</v>
      </c>
      <c r="E134" s="591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76</v>
      </c>
      <c r="L134" s="32"/>
      <c r="M134" s="33" t="s">
        <v>97</v>
      </c>
      <c r="N134" s="33"/>
      <c r="O134" s="32">
        <v>90</v>
      </c>
      <c r="P134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4"/>
      <c r="R134" s="584"/>
      <c r="S134" s="584"/>
      <c r="T134" s="585"/>
      <c r="U134" s="34"/>
      <c r="V134" s="34"/>
      <c r="W134" s="35" t="s">
        <v>69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240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05"/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606"/>
      <c r="P135" s="596" t="s">
        <v>71</v>
      </c>
      <c r="Q135" s="597"/>
      <c r="R135" s="597"/>
      <c r="S135" s="597"/>
      <c r="T135" s="597"/>
      <c r="U135" s="597"/>
      <c r="V135" s="598"/>
      <c r="W135" s="37" t="s">
        <v>72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hidden="1" x14ac:dyDescent="0.2">
      <c r="A136" s="582"/>
      <c r="B136" s="582"/>
      <c r="C136" s="582"/>
      <c r="D136" s="582"/>
      <c r="E136" s="582"/>
      <c r="F136" s="582"/>
      <c r="G136" s="582"/>
      <c r="H136" s="582"/>
      <c r="I136" s="582"/>
      <c r="J136" s="582"/>
      <c r="K136" s="582"/>
      <c r="L136" s="582"/>
      <c r="M136" s="582"/>
      <c r="N136" s="582"/>
      <c r="O136" s="606"/>
      <c r="P136" s="596" t="s">
        <v>71</v>
      </c>
      <c r="Q136" s="597"/>
      <c r="R136" s="597"/>
      <c r="S136" s="597"/>
      <c r="T136" s="597"/>
      <c r="U136" s="597"/>
      <c r="V136" s="598"/>
      <c r="W136" s="37" t="s">
        <v>69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hidden="1" customHeight="1" x14ac:dyDescent="0.25">
      <c r="A137" s="592" t="s">
        <v>63</v>
      </c>
      <c r="B137" s="582"/>
      <c r="C137" s="582"/>
      <c r="D137" s="582"/>
      <c r="E137" s="582"/>
      <c r="F137" s="582"/>
      <c r="G137" s="582"/>
      <c r="H137" s="582"/>
      <c r="I137" s="582"/>
      <c r="J137" s="582"/>
      <c r="K137" s="582"/>
      <c r="L137" s="582"/>
      <c r="M137" s="582"/>
      <c r="N137" s="582"/>
      <c r="O137" s="582"/>
      <c r="P137" s="582"/>
      <c r="Q137" s="582"/>
      <c r="R137" s="582"/>
      <c r="S137" s="582"/>
      <c r="T137" s="582"/>
      <c r="U137" s="582"/>
      <c r="V137" s="582"/>
      <c r="W137" s="582"/>
      <c r="X137" s="582"/>
      <c r="Y137" s="582"/>
      <c r="Z137" s="582"/>
      <c r="AA137" s="571"/>
      <c r="AB137" s="571"/>
      <c r="AC137" s="571"/>
    </row>
    <row r="138" spans="1:68" ht="27" hidden="1" customHeight="1" x14ac:dyDescent="0.25">
      <c r="A138" s="54" t="s">
        <v>242</v>
      </c>
      <c r="B138" s="54" t="s">
        <v>243</v>
      </c>
      <c r="C138" s="31">
        <v>4301031234</v>
      </c>
      <c r="D138" s="590">
        <v>4680115883444</v>
      </c>
      <c r="E138" s="591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4"/>
      <c r="R138" s="584"/>
      <c r="S138" s="584"/>
      <c r="T138" s="585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242</v>
      </c>
      <c r="B139" s="54" t="s">
        <v>245</v>
      </c>
      <c r="C139" s="31">
        <v>4301031235</v>
      </c>
      <c r="D139" s="590">
        <v>4680115883444</v>
      </c>
      <c r="E139" s="591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76</v>
      </c>
      <c r="L139" s="32"/>
      <c r="M139" s="33" t="s">
        <v>97</v>
      </c>
      <c r="N139" s="33"/>
      <c r="O139" s="32">
        <v>90</v>
      </c>
      <c r="P139" s="68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4"/>
      <c r="R139" s="584"/>
      <c r="S139" s="584"/>
      <c r="T139" s="585"/>
      <c r="U139" s="34"/>
      <c r="V139" s="34"/>
      <c r="W139" s="35" t="s">
        <v>69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244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05"/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606"/>
      <c r="P140" s="596" t="s">
        <v>71</v>
      </c>
      <c r="Q140" s="597"/>
      <c r="R140" s="597"/>
      <c r="S140" s="597"/>
      <c r="T140" s="597"/>
      <c r="U140" s="597"/>
      <c r="V140" s="598"/>
      <c r="W140" s="37" t="s">
        <v>72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hidden="1" x14ac:dyDescent="0.2">
      <c r="A141" s="582"/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606"/>
      <c r="P141" s="596" t="s">
        <v>71</v>
      </c>
      <c r="Q141" s="597"/>
      <c r="R141" s="597"/>
      <c r="S141" s="597"/>
      <c r="T141" s="597"/>
      <c r="U141" s="597"/>
      <c r="V141" s="598"/>
      <c r="W141" s="37" t="s">
        <v>69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hidden="1" customHeight="1" x14ac:dyDescent="0.25">
      <c r="A142" s="592" t="s">
        <v>73</v>
      </c>
      <c r="B142" s="582"/>
      <c r="C142" s="582"/>
      <c r="D142" s="582"/>
      <c r="E142" s="582"/>
      <c r="F142" s="582"/>
      <c r="G142" s="582"/>
      <c r="H142" s="582"/>
      <c r="I142" s="582"/>
      <c r="J142" s="582"/>
      <c r="K142" s="582"/>
      <c r="L142" s="582"/>
      <c r="M142" s="582"/>
      <c r="N142" s="582"/>
      <c r="O142" s="582"/>
      <c r="P142" s="582"/>
      <c r="Q142" s="582"/>
      <c r="R142" s="582"/>
      <c r="S142" s="582"/>
      <c r="T142" s="582"/>
      <c r="U142" s="582"/>
      <c r="V142" s="582"/>
      <c r="W142" s="582"/>
      <c r="X142" s="582"/>
      <c r="Y142" s="582"/>
      <c r="Z142" s="582"/>
      <c r="AA142" s="571"/>
      <c r="AB142" s="571"/>
      <c r="AC142" s="571"/>
    </row>
    <row r="143" spans="1:68" ht="16.5" hidden="1" customHeight="1" x14ac:dyDescent="0.25">
      <c r="A143" s="54" t="s">
        <v>246</v>
      </c>
      <c r="B143" s="54" t="s">
        <v>247</v>
      </c>
      <c r="C143" s="31">
        <v>4301051477</v>
      </c>
      <c r="D143" s="590">
        <v>4680115882584</v>
      </c>
      <c r="E143" s="591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4"/>
      <c r="R143" s="584"/>
      <c r="S143" s="584"/>
      <c r="T143" s="585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246</v>
      </c>
      <c r="B144" s="54" t="s">
        <v>248</v>
      </c>
      <c r="C144" s="31">
        <v>4301051476</v>
      </c>
      <c r="D144" s="590">
        <v>4680115882584</v>
      </c>
      <c r="E144" s="591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76</v>
      </c>
      <c r="L144" s="32"/>
      <c r="M144" s="33" t="s">
        <v>97</v>
      </c>
      <c r="N144" s="33"/>
      <c r="O144" s="32">
        <v>60</v>
      </c>
      <c r="P144" s="9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4"/>
      <c r="R144" s="584"/>
      <c r="S144" s="584"/>
      <c r="T144" s="585"/>
      <c r="U144" s="34"/>
      <c r="V144" s="34"/>
      <c r="W144" s="35" t="s">
        <v>69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240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05"/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606"/>
      <c r="P145" s="596" t="s">
        <v>71</v>
      </c>
      <c r="Q145" s="597"/>
      <c r="R145" s="597"/>
      <c r="S145" s="597"/>
      <c r="T145" s="597"/>
      <c r="U145" s="597"/>
      <c r="V145" s="598"/>
      <c r="W145" s="37" t="s">
        <v>72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hidden="1" x14ac:dyDescent="0.2">
      <c r="A146" s="582"/>
      <c r="B146" s="582"/>
      <c r="C146" s="582"/>
      <c r="D146" s="582"/>
      <c r="E146" s="582"/>
      <c r="F146" s="582"/>
      <c r="G146" s="582"/>
      <c r="H146" s="582"/>
      <c r="I146" s="582"/>
      <c r="J146" s="582"/>
      <c r="K146" s="582"/>
      <c r="L146" s="582"/>
      <c r="M146" s="582"/>
      <c r="N146" s="582"/>
      <c r="O146" s="606"/>
      <c r="P146" s="596" t="s">
        <v>71</v>
      </c>
      <c r="Q146" s="597"/>
      <c r="R146" s="597"/>
      <c r="S146" s="597"/>
      <c r="T146" s="597"/>
      <c r="U146" s="597"/>
      <c r="V146" s="598"/>
      <c r="W146" s="37" t="s">
        <v>69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hidden="1" customHeight="1" x14ac:dyDescent="0.25">
      <c r="A147" s="581" t="s">
        <v>100</v>
      </c>
      <c r="B147" s="582"/>
      <c r="C147" s="582"/>
      <c r="D147" s="582"/>
      <c r="E147" s="582"/>
      <c r="F147" s="582"/>
      <c r="G147" s="582"/>
      <c r="H147" s="582"/>
      <c r="I147" s="582"/>
      <c r="J147" s="582"/>
      <c r="K147" s="582"/>
      <c r="L147" s="582"/>
      <c r="M147" s="582"/>
      <c r="N147" s="582"/>
      <c r="O147" s="582"/>
      <c r="P147" s="582"/>
      <c r="Q147" s="582"/>
      <c r="R147" s="582"/>
      <c r="S147" s="582"/>
      <c r="T147" s="582"/>
      <c r="U147" s="582"/>
      <c r="V147" s="582"/>
      <c r="W147" s="582"/>
      <c r="X147" s="582"/>
      <c r="Y147" s="582"/>
      <c r="Z147" s="582"/>
      <c r="AA147" s="570"/>
      <c r="AB147" s="570"/>
      <c r="AC147" s="570"/>
    </row>
    <row r="148" spans="1:68" ht="14.25" hidden="1" customHeight="1" x14ac:dyDescent="0.25">
      <c r="A148" s="592" t="s">
        <v>102</v>
      </c>
      <c r="B148" s="582"/>
      <c r="C148" s="582"/>
      <c r="D148" s="582"/>
      <c r="E148" s="582"/>
      <c r="F148" s="582"/>
      <c r="G148" s="582"/>
      <c r="H148" s="582"/>
      <c r="I148" s="582"/>
      <c r="J148" s="582"/>
      <c r="K148" s="582"/>
      <c r="L148" s="582"/>
      <c r="M148" s="582"/>
      <c r="N148" s="582"/>
      <c r="O148" s="582"/>
      <c r="P148" s="582"/>
      <c r="Q148" s="582"/>
      <c r="R148" s="582"/>
      <c r="S148" s="582"/>
      <c r="T148" s="582"/>
      <c r="U148" s="582"/>
      <c r="V148" s="582"/>
      <c r="W148" s="582"/>
      <c r="X148" s="582"/>
      <c r="Y148" s="582"/>
      <c r="Z148" s="582"/>
      <c r="AA148" s="571"/>
      <c r="AB148" s="571"/>
      <c r="AC148" s="571"/>
    </row>
    <row r="149" spans="1:68" ht="27" hidden="1" customHeight="1" x14ac:dyDescent="0.25">
      <c r="A149" s="54" t="s">
        <v>249</v>
      </c>
      <c r="B149" s="54" t="s">
        <v>250</v>
      </c>
      <c r="C149" s="31">
        <v>4301011705</v>
      </c>
      <c r="D149" s="590">
        <v>4607091384604</v>
      </c>
      <c r="E149" s="591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110</v>
      </c>
      <c r="L149" s="32"/>
      <c r="M149" s="33" t="s">
        <v>106</v>
      </c>
      <c r="N149" s="33"/>
      <c r="O149" s="32">
        <v>50</v>
      </c>
      <c r="P149" s="61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4"/>
      <c r="R149" s="584"/>
      <c r="S149" s="584"/>
      <c r="T149" s="585"/>
      <c r="U149" s="34"/>
      <c r="V149" s="34"/>
      <c r="W149" s="35" t="s">
        <v>69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251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05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606"/>
      <c r="P150" s="596" t="s">
        <v>71</v>
      </c>
      <c r="Q150" s="597"/>
      <c r="R150" s="597"/>
      <c r="S150" s="597"/>
      <c r="T150" s="597"/>
      <c r="U150" s="597"/>
      <c r="V150" s="598"/>
      <c r="W150" s="37" t="s">
        <v>72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hidden="1" x14ac:dyDescent="0.2">
      <c r="A151" s="582"/>
      <c r="B151" s="582"/>
      <c r="C151" s="582"/>
      <c r="D151" s="582"/>
      <c r="E151" s="582"/>
      <c r="F151" s="582"/>
      <c r="G151" s="582"/>
      <c r="H151" s="582"/>
      <c r="I151" s="582"/>
      <c r="J151" s="582"/>
      <c r="K151" s="582"/>
      <c r="L151" s="582"/>
      <c r="M151" s="582"/>
      <c r="N151" s="582"/>
      <c r="O151" s="606"/>
      <c r="P151" s="596" t="s">
        <v>71</v>
      </c>
      <c r="Q151" s="597"/>
      <c r="R151" s="597"/>
      <c r="S151" s="597"/>
      <c r="T151" s="597"/>
      <c r="U151" s="597"/>
      <c r="V151" s="598"/>
      <c r="W151" s="37" t="s">
        <v>69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hidden="1" customHeight="1" x14ac:dyDescent="0.25">
      <c r="A152" s="592" t="s">
        <v>63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71"/>
      <c r="AB152" s="571"/>
      <c r="AC152" s="571"/>
    </row>
    <row r="153" spans="1:68" ht="16.5" hidden="1" customHeight="1" x14ac:dyDescent="0.25">
      <c r="A153" s="54" t="s">
        <v>252</v>
      </c>
      <c r="B153" s="54" t="s">
        <v>253</v>
      </c>
      <c r="C153" s="31">
        <v>4301030895</v>
      </c>
      <c r="D153" s="590">
        <v>4607091387667</v>
      </c>
      <c r="E153" s="591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105</v>
      </c>
      <c r="L153" s="32"/>
      <c r="M153" s="33" t="s">
        <v>106</v>
      </c>
      <c r="N153" s="33"/>
      <c r="O153" s="32">
        <v>40</v>
      </c>
      <c r="P153" s="7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4"/>
      <c r="R153" s="584"/>
      <c r="S153" s="584"/>
      <c r="T153" s="585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255</v>
      </c>
      <c r="B154" s="54" t="s">
        <v>256</v>
      </c>
      <c r="C154" s="31">
        <v>4301030961</v>
      </c>
      <c r="D154" s="590">
        <v>4607091387636</v>
      </c>
      <c r="E154" s="591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76</v>
      </c>
      <c r="L154" s="32"/>
      <c r="M154" s="33" t="s">
        <v>67</v>
      </c>
      <c r="N154" s="33"/>
      <c r="O154" s="32">
        <v>40</v>
      </c>
      <c r="P154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4"/>
      <c r="R154" s="584"/>
      <c r="S154" s="584"/>
      <c r="T154" s="585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258</v>
      </c>
      <c r="B155" s="54" t="s">
        <v>259</v>
      </c>
      <c r="C155" s="31">
        <v>4301030963</v>
      </c>
      <c r="D155" s="590">
        <v>4607091382426</v>
      </c>
      <c r="E155" s="591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105</v>
      </c>
      <c r="L155" s="32"/>
      <c r="M155" s="33" t="s">
        <v>67</v>
      </c>
      <c r="N155" s="33"/>
      <c r="O155" s="32">
        <v>40</v>
      </c>
      <c r="P155" s="9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4"/>
      <c r="R155" s="584"/>
      <c r="S155" s="584"/>
      <c r="T155" s="585"/>
      <c r="U155" s="34"/>
      <c r="V155" s="34"/>
      <c r="W155" s="35" t="s">
        <v>69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260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05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606"/>
      <c r="P156" s="596" t="s">
        <v>71</v>
      </c>
      <c r="Q156" s="597"/>
      <c r="R156" s="597"/>
      <c r="S156" s="597"/>
      <c r="T156" s="597"/>
      <c r="U156" s="597"/>
      <c r="V156" s="598"/>
      <c r="W156" s="37" t="s">
        <v>72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hidden="1" x14ac:dyDescent="0.2">
      <c r="A157" s="582"/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606"/>
      <c r="P157" s="596" t="s">
        <v>71</v>
      </c>
      <c r="Q157" s="597"/>
      <c r="R157" s="597"/>
      <c r="S157" s="597"/>
      <c r="T157" s="597"/>
      <c r="U157" s="597"/>
      <c r="V157" s="598"/>
      <c r="W157" s="37" t="s">
        <v>69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hidden="1" customHeight="1" x14ac:dyDescent="0.2">
      <c r="A158" s="728" t="s">
        <v>261</v>
      </c>
      <c r="B158" s="729"/>
      <c r="C158" s="729"/>
      <c r="D158" s="729"/>
      <c r="E158" s="729"/>
      <c r="F158" s="729"/>
      <c r="G158" s="729"/>
      <c r="H158" s="729"/>
      <c r="I158" s="729"/>
      <c r="J158" s="729"/>
      <c r="K158" s="729"/>
      <c r="L158" s="729"/>
      <c r="M158" s="729"/>
      <c r="N158" s="729"/>
      <c r="O158" s="729"/>
      <c r="P158" s="729"/>
      <c r="Q158" s="729"/>
      <c r="R158" s="729"/>
      <c r="S158" s="729"/>
      <c r="T158" s="729"/>
      <c r="U158" s="729"/>
      <c r="V158" s="729"/>
      <c r="W158" s="729"/>
      <c r="X158" s="729"/>
      <c r="Y158" s="729"/>
      <c r="Z158" s="729"/>
      <c r="AA158" s="48"/>
      <c r="AB158" s="48"/>
      <c r="AC158" s="48"/>
    </row>
    <row r="159" spans="1:68" ht="16.5" hidden="1" customHeight="1" x14ac:dyDescent="0.25">
      <c r="A159" s="581" t="s">
        <v>262</v>
      </c>
      <c r="B159" s="582"/>
      <c r="C159" s="582"/>
      <c r="D159" s="582"/>
      <c r="E159" s="582"/>
      <c r="F159" s="582"/>
      <c r="G159" s="582"/>
      <c r="H159" s="582"/>
      <c r="I159" s="582"/>
      <c r="J159" s="582"/>
      <c r="K159" s="582"/>
      <c r="L159" s="582"/>
      <c r="M159" s="582"/>
      <c r="N159" s="582"/>
      <c r="O159" s="582"/>
      <c r="P159" s="582"/>
      <c r="Q159" s="582"/>
      <c r="R159" s="582"/>
      <c r="S159" s="582"/>
      <c r="T159" s="582"/>
      <c r="U159" s="582"/>
      <c r="V159" s="582"/>
      <c r="W159" s="582"/>
      <c r="X159" s="582"/>
      <c r="Y159" s="582"/>
      <c r="Z159" s="582"/>
      <c r="AA159" s="570"/>
      <c r="AB159" s="570"/>
      <c r="AC159" s="570"/>
    </row>
    <row r="160" spans="1:68" ht="14.25" hidden="1" customHeight="1" x14ac:dyDescent="0.25">
      <c r="A160" s="592" t="s">
        <v>137</v>
      </c>
      <c r="B160" s="582"/>
      <c r="C160" s="582"/>
      <c r="D160" s="582"/>
      <c r="E160" s="582"/>
      <c r="F160" s="582"/>
      <c r="G160" s="582"/>
      <c r="H160" s="582"/>
      <c r="I160" s="582"/>
      <c r="J160" s="582"/>
      <c r="K160" s="582"/>
      <c r="L160" s="582"/>
      <c r="M160" s="582"/>
      <c r="N160" s="582"/>
      <c r="O160" s="582"/>
      <c r="P160" s="582"/>
      <c r="Q160" s="582"/>
      <c r="R160" s="582"/>
      <c r="S160" s="582"/>
      <c r="T160" s="582"/>
      <c r="U160" s="582"/>
      <c r="V160" s="582"/>
      <c r="W160" s="582"/>
      <c r="X160" s="582"/>
      <c r="Y160" s="582"/>
      <c r="Z160" s="582"/>
      <c r="AA160" s="571"/>
      <c r="AB160" s="571"/>
      <c r="AC160" s="571"/>
    </row>
    <row r="161" spans="1:68" ht="27" hidden="1" customHeight="1" x14ac:dyDescent="0.25">
      <c r="A161" s="54" t="s">
        <v>263</v>
      </c>
      <c r="B161" s="54" t="s">
        <v>264</v>
      </c>
      <c r="C161" s="31">
        <v>4301020323</v>
      </c>
      <c r="D161" s="590">
        <v>4680115886223</v>
      </c>
      <c r="E161" s="591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4"/>
      <c r="R161" s="584"/>
      <c r="S161" s="584"/>
      <c r="T161" s="585"/>
      <c r="U161" s="34"/>
      <c r="V161" s="34"/>
      <c r="W161" s="35" t="s">
        <v>69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605"/>
      <c r="B162" s="582"/>
      <c r="C162" s="582"/>
      <c r="D162" s="582"/>
      <c r="E162" s="582"/>
      <c r="F162" s="582"/>
      <c r="G162" s="582"/>
      <c r="H162" s="582"/>
      <c r="I162" s="582"/>
      <c r="J162" s="582"/>
      <c r="K162" s="582"/>
      <c r="L162" s="582"/>
      <c r="M162" s="582"/>
      <c r="N162" s="582"/>
      <c r="O162" s="606"/>
      <c r="P162" s="596" t="s">
        <v>71</v>
      </c>
      <c r="Q162" s="597"/>
      <c r="R162" s="597"/>
      <c r="S162" s="597"/>
      <c r="T162" s="597"/>
      <c r="U162" s="597"/>
      <c r="V162" s="598"/>
      <c r="W162" s="37" t="s">
        <v>72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hidden="1" x14ac:dyDescent="0.2">
      <c r="A163" s="582"/>
      <c r="B163" s="582"/>
      <c r="C163" s="582"/>
      <c r="D163" s="582"/>
      <c r="E163" s="582"/>
      <c r="F163" s="582"/>
      <c r="G163" s="582"/>
      <c r="H163" s="582"/>
      <c r="I163" s="582"/>
      <c r="J163" s="582"/>
      <c r="K163" s="582"/>
      <c r="L163" s="582"/>
      <c r="M163" s="582"/>
      <c r="N163" s="582"/>
      <c r="O163" s="606"/>
      <c r="P163" s="596" t="s">
        <v>71</v>
      </c>
      <c r="Q163" s="597"/>
      <c r="R163" s="597"/>
      <c r="S163" s="597"/>
      <c r="T163" s="597"/>
      <c r="U163" s="597"/>
      <c r="V163" s="598"/>
      <c r="W163" s="37" t="s">
        <v>69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hidden="1" customHeight="1" x14ac:dyDescent="0.25">
      <c r="A164" s="592" t="s">
        <v>63</v>
      </c>
      <c r="B164" s="582"/>
      <c r="C164" s="582"/>
      <c r="D164" s="582"/>
      <c r="E164" s="582"/>
      <c r="F164" s="582"/>
      <c r="G164" s="582"/>
      <c r="H164" s="582"/>
      <c r="I164" s="582"/>
      <c r="J164" s="582"/>
      <c r="K164" s="582"/>
      <c r="L164" s="582"/>
      <c r="M164" s="582"/>
      <c r="N164" s="582"/>
      <c r="O164" s="582"/>
      <c r="P164" s="582"/>
      <c r="Q164" s="582"/>
      <c r="R164" s="582"/>
      <c r="S164" s="582"/>
      <c r="T164" s="582"/>
      <c r="U164" s="582"/>
      <c r="V164" s="582"/>
      <c r="W164" s="582"/>
      <c r="X164" s="582"/>
      <c r="Y164" s="582"/>
      <c r="Z164" s="582"/>
      <c r="AA164" s="571"/>
      <c r="AB164" s="571"/>
      <c r="AC164" s="571"/>
    </row>
    <row r="165" spans="1:68" ht="27" hidden="1" customHeight="1" x14ac:dyDescent="0.25">
      <c r="A165" s="54" t="s">
        <v>266</v>
      </c>
      <c r="B165" s="54" t="s">
        <v>267</v>
      </c>
      <c r="C165" s="31">
        <v>4301031191</v>
      </c>
      <c r="D165" s="590">
        <v>4680115880993</v>
      </c>
      <c r="E165" s="591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8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4"/>
      <c r="R165" s="584"/>
      <c r="S165" s="584"/>
      <c r="T165" s="585"/>
      <c r="U165" s="34"/>
      <c r="V165" s="34"/>
      <c r="W165" s="35" t="s">
        <v>69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hidden="1" customHeight="1" x14ac:dyDescent="0.25">
      <c r="A166" s="54" t="s">
        <v>269</v>
      </c>
      <c r="B166" s="54" t="s">
        <v>270</v>
      </c>
      <c r="C166" s="31">
        <v>4301031204</v>
      </c>
      <c r="D166" s="590">
        <v>4680115881761</v>
      </c>
      <c r="E166" s="591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8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4"/>
      <c r="R166" s="584"/>
      <c r="S166" s="584"/>
      <c r="T166" s="585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4301031201</v>
      </c>
      <c r="D167" s="590">
        <v>4680115881563</v>
      </c>
      <c r="E167" s="591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8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4"/>
      <c r="R167" s="584"/>
      <c r="S167" s="584"/>
      <c r="T167" s="585"/>
      <c r="U167" s="34"/>
      <c r="V167" s="34"/>
      <c r="W167" s="35" t="s">
        <v>69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275</v>
      </c>
      <c r="B168" s="54" t="s">
        <v>276</v>
      </c>
      <c r="C168" s="31">
        <v>4301031199</v>
      </c>
      <c r="D168" s="590">
        <v>4680115880986</v>
      </c>
      <c r="E168" s="591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4"/>
      <c r="R168" s="584"/>
      <c r="S168" s="584"/>
      <c r="T168" s="585"/>
      <c r="U168" s="34"/>
      <c r="V168" s="34"/>
      <c r="W168" s="35" t="s">
        <v>69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4301031205</v>
      </c>
      <c r="D169" s="590">
        <v>4680115881785</v>
      </c>
      <c r="E169" s="591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8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4"/>
      <c r="R169" s="584"/>
      <c r="S169" s="584"/>
      <c r="T169" s="585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4301031399</v>
      </c>
      <c r="D170" s="590">
        <v>4680115886537</v>
      </c>
      <c r="E170" s="591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9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4"/>
      <c r="R170" s="584"/>
      <c r="S170" s="584"/>
      <c r="T170" s="585"/>
      <c r="U170" s="34"/>
      <c r="V170" s="34"/>
      <c r="W170" s="35" t="s">
        <v>69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hidden="1" customHeight="1" x14ac:dyDescent="0.25">
      <c r="A171" s="54" t="s">
        <v>282</v>
      </c>
      <c r="B171" s="54" t="s">
        <v>283</v>
      </c>
      <c r="C171" s="31">
        <v>4301031202</v>
      </c>
      <c r="D171" s="590">
        <v>4680115881679</v>
      </c>
      <c r="E171" s="591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4"/>
      <c r="R171" s="584"/>
      <c r="S171" s="584"/>
      <c r="T171" s="585"/>
      <c r="U171" s="34"/>
      <c r="V171" s="34"/>
      <c r="W171" s="35" t="s">
        <v>69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4301031158</v>
      </c>
      <c r="D172" s="590">
        <v>4680115880191</v>
      </c>
      <c r="E172" s="591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76</v>
      </c>
      <c r="L172" s="32"/>
      <c r="M172" s="33" t="s">
        <v>67</v>
      </c>
      <c r="N172" s="33"/>
      <c r="O172" s="32">
        <v>40</v>
      </c>
      <c r="P172" s="9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4"/>
      <c r="R172" s="584"/>
      <c r="S172" s="584"/>
      <c r="T172" s="585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274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4301031245</v>
      </c>
      <c r="D173" s="590">
        <v>4680115883963</v>
      </c>
      <c r="E173" s="591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8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4"/>
      <c r="R173" s="584"/>
      <c r="S173" s="584"/>
      <c r="T173" s="585"/>
      <c r="U173" s="34"/>
      <c r="V173" s="34"/>
      <c r="W173" s="35" t="s">
        <v>69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288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hidden="1" x14ac:dyDescent="0.2">
      <c r="A174" s="605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606"/>
      <c r="P174" s="596" t="s">
        <v>71</v>
      </c>
      <c r="Q174" s="597"/>
      <c r="R174" s="597"/>
      <c r="S174" s="597"/>
      <c r="T174" s="597"/>
      <c r="U174" s="597"/>
      <c r="V174" s="598"/>
      <c r="W174" s="37" t="s">
        <v>72</v>
      </c>
      <c r="X174" s="577">
        <f>IFERROR(X165/H165,"0")+IFERROR(X166/H166,"0")+IFERROR(X167/H167,"0")+IFERROR(X168/H168,"0")+IFERROR(X169/H169,"0")+IFERROR(X170/H170,"0")+IFERROR(X171/H171,"0")+IFERROR(X172/H172,"0")+IFERROR(X173/H173,"0")</f>
        <v>0</v>
      </c>
      <c r="Y174" s="577">
        <f>IFERROR(Y165/H165,"0")+IFERROR(Y166/H166,"0")+IFERROR(Y167/H167,"0")+IFERROR(Y168/H168,"0")+IFERROR(Y169/H169,"0")+IFERROR(Y170/H170,"0")+IFERROR(Y171/H171,"0")+IFERROR(Y172/H172,"0")+IFERROR(Y173/H173,"0")</f>
        <v>0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578"/>
      <c r="AB174" s="578"/>
      <c r="AC174" s="578"/>
    </row>
    <row r="175" spans="1:68" hidden="1" x14ac:dyDescent="0.2">
      <c r="A175" s="582"/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606"/>
      <c r="P175" s="596" t="s">
        <v>71</v>
      </c>
      <c r="Q175" s="597"/>
      <c r="R175" s="597"/>
      <c r="S175" s="597"/>
      <c r="T175" s="597"/>
      <c r="U175" s="597"/>
      <c r="V175" s="598"/>
      <c r="W175" s="37" t="s">
        <v>69</v>
      </c>
      <c r="X175" s="577">
        <f>IFERROR(SUM(X165:X173),"0")</f>
        <v>0</v>
      </c>
      <c r="Y175" s="577">
        <f>IFERROR(SUM(Y165:Y173),"0")</f>
        <v>0</v>
      </c>
      <c r="Z175" s="37"/>
      <c r="AA175" s="578"/>
      <c r="AB175" s="578"/>
      <c r="AC175" s="578"/>
    </row>
    <row r="176" spans="1:68" ht="14.25" hidden="1" customHeight="1" x14ac:dyDescent="0.25">
      <c r="A176" s="592" t="s">
        <v>94</v>
      </c>
      <c r="B176" s="582"/>
      <c r="C176" s="582"/>
      <c r="D176" s="582"/>
      <c r="E176" s="582"/>
      <c r="F176" s="582"/>
      <c r="G176" s="582"/>
      <c r="H176" s="582"/>
      <c r="I176" s="582"/>
      <c r="J176" s="582"/>
      <c r="K176" s="582"/>
      <c r="L176" s="582"/>
      <c r="M176" s="582"/>
      <c r="N176" s="582"/>
      <c r="O176" s="582"/>
      <c r="P176" s="582"/>
      <c r="Q176" s="582"/>
      <c r="R176" s="582"/>
      <c r="S176" s="582"/>
      <c r="T176" s="582"/>
      <c r="U176" s="582"/>
      <c r="V176" s="582"/>
      <c r="W176" s="582"/>
      <c r="X176" s="582"/>
      <c r="Y176" s="582"/>
      <c r="Z176" s="582"/>
      <c r="AA176" s="571"/>
      <c r="AB176" s="571"/>
      <c r="AC176" s="571"/>
    </row>
    <row r="177" spans="1:68" ht="27" hidden="1" customHeight="1" x14ac:dyDescent="0.25">
      <c r="A177" s="54" t="s">
        <v>289</v>
      </c>
      <c r="B177" s="54" t="s">
        <v>290</v>
      </c>
      <c r="C177" s="31">
        <v>4301032053</v>
      </c>
      <c r="D177" s="590">
        <v>4680115886780</v>
      </c>
      <c r="E177" s="591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60</v>
      </c>
      <c r="P177" s="68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4"/>
      <c r="R177" s="584"/>
      <c r="S177" s="584"/>
      <c r="T177" s="585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4301032051</v>
      </c>
      <c r="D178" s="590">
        <v>4680115886742</v>
      </c>
      <c r="E178" s="591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67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4"/>
      <c r="R178" s="584"/>
      <c r="S178" s="584"/>
      <c r="T178" s="585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297</v>
      </c>
      <c r="B179" s="54" t="s">
        <v>298</v>
      </c>
      <c r="C179" s="31">
        <v>4301032052</v>
      </c>
      <c r="D179" s="590">
        <v>4680115886766</v>
      </c>
      <c r="E179" s="591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291</v>
      </c>
      <c r="L179" s="32"/>
      <c r="M179" s="33" t="s">
        <v>292</v>
      </c>
      <c r="N179" s="33"/>
      <c r="O179" s="32">
        <v>90</v>
      </c>
      <c r="P179" s="80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4"/>
      <c r="R179" s="584"/>
      <c r="S179" s="584"/>
      <c r="T179" s="585"/>
      <c r="U179" s="34"/>
      <c r="V179" s="34"/>
      <c r="W179" s="35" t="s">
        <v>69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296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605"/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606"/>
      <c r="P180" s="596" t="s">
        <v>71</v>
      </c>
      <c r="Q180" s="597"/>
      <c r="R180" s="597"/>
      <c r="S180" s="597"/>
      <c r="T180" s="597"/>
      <c r="U180" s="597"/>
      <c r="V180" s="598"/>
      <c r="W180" s="37" t="s">
        <v>72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hidden="1" x14ac:dyDescent="0.2">
      <c r="A181" s="582"/>
      <c r="B181" s="582"/>
      <c r="C181" s="582"/>
      <c r="D181" s="582"/>
      <c r="E181" s="582"/>
      <c r="F181" s="582"/>
      <c r="G181" s="582"/>
      <c r="H181" s="582"/>
      <c r="I181" s="582"/>
      <c r="J181" s="582"/>
      <c r="K181" s="582"/>
      <c r="L181" s="582"/>
      <c r="M181" s="582"/>
      <c r="N181" s="582"/>
      <c r="O181" s="606"/>
      <c r="P181" s="596" t="s">
        <v>71</v>
      </c>
      <c r="Q181" s="597"/>
      <c r="R181" s="597"/>
      <c r="S181" s="597"/>
      <c r="T181" s="597"/>
      <c r="U181" s="597"/>
      <c r="V181" s="598"/>
      <c r="W181" s="37" t="s">
        <v>69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hidden="1" customHeight="1" x14ac:dyDescent="0.25">
      <c r="A182" s="592" t="s">
        <v>299</v>
      </c>
      <c r="B182" s="582"/>
      <c r="C182" s="582"/>
      <c r="D182" s="582"/>
      <c r="E182" s="582"/>
      <c r="F182" s="582"/>
      <c r="G182" s="582"/>
      <c r="H182" s="582"/>
      <c r="I182" s="582"/>
      <c r="J182" s="582"/>
      <c r="K182" s="582"/>
      <c r="L182" s="582"/>
      <c r="M182" s="582"/>
      <c r="N182" s="582"/>
      <c r="O182" s="582"/>
      <c r="P182" s="582"/>
      <c r="Q182" s="582"/>
      <c r="R182" s="582"/>
      <c r="S182" s="582"/>
      <c r="T182" s="582"/>
      <c r="U182" s="582"/>
      <c r="V182" s="582"/>
      <c r="W182" s="582"/>
      <c r="X182" s="582"/>
      <c r="Y182" s="582"/>
      <c r="Z182" s="582"/>
      <c r="AA182" s="571"/>
      <c r="AB182" s="571"/>
      <c r="AC182" s="571"/>
    </row>
    <row r="183" spans="1:68" ht="27" hidden="1" customHeight="1" x14ac:dyDescent="0.25">
      <c r="A183" s="54" t="s">
        <v>300</v>
      </c>
      <c r="B183" s="54" t="s">
        <v>301</v>
      </c>
      <c r="C183" s="31">
        <v>4301170013</v>
      </c>
      <c r="D183" s="590">
        <v>4680115886797</v>
      </c>
      <c r="E183" s="591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291</v>
      </c>
      <c r="L183" s="32"/>
      <c r="M183" s="33" t="s">
        <v>292</v>
      </c>
      <c r="N183" s="33"/>
      <c r="O183" s="32">
        <v>90</v>
      </c>
      <c r="P183" s="6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4"/>
      <c r="R183" s="584"/>
      <c r="S183" s="584"/>
      <c r="T183" s="585"/>
      <c r="U183" s="34"/>
      <c r="V183" s="34"/>
      <c r="W183" s="35" t="s">
        <v>69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296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5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606"/>
      <c r="P184" s="596" t="s">
        <v>71</v>
      </c>
      <c r="Q184" s="597"/>
      <c r="R184" s="597"/>
      <c r="S184" s="597"/>
      <c r="T184" s="597"/>
      <c r="U184" s="597"/>
      <c r="V184" s="598"/>
      <c r="W184" s="37" t="s">
        <v>72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hidden="1" x14ac:dyDescent="0.2">
      <c r="A185" s="582"/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606"/>
      <c r="P185" s="596" t="s">
        <v>71</v>
      </c>
      <c r="Q185" s="597"/>
      <c r="R185" s="597"/>
      <c r="S185" s="597"/>
      <c r="T185" s="597"/>
      <c r="U185" s="597"/>
      <c r="V185" s="598"/>
      <c r="W185" s="37" t="s">
        <v>69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hidden="1" customHeight="1" x14ac:dyDescent="0.25">
      <c r="A186" s="581" t="s">
        <v>302</v>
      </c>
      <c r="B186" s="582"/>
      <c r="C186" s="582"/>
      <c r="D186" s="582"/>
      <c r="E186" s="582"/>
      <c r="F186" s="582"/>
      <c r="G186" s="582"/>
      <c r="H186" s="582"/>
      <c r="I186" s="582"/>
      <c r="J186" s="582"/>
      <c r="K186" s="582"/>
      <c r="L186" s="582"/>
      <c r="M186" s="582"/>
      <c r="N186" s="582"/>
      <c r="O186" s="582"/>
      <c r="P186" s="582"/>
      <c r="Q186" s="582"/>
      <c r="R186" s="582"/>
      <c r="S186" s="582"/>
      <c r="T186" s="582"/>
      <c r="U186" s="582"/>
      <c r="V186" s="582"/>
      <c r="W186" s="582"/>
      <c r="X186" s="582"/>
      <c r="Y186" s="582"/>
      <c r="Z186" s="582"/>
      <c r="AA186" s="570"/>
      <c r="AB186" s="570"/>
      <c r="AC186" s="570"/>
    </row>
    <row r="187" spans="1:68" ht="14.25" hidden="1" customHeight="1" x14ac:dyDescent="0.25">
      <c r="A187" s="592" t="s">
        <v>102</v>
      </c>
      <c r="B187" s="582"/>
      <c r="C187" s="582"/>
      <c r="D187" s="582"/>
      <c r="E187" s="582"/>
      <c r="F187" s="582"/>
      <c r="G187" s="582"/>
      <c r="H187" s="582"/>
      <c r="I187" s="582"/>
      <c r="J187" s="582"/>
      <c r="K187" s="582"/>
      <c r="L187" s="582"/>
      <c r="M187" s="582"/>
      <c r="N187" s="582"/>
      <c r="O187" s="582"/>
      <c r="P187" s="582"/>
      <c r="Q187" s="582"/>
      <c r="R187" s="582"/>
      <c r="S187" s="582"/>
      <c r="T187" s="582"/>
      <c r="U187" s="582"/>
      <c r="V187" s="582"/>
      <c r="W187" s="582"/>
      <c r="X187" s="582"/>
      <c r="Y187" s="582"/>
      <c r="Z187" s="582"/>
      <c r="AA187" s="571"/>
      <c r="AB187" s="571"/>
      <c r="AC187" s="571"/>
    </row>
    <row r="188" spans="1:68" ht="16.5" hidden="1" customHeight="1" x14ac:dyDescent="0.25">
      <c r="A188" s="54" t="s">
        <v>303</v>
      </c>
      <c r="B188" s="54" t="s">
        <v>304</v>
      </c>
      <c r="C188" s="31">
        <v>4301011450</v>
      </c>
      <c r="D188" s="590">
        <v>4680115881402</v>
      </c>
      <c r="E188" s="591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105</v>
      </c>
      <c r="L188" s="32"/>
      <c r="M188" s="33" t="s">
        <v>106</v>
      </c>
      <c r="N188" s="33"/>
      <c r="O188" s="32">
        <v>55</v>
      </c>
      <c r="P188" s="6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4"/>
      <c r="R188" s="584"/>
      <c r="S188" s="584"/>
      <c r="T188" s="585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306</v>
      </c>
      <c r="B189" s="54" t="s">
        <v>307</v>
      </c>
      <c r="C189" s="31">
        <v>4301011768</v>
      </c>
      <c r="D189" s="590">
        <v>4680115881396</v>
      </c>
      <c r="E189" s="591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76</v>
      </c>
      <c r="L189" s="32"/>
      <c r="M189" s="33" t="s">
        <v>106</v>
      </c>
      <c r="N189" s="33"/>
      <c r="O189" s="32">
        <v>55</v>
      </c>
      <c r="P189" s="8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4"/>
      <c r="R189" s="584"/>
      <c r="S189" s="584"/>
      <c r="T189" s="585"/>
      <c r="U189" s="34"/>
      <c r="V189" s="34"/>
      <c r="W189" s="35" t="s">
        <v>69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305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05"/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606"/>
      <c r="P190" s="596" t="s">
        <v>71</v>
      </c>
      <c r="Q190" s="597"/>
      <c r="R190" s="597"/>
      <c r="S190" s="597"/>
      <c r="T190" s="597"/>
      <c r="U190" s="597"/>
      <c r="V190" s="598"/>
      <c r="W190" s="37" t="s">
        <v>72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hidden="1" x14ac:dyDescent="0.2">
      <c r="A191" s="582"/>
      <c r="B191" s="582"/>
      <c r="C191" s="582"/>
      <c r="D191" s="582"/>
      <c r="E191" s="582"/>
      <c r="F191" s="582"/>
      <c r="G191" s="582"/>
      <c r="H191" s="582"/>
      <c r="I191" s="582"/>
      <c r="J191" s="582"/>
      <c r="K191" s="582"/>
      <c r="L191" s="582"/>
      <c r="M191" s="582"/>
      <c r="N191" s="582"/>
      <c r="O191" s="606"/>
      <c r="P191" s="596" t="s">
        <v>71</v>
      </c>
      <c r="Q191" s="597"/>
      <c r="R191" s="597"/>
      <c r="S191" s="597"/>
      <c r="T191" s="597"/>
      <c r="U191" s="597"/>
      <c r="V191" s="598"/>
      <c r="W191" s="37" t="s">
        <v>69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hidden="1" customHeight="1" x14ac:dyDescent="0.25">
      <c r="A192" s="592" t="s">
        <v>137</v>
      </c>
      <c r="B192" s="582"/>
      <c r="C192" s="582"/>
      <c r="D192" s="582"/>
      <c r="E192" s="582"/>
      <c r="F192" s="582"/>
      <c r="G192" s="582"/>
      <c r="H192" s="582"/>
      <c r="I192" s="582"/>
      <c r="J192" s="582"/>
      <c r="K192" s="582"/>
      <c r="L192" s="582"/>
      <c r="M192" s="582"/>
      <c r="N192" s="582"/>
      <c r="O192" s="582"/>
      <c r="P192" s="582"/>
      <c r="Q192" s="582"/>
      <c r="R192" s="582"/>
      <c r="S192" s="582"/>
      <c r="T192" s="582"/>
      <c r="U192" s="582"/>
      <c r="V192" s="582"/>
      <c r="W192" s="582"/>
      <c r="X192" s="582"/>
      <c r="Y192" s="582"/>
      <c r="Z192" s="582"/>
      <c r="AA192" s="571"/>
      <c r="AB192" s="571"/>
      <c r="AC192" s="571"/>
    </row>
    <row r="193" spans="1:68" ht="16.5" hidden="1" customHeight="1" x14ac:dyDescent="0.25">
      <c r="A193" s="54" t="s">
        <v>308</v>
      </c>
      <c r="B193" s="54" t="s">
        <v>309</v>
      </c>
      <c r="C193" s="31">
        <v>4301020262</v>
      </c>
      <c r="D193" s="590">
        <v>4680115882935</v>
      </c>
      <c r="E193" s="591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105</v>
      </c>
      <c r="L193" s="32"/>
      <c r="M193" s="33" t="s">
        <v>77</v>
      </c>
      <c r="N193" s="33"/>
      <c r="O193" s="32">
        <v>50</v>
      </c>
      <c r="P193" s="7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4"/>
      <c r="R193" s="584"/>
      <c r="S193" s="584"/>
      <c r="T193" s="585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311</v>
      </c>
      <c r="B194" s="54" t="s">
        <v>312</v>
      </c>
      <c r="C194" s="31">
        <v>4301020220</v>
      </c>
      <c r="D194" s="590">
        <v>4680115880764</v>
      </c>
      <c r="E194" s="591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76</v>
      </c>
      <c r="L194" s="32"/>
      <c r="M194" s="33" t="s">
        <v>106</v>
      </c>
      <c r="N194" s="33"/>
      <c r="O194" s="32">
        <v>50</v>
      </c>
      <c r="P194" s="8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4"/>
      <c r="R194" s="584"/>
      <c r="S194" s="584"/>
      <c r="T194" s="585"/>
      <c r="U194" s="34"/>
      <c r="V194" s="34"/>
      <c r="W194" s="35" t="s">
        <v>69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310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05"/>
      <c r="B195" s="582"/>
      <c r="C195" s="582"/>
      <c r="D195" s="582"/>
      <c r="E195" s="582"/>
      <c r="F195" s="582"/>
      <c r="G195" s="582"/>
      <c r="H195" s="582"/>
      <c r="I195" s="582"/>
      <c r="J195" s="582"/>
      <c r="K195" s="582"/>
      <c r="L195" s="582"/>
      <c r="M195" s="582"/>
      <c r="N195" s="582"/>
      <c r="O195" s="606"/>
      <c r="P195" s="596" t="s">
        <v>71</v>
      </c>
      <c r="Q195" s="597"/>
      <c r="R195" s="597"/>
      <c r="S195" s="597"/>
      <c r="T195" s="597"/>
      <c r="U195" s="597"/>
      <c r="V195" s="598"/>
      <c r="W195" s="37" t="s">
        <v>72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hidden="1" x14ac:dyDescent="0.2">
      <c r="A196" s="582"/>
      <c r="B196" s="582"/>
      <c r="C196" s="582"/>
      <c r="D196" s="582"/>
      <c r="E196" s="582"/>
      <c r="F196" s="582"/>
      <c r="G196" s="582"/>
      <c r="H196" s="582"/>
      <c r="I196" s="582"/>
      <c r="J196" s="582"/>
      <c r="K196" s="582"/>
      <c r="L196" s="582"/>
      <c r="M196" s="582"/>
      <c r="N196" s="582"/>
      <c r="O196" s="606"/>
      <c r="P196" s="596" t="s">
        <v>71</v>
      </c>
      <c r="Q196" s="597"/>
      <c r="R196" s="597"/>
      <c r="S196" s="597"/>
      <c r="T196" s="597"/>
      <c r="U196" s="597"/>
      <c r="V196" s="598"/>
      <c r="W196" s="37" t="s">
        <v>69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hidden="1" customHeight="1" x14ac:dyDescent="0.25">
      <c r="A197" s="592" t="s">
        <v>63</v>
      </c>
      <c r="B197" s="582"/>
      <c r="C197" s="582"/>
      <c r="D197" s="582"/>
      <c r="E197" s="582"/>
      <c r="F197" s="582"/>
      <c r="G197" s="582"/>
      <c r="H197" s="582"/>
      <c r="I197" s="582"/>
      <c r="J197" s="582"/>
      <c r="K197" s="582"/>
      <c r="L197" s="582"/>
      <c r="M197" s="582"/>
      <c r="N197" s="582"/>
      <c r="O197" s="582"/>
      <c r="P197" s="582"/>
      <c r="Q197" s="582"/>
      <c r="R197" s="582"/>
      <c r="S197" s="582"/>
      <c r="T197" s="582"/>
      <c r="U197" s="582"/>
      <c r="V197" s="582"/>
      <c r="W197" s="582"/>
      <c r="X197" s="582"/>
      <c r="Y197" s="582"/>
      <c r="Z197" s="582"/>
      <c r="AA197" s="571"/>
      <c r="AB197" s="571"/>
      <c r="AC197" s="571"/>
    </row>
    <row r="198" spans="1:68" ht="27" hidden="1" customHeight="1" x14ac:dyDescent="0.25">
      <c r="A198" s="54" t="s">
        <v>313</v>
      </c>
      <c r="B198" s="54" t="s">
        <v>314</v>
      </c>
      <c r="C198" s="31">
        <v>4301031224</v>
      </c>
      <c r="D198" s="590">
        <v>4680115882683</v>
      </c>
      <c r="E198" s="591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4"/>
      <c r="R198" s="584"/>
      <c r="S198" s="584"/>
      <c r="T198" s="585"/>
      <c r="U198" s="34"/>
      <c r="V198" s="34"/>
      <c r="W198" s="35" t="s">
        <v>69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4301031230</v>
      </c>
      <c r="D199" s="590">
        <v>4680115882690</v>
      </c>
      <c r="E199" s="591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6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4"/>
      <c r="R199" s="584"/>
      <c r="S199" s="584"/>
      <c r="T199" s="585"/>
      <c r="U199" s="34"/>
      <c r="V199" s="34"/>
      <c r="W199" s="35" t="s">
        <v>69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4301031220</v>
      </c>
      <c r="D200" s="590">
        <v>4680115882669</v>
      </c>
      <c r="E200" s="591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69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4"/>
      <c r="R200" s="584"/>
      <c r="S200" s="584"/>
      <c r="T200" s="585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4301031221</v>
      </c>
      <c r="D201" s="590">
        <v>4680115882676</v>
      </c>
      <c r="E201" s="591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6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4"/>
      <c r="R201" s="584"/>
      <c r="S201" s="584"/>
      <c r="T201" s="585"/>
      <c r="U201" s="34"/>
      <c r="V201" s="34"/>
      <c r="W201" s="35" t="s">
        <v>69</v>
      </c>
      <c r="X201" s="575">
        <v>0</v>
      </c>
      <c r="Y201" s="576">
        <f t="shared" si="26"/>
        <v>0</v>
      </c>
      <c r="Z201" s="36" t="str">
        <f>IFERROR(IF(Y201=0,"",ROUNDUP(Y201/H201,0)*0.00902),"")</f>
        <v/>
      </c>
      <c r="AA201" s="56"/>
      <c r="AB201" s="57"/>
      <c r="AC201" s="245" t="s">
        <v>324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4301031223</v>
      </c>
      <c r="D202" s="590">
        <v>4680115884014</v>
      </c>
      <c r="E202" s="591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5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4"/>
      <c r="R202" s="584"/>
      <c r="S202" s="584"/>
      <c r="T202" s="585"/>
      <c r="U202" s="34"/>
      <c r="V202" s="34"/>
      <c r="W202" s="35" t="s">
        <v>69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327</v>
      </c>
      <c r="B203" s="54" t="s">
        <v>328</v>
      </c>
      <c r="C203" s="31">
        <v>4301031222</v>
      </c>
      <c r="D203" s="590">
        <v>4680115884007</v>
      </c>
      <c r="E203" s="591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4"/>
      <c r="R203" s="584"/>
      <c r="S203" s="584"/>
      <c r="T203" s="585"/>
      <c r="U203" s="34"/>
      <c r="V203" s="34"/>
      <c r="W203" s="35" t="s">
        <v>69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329</v>
      </c>
      <c r="B204" s="54" t="s">
        <v>330</v>
      </c>
      <c r="C204" s="31">
        <v>4301031229</v>
      </c>
      <c r="D204" s="590">
        <v>4680115884038</v>
      </c>
      <c r="E204" s="591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4"/>
      <c r="R204" s="584"/>
      <c r="S204" s="584"/>
      <c r="T204" s="585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4301031225</v>
      </c>
      <c r="D205" s="590">
        <v>4680115884021</v>
      </c>
      <c r="E205" s="591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8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4"/>
      <c r="R205" s="584"/>
      <c r="S205" s="584"/>
      <c r="T205" s="585"/>
      <c r="U205" s="34"/>
      <c r="V205" s="34"/>
      <c r="W205" s="35" t="s">
        <v>69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324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idden="1" x14ac:dyDescent="0.2">
      <c r="A206" s="605"/>
      <c r="B206" s="582"/>
      <c r="C206" s="582"/>
      <c r="D206" s="582"/>
      <c r="E206" s="582"/>
      <c r="F206" s="582"/>
      <c r="G206" s="582"/>
      <c r="H206" s="582"/>
      <c r="I206" s="582"/>
      <c r="J206" s="582"/>
      <c r="K206" s="582"/>
      <c r="L206" s="582"/>
      <c r="M206" s="582"/>
      <c r="N206" s="582"/>
      <c r="O206" s="606"/>
      <c r="P206" s="596" t="s">
        <v>71</v>
      </c>
      <c r="Q206" s="597"/>
      <c r="R206" s="597"/>
      <c r="S206" s="597"/>
      <c r="T206" s="597"/>
      <c r="U206" s="597"/>
      <c r="V206" s="598"/>
      <c r="W206" s="37" t="s">
        <v>72</v>
      </c>
      <c r="X206" s="577">
        <f>IFERROR(X198/H198,"0")+IFERROR(X199/H199,"0")+IFERROR(X200/H200,"0")+IFERROR(X201/H201,"0")+IFERROR(X202/H202,"0")+IFERROR(X203/H203,"0")+IFERROR(X204/H204,"0")+IFERROR(X205/H205,"0")</f>
        <v>0</v>
      </c>
      <c r="Y206" s="577">
        <f>IFERROR(Y198/H198,"0")+IFERROR(Y199/H199,"0")+IFERROR(Y200/H200,"0")+IFERROR(Y201/H201,"0")+IFERROR(Y202/H202,"0")+IFERROR(Y203/H203,"0")+IFERROR(Y204/H204,"0")+IFERROR(Y205/H205,"0")</f>
        <v>0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578"/>
      <c r="AB206" s="578"/>
      <c r="AC206" s="578"/>
    </row>
    <row r="207" spans="1:68" hidden="1" x14ac:dyDescent="0.2">
      <c r="A207" s="582"/>
      <c r="B207" s="582"/>
      <c r="C207" s="582"/>
      <c r="D207" s="582"/>
      <c r="E207" s="582"/>
      <c r="F207" s="582"/>
      <c r="G207" s="582"/>
      <c r="H207" s="582"/>
      <c r="I207" s="582"/>
      <c r="J207" s="582"/>
      <c r="K207" s="582"/>
      <c r="L207" s="582"/>
      <c r="M207" s="582"/>
      <c r="N207" s="582"/>
      <c r="O207" s="606"/>
      <c r="P207" s="596" t="s">
        <v>71</v>
      </c>
      <c r="Q207" s="597"/>
      <c r="R207" s="597"/>
      <c r="S207" s="597"/>
      <c r="T207" s="597"/>
      <c r="U207" s="597"/>
      <c r="V207" s="598"/>
      <c r="W207" s="37" t="s">
        <v>69</v>
      </c>
      <c r="X207" s="577">
        <f>IFERROR(SUM(X198:X205),"0")</f>
        <v>0</v>
      </c>
      <c r="Y207" s="577">
        <f>IFERROR(SUM(Y198:Y205),"0")</f>
        <v>0</v>
      </c>
      <c r="Z207" s="37"/>
      <c r="AA207" s="578"/>
      <c r="AB207" s="578"/>
      <c r="AC207" s="578"/>
    </row>
    <row r="208" spans="1:68" ht="14.25" hidden="1" customHeight="1" x14ac:dyDescent="0.25">
      <c r="A208" s="592" t="s">
        <v>73</v>
      </c>
      <c r="B208" s="582"/>
      <c r="C208" s="582"/>
      <c r="D208" s="582"/>
      <c r="E208" s="582"/>
      <c r="F208" s="582"/>
      <c r="G208" s="582"/>
      <c r="H208" s="582"/>
      <c r="I208" s="582"/>
      <c r="J208" s="582"/>
      <c r="K208" s="582"/>
      <c r="L208" s="582"/>
      <c r="M208" s="582"/>
      <c r="N208" s="582"/>
      <c r="O208" s="582"/>
      <c r="P208" s="582"/>
      <c r="Q208" s="582"/>
      <c r="R208" s="582"/>
      <c r="S208" s="582"/>
      <c r="T208" s="582"/>
      <c r="U208" s="582"/>
      <c r="V208" s="582"/>
      <c r="W208" s="582"/>
      <c r="X208" s="582"/>
      <c r="Y208" s="582"/>
      <c r="Z208" s="582"/>
      <c r="AA208" s="571"/>
      <c r="AB208" s="571"/>
      <c r="AC208" s="571"/>
    </row>
    <row r="209" spans="1:68" ht="27" hidden="1" customHeight="1" x14ac:dyDescent="0.25">
      <c r="A209" s="54" t="s">
        <v>333</v>
      </c>
      <c r="B209" s="54" t="s">
        <v>334</v>
      </c>
      <c r="C209" s="31">
        <v>4301051408</v>
      </c>
      <c r="D209" s="590">
        <v>4680115881594</v>
      </c>
      <c r="E209" s="591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8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4"/>
      <c r="R209" s="584"/>
      <c r="S209" s="584"/>
      <c r="T209" s="585"/>
      <c r="U209" s="34"/>
      <c r="V209" s="34"/>
      <c r="W209" s="35" t="s">
        <v>69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336</v>
      </c>
      <c r="B210" s="54" t="s">
        <v>337</v>
      </c>
      <c r="C210" s="31">
        <v>4301051411</v>
      </c>
      <c r="D210" s="590">
        <v>4680115881617</v>
      </c>
      <c r="E210" s="591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40</v>
      </c>
      <c r="P210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4"/>
      <c r="R210" s="584"/>
      <c r="S210" s="584"/>
      <c r="T210" s="585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339</v>
      </c>
      <c r="B211" s="54" t="s">
        <v>340</v>
      </c>
      <c r="C211" s="31">
        <v>4301051656</v>
      </c>
      <c r="D211" s="590">
        <v>4680115880573</v>
      </c>
      <c r="E211" s="591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45</v>
      </c>
      <c r="P21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4"/>
      <c r="R211" s="584"/>
      <c r="S211" s="584"/>
      <c r="T211" s="585"/>
      <c r="U211" s="34"/>
      <c r="V211" s="34"/>
      <c r="W211" s="35" t="s">
        <v>69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342</v>
      </c>
      <c r="B212" s="54" t="s">
        <v>343</v>
      </c>
      <c r="C212" s="31">
        <v>4301051407</v>
      </c>
      <c r="D212" s="590">
        <v>4680115882195</v>
      </c>
      <c r="E212" s="591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4"/>
      <c r="R212" s="584"/>
      <c r="S212" s="584"/>
      <c r="T212" s="585"/>
      <c r="U212" s="34"/>
      <c r="V212" s="34"/>
      <c r="W212" s="35" t="s">
        <v>69</v>
      </c>
      <c r="X212" s="575">
        <v>0</v>
      </c>
      <c r="Y212" s="576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4301051752</v>
      </c>
      <c r="D213" s="590">
        <v>4680115882607</v>
      </c>
      <c r="E213" s="591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45</v>
      </c>
      <c r="P213" s="9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4"/>
      <c r="R213" s="584"/>
      <c r="S213" s="584"/>
      <c r="T213" s="585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4301051666</v>
      </c>
      <c r="D214" s="590">
        <v>4680115880092</v>
      </c>
      <c r="E214" s="591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6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4"/>
      <c r="R214" s="584"/>
      <c r="S214" s="584"/>
      <c r="T214" s="585"/>
      <c r="U214" s="34"/>
      <c r="V214" s="34"/>
      <c r="W214" s="35" t="s">
        <v>69</v>
      </c>
      <c r="X214" s="575">
        <v>120</v>
      </c>
      <c r="Y214" s="576">
        <f t="shared" si="31"/>
        <v>120</v>
      </c>
      <c r="Z214" s="36">
        <f t="shared" si="36"/>
        <v>0.32550000000000001</v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132.60000000000002</v>
      </c>
      <c r="BN214" s="64">
        <f t="shared" si="33"/>
        <v>132.60000000000002</v>
      </c>
      <c r="BO214" s="64">
        <f t="shared" si="34"/>
        <v>0.27472527472527475</v>
      </c>
      <c r="BP214" s="64">
        <f t="shared" si="35"/>
        <v>0.27472527472527475</v>
      </c>
    </row>
    <row r="215" spans="1:68" ht="27" customHeight="1" x14ac:dyDescent="0.25">
      <c r="A215" s="54" t="s">
        <v>349</v>
      </c>
      <c r="B215" s="54" t="s">
        <v>350</v>
      </c>
      <c r="C215" s="31">
        <v>4301051668</v>
      </c>
      <c r="D215" s="590">
        <v>4680115880221</v>
      </c>
      <c r="E215" s="591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45</v>
      </c>
      <c r="P215" s="8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4"/>
      <c r="R215" s="584"/>
      <c r="S215" s="584"/>
      <c r="T215" s="585"/>
      <c r="U215" s="34"/>
      <c r="V215" s="34"/>
      <c r="W215" s="35" t="s">
        <v>69</v>
      </c>
      <c r="X215" s="575">
        <v>40</v>
      </c>
      <c r="Y215" s="576">
        <f t="shared" si="31"/>
        <v>40.799999999999997</v>
      </c>
      <c r="Z215" s="36">
        <f t="shared" si="36"/>
        <v>0.11067</v>
      </c>
      <c r="AA215" s="56"/>
      <c r="AB215" s="57"/>
      <c r="AC215" s="267" t="s">
        <v>341</v>
      </c>
      <c r="AG215" s="64"/>
      <c r="AJ215" s="68"/>
      <c r="AK215" s="68">
        <v>0</v>
      </c>
      <c r="BB215" s="268" t="s">
        <v>1</v>
      </c>
      <c r="BM215" s="64">
        <f t="shared" si="32"/>
        <v>44.20000000000001</v>
      </c>
      <c r="BN215" s="64">
        <f t="shared" si="33"/>
        <v>45.084000000000003</v>
      </c>
      <c r="BO215" s="64">
        <f t="shared" si="34"/>
        <v>9.1575091575091583E-2</v>
      </c>
      <c r="BP215" s="64">
        <f t="shared" si="35"/>
        <v>9.3406593406593408E-2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4301051945</v>
      </c>
      <c r="D216" s="590">
        <v>4680115880504</v>
      </c>
      <c r="E216" s="591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76</v>
      </c>
      <c r="L216" s="32"/>
      <c r="M216" s="33" t="s">
        <v>92</v>
      </c>
      <c r="N216" s="33"/>
      <c r="O216" s="32">
        <v>40</v>
      </c>
      <c r="P216" s="76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4"/>
      <c r="R216" s="584"/>
      <c r="S216" s="584"/>
      <c r="T216" s="585"/>
      <c r="U216" s="34"/>
      <c r="V216" s="34"/>
      <c r="W216" s="35" t="s">
        <v>69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354</v>
      </c>
      <c r="B217" s="54" t="s">
        <v>355</v>
      </c>
      <c r="C217" s="31">
        <v>4301051410</v>
      </c>
      <c r="D217" s="590">
        <v>4680115882164</v>
      </c>
      <c r="E217" s="591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4"/>
      <c r="R217" s="584"/>
      <c r="S217" s="584"/>
      <c r="T217" s="585"/>
      <c r="U217" s="34"/>
      <c r="V217" s="34"/>
      <c r="W217" s="35" t="s">
        <v>69</v>
      </c>
      <c r="X217" s="575">
        <v>0</v>
      </c>
      <c r="Y217" s="576">
        <f t="shared" si="31"/>
        <v>0</v>
      </c>
      <c r="Z217" s="36" t="str">
        <f t="shared" si="36"/>
        <v/>
      </c>
      <c r="AA217" s="56"/>
      <c r="AB217" s="57"/>
      <c r="AC217" s="271" t="s">
        <v>356</v>
      </c>
      <c r="AG217" s="64"/>
      <c r="AJ217" s="68"/>
      <c r="AK217" s="68">
        <v>0</v>
      </c>
      <c r="BB217" s="272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605"/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606"/>
      <c r="P218" s="596" t="s">
        <v>71</v>
      </c>
      <c r="Q218" s="597"/>
      <c r="R218" s="597"/>
      <c r="S218" s="597"/>
      <c r="T218" s="597"/>
      <c r="U218" s="597"/>
      <c r="V218" s="598"/>
      <c r="W218" s="37" t="s">
        <v>72</v>
      </c>
      <c r="X218" s="577">
        <f>IFERROR(X209/H209,"0")+IFERROR(X210/H210,"0")+IFERROR(X211/H211,"0")+IFERROR(X212/H212,"0")+IFERROR(X213/H213,"0")+IFERROR(X214/H214,"0")+IFERROR(X215/H215,"0")+IFERROR(X216/H216,"0")+IFERROR(X217/H217,"0")</f>
        <v>66.666666666666671</v>
      </c>
      <c r="Y218" s="577">
        <f>IFERROR(Y209/H209,"0")+IFERROR(Y210/H210,"0")+IFERROR(Y211/H211,"0")+IFERROR(Y212/H212,"0")+IFERROR(Y213/H213,"0")+IFERROR(Y214/H214,"0")+IFERROR(Y215/H215,"0")+IFERROR(Y216/H216,"0")+IFERROR(Y217/H217,"0")</f>
        <v>67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0.43617</v>
      </c>
      <c r="AA218" s="578"/>
      <c r="AB218" s="578"/>
      <c r="AC218" s="578"/>
    </row>
    <row r="219" spans="1:68" x14ac:dyDescent="0.2">
      <c r="A219" s="582"/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606"/>
      <c r="P219" s="596" t="s">
        <v>71</v>
      </c>
      <c r="Q219" s="597"/>
      <c r="R219" s="597"/>
      <c r="S219" s="597"/>
      <c r="T219" s="597"/>
      <c r="U219" s="597"/>
      <c r="V219" s="598"/>
      <c r="W219" s="37" t="s">
        <v>69</v>
      </c>
      <c r="X219" s="577">
        <f>IFERROR(SUM(X209:X217),"0")</f>
        <v>160</v>
      </c>
      <c r="Y219" s="577">
        <f>IFERROR(SUM(Y209:Y217),"0")</f>
        <v>160.80000000000001</v>
      </c>
      <c r="Z219" s="37"/>
      <c r="AA219" s="578"/>
      <c r="AB219" s="578"/>
      <c r="AC219" s="578"/>
    </row>
    <row r="220" spans="1:68" ht="14.25" hidden="1" customHeight="1" x14ac:dyDescent="0.25">
      <c r="A220" s="592" t="s">
        <v>172</v>
      </c>
      <c r="B220" s="582"/>
      <c r="C220" s="582"/>
      <c r="D220" s="582"/>
      <c r="E220" s="582"/>
      <c r="F220" s="582"/>
      <c r="G220" s="582"/>
      <c r="H220" s="582"/>
      <c r="I220" s="582"/>
      <c r="J220" s="582"/>
      <c r="K220" s="582"/>
      <c r="L220" s="582"/>
      <c r="M220" s="582"/>
      <c r="N220" s="582"/>
      <c r="O220" s="582"/>
      <c r="P220" s="582"/>
      <c r="Q220" s="582"/>
      <c r="R220" s="582"/>
      <c r="S220" s="582"/>
      <c r="T220" s="582"/>
      <c r="U220" s="582"/>
      <c r="V220" s="582"/>
      <c r="W220" s="582"/>
      <c r="X220" s="582"/>
      <c r="Y220" s="582"/>
      <c r="Z220" s="582"/>
      <c r="AA220" s="571"/>
      <c r="AB220" s="571"/>
      <c r="AC220" s="571"/>
    </row>
    <row r="221" spans="1:68" ht="27" hidden="1" customHeight="1" x14ac:dyDescent="0.25">
      <c r="A221" s="54" t="s">
        <v>357</v>
      </c>
      <c r="B221" s="54" t="s">
        <v>358</v>
      </c>
      <c r="C221" s="31">
        <v>4301060463</v>
      </c>
      <c r="D221" s="590">
        <v>4680115880818</v>
      </c>
      <c r="E221" s="591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92</v>
      </c>
      <c r="N221" s="33"/>
      <c r="O221" s="32">
        <v>40</v>
      </c>
      <c r="P221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4"/>
      <c r="R221" s="584"/>
      <c r="S221" s="584"/>
      <c r="T221" s="585"/>
      <c r="U221" s="34"/>
      <c r="V221" s="34"/>
      <c r="W221" s="35" t="s">
        <v>69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360</v>
      </c>
      <c r="B222" s="54" t="s">
        <v>361</v>
      </c>
      <c r="C222" s="31">
        <v>4301060389</v>
      </c>
      <c r="D222" s="590">
        <v>4680115880801</v>
      </c>
      <c r="E222" s="591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76</v>
      </c>
      <c r="L222" s="32"/>
      <c r="M222" s="33" t="s">
        <v>77</v>
      </c>
      <c r="N222" s="33"/>
      <c r="O222" s="32">
        <v>40</v>
      </c>
      <c r="P222" s="7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4"/>
      <c r="R222" s="584"/>
      <c r="S222" s="584"/>
      <c r="T222" s="585"/>
      <c r="U222" s="34"/>
      <c r="V222" s="34"/>
      <c r="W222" s="35" t="s">
        <v>69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362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605"/>
      <c r="B223" s="582"/>
      <c r="C223" s="582"/>
      <c r="D223" s="582"/>
      <c r="E223" s="582"/>
      <c r="F223" s="582"/>
      <c r="G223" s="582"/>
      <c r="H223" s="582"/>
      <c r="I223" s="582"/>
      <c r="J223" s="582"/>
      <c r="K223" s="582"/>
      <c r="L223" s="582"/>
      <c r="M223" s="582"/>
      <c r="N223" s="582"/>
      <c r="O223" s="606"/>
      <c r="P223" s="596" t="s">
        <v>71</v>
      </c>
      <c r="Q223" s="597"/>
      <c r="R223" s="597"/>
      <c r="S223" s="597"/>
      <c r="T223" s="597"/>
      <c r="U223" s="597"/>
      <c r="V223" s="598"/>
      <c r="W223" s="37" t="s">
        <v>72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hidden="1" x14ac:dyDescent="0.2">
      <c r="A224" s="582"/>
      <c r="B224" s="582"/>
      <c r="C224" s="582"/>
      <c r="D224" s="582"/>
      <c r="E224" s="582"/>
      <c r="F224" s="582"/>
      <c r="G224" s="582"/>
      <c r="H224" s="582"/>
      <c r="I224" s="582"/>
      <c r="J224" s="582"/>
      <c r="K224" s="582"/>
      <c r="L224" s="582"/>
      <c r="M224" s="582"/>
      <c r="N224" s="582"/>
      <c r="O224" s="606"/>
      <c r="P224" s="596" t="s">
        <v>71</v>
      </c>
      <c r="Q224" s="597"/>
      <c r="R224" s="597"/>
      <c r="S224" s="597"/>
      <c r="T224" s="597"/>
      <c r="U224" s="597"/>
      <c r="V224" s="598"/>
      <c r="W224" s="37" t="s">
        <v>69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hidden="1" customHeight="1" x14ac:dyDescent="0.25">
      <c r="A225" s="581" t="s">
        <v>363</v>
      </c>
      <c r="B225" s="582"/>
      <c r="C225" s="582"/>
      <c r="D225" s="582"/>
      <c r="E225" s="582"/>
      <c r="F225" s="582"/>
      <c r="G225" s="582"/>
      <c r="H225" s="582"/>
      <c r="I225" s="582"/>
      <c r="J225" s="582"/>
      <c r="K225" s="582"/>
      <c r="L225" s="582"/>
      <c r="M225" s="582"/>
      <c r="N225" s="582"/>
      <c r="O225" s="582"/>
      <c r="P225" s="582"/>
      <c r="Q225" s="582"/>
      <c r="R225" s="582"/>
      <c r="S225" s="582"/>
      <c r="T225" s="582"/>
      <c r="U225" s="582"/>
      <c r="V225" s="582"/>
      <c r="W225" s="582"/>
      <c r="X225" s="582"/>
      <c r="Y225" s="582"/>
      <c r="Z225" s="582"/>
      <c r="AA225" s="570"/>
      <c r="AB225" s="570"/>
      <c r="AC225" s="570"/>
    </row>
    <row r="226" spans="1:68" ht="14.25" hidden="1" customHeight="1" x14ac:dyDescent="0.25">
      <c r="A226" s="592" t="s">
        <v>102</v>
      </c>
      <c r="B226" s="582"/>
      <c r="C226" s="582"/>
      <c r="D226" s="582"/>
      <c r="E226" s="582"/>
      <c r="F226" s="582"/>
      <c r="G226" s="582"/>
      <c r="H226" s="582"/>
      <c r="I226" s="582"/>
      <c r="J226" s="582"/>
      <c r="K226" s="582"/>
      <c r="L226" s="582"/>
      <c r="M226" s="582"/>
      <c r="N226" s="582"/>
      <c r="O226" s="582"/>
      <c r="P226" s="582"/>
      <c r="Q226" s="582"/>
      <c r="R226" s="582"/>
      <c r="S226" s="582"/>
      <c r="T226" s="582"/>
      <c r="U226" s="582"/>
      <c r="V226" s="582"/>
      <c r="W226" s="582"/>
      <c r="X226" s="582"/>
      <c r="Y226" s="582"/>
      <c r="Z226" s="582"/>
      <c r="AA226" s="571"/>
      <c r="AB226" s="571"/>
      <c r="AC226" s="571"/>
    </row>
    <row r="227" spans="1:68" ht="27" hidden="1" customHeight="1" x14ac:dyDescent="0.25">
      <c r="A227" s="54" t="s">
        <v>364</v>
      </c>
      <c r="B227" s="54" t="s">
        <v>365</v>
      </c>
      <c r="C227" s="31">
        <v>4301011826</v>
      </c>
      <c r="D227" s="590">
        <v>4680115884137</v>
      </c>
      <c r="E227" s="591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7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4"/>
      <c r="R227" s="584"/>
      <c r="S227" s="584"/>
      <c r="T227" s="585"/>
      <c r="U227" s="34"/>
      <c r="V227" s="34"/>
      <c r="W227" s="35" t="s">
        <v>69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4301011724</v>
      </c>
      <c r="D228" s="590">
        <v>4680115884236</v>
      </c>
      <c r="E228" s="591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6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4"/>
      <c r="R228" s="584"/>
      <c r="S228" s="584"/>
      <c r="T228" s="585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4301011721</v>
      </c>
      <c r="D229" s="590">
        <v>4680115884175</v>
      </c>
      <c r="E229" s="591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4"/>
      <c r="R229" s="584"/>
      <c r="S229" s="584"/>
      <c r="T229" s="585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4301011824</v>
      </c>
      <c r="D230" s="590">
        <v>4680115884144</v>
      </c>
      <c r="E230" s="591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5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4"/>
      <c r="R230" s="584"/>
      <c r="S230" s="584"/>
      <c r="T230" s="585"/>
      <c r="U230" s="34"/>
      <c r="V230" s="34"/>
      <c r="W230" s="35" t="s">
        <v>69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4301012149</v>
      </c>
      <c r="D231" s="590">
        <v>4680115886551</v>
      </c>
      <c r="E231" s="591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91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4"/>
      <c r="R231" s="584"/>
      <c r="S231" s="584"/>
      <c r="T231" s="585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378</v>
      </c>
      <c r="B232" s="54" t="s">
        <v>379</v>
      </c>
      <c r="C232" s="31">
        <v>4301011726</v>
      </c>
      <c r="D232" s="590">
        <v>4680115884182</v>
      </c>
      <c r="E232" s="591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4"/>
      <c r="R232" s="584"/>
      <c r="S232" s="584"/>
      <c r="T232" s="585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380</v>
      </c>
      <c r="B233" s="54" t="s">
        <v>381</v>
      </c>
      <c r="C233" s="31">
        <v>4301011722</v>
      </c>
      <c r="D233" s="590">
        <v>4680115884205</v>
      </c>
      <c r="E233" s="591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5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4"/>
      <c r="R233" s="584"/>
      <c r="S233" s="584"/>
      <c r="T233" s="585"/>
      <c r="U233" s="34"/>
      <c r="V233" s="34"/>
      <c r="W233" s="35" t="s">
        <v>69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372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idden="1" x14ac:dyDescent="0.2">
      <c r="A234" s="605"/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606"/>
      <c r="P234" s="596" t="s">
        <v>71</v>
      </c>
      <c r="Q234" s="597"/>
      <c r="R234" s="597"/>
      <c r="S234" s="597"/>
      <c r="T234" s="597"/>
      <c r="U234" s="597"/>
      <c r="V234" s="598"/>
      <c r="W234" s="37" t="s">
        <v>72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hidden="1" x14ac:dyDescent="0.2">
      <c r="A235" s="582"/>
      <c r="B235" s="582"/>
      <c r="C235" s="582"/>
      <c r="D235" s="582"/>
      <c r="E235" s="582"/>
      <c r="F235" s="582"/>
      <c r="G235" s="582"/>
      <c r="H235" s="582"/>
      <c r="I235" s="582"/>
      <c r="J235" s="582"/>
      <c r="K235" s="582"/>
      <c r="L235" s="582"/>
      <c r="M235" s="582"/>
      <c r="N235" s="582"/>
      <c r="O235" s="606"/>
      <c r="P235" s="596" t="s">
        <v>71</v>
      </c>
      <c r="Q235" s="597"/>
      <c r="R235" s="597"/>
      <c r="S235" s="597"/>
      <c r="T235" s="597"/>
      <c r="U235" s="597"/>
      <c r="V235" s="598"/>
      <c r="W235" s="37" t="s">
        <v>69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hidden="1" customHeight="1" x14ac:dyDescent="0.25">
      <c r="A236" s="592" t="s">
        <v>137</v>
      </c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82"/>
      <c r="P236" s="582"/>
      <c r="Q236" s="582"/>
      <c r="R236" s="582"/>
      <c r="S236" s="582"/>
      <c r="T236" s="582"/>
      <c r="U236" s="582"/>
      <c r="V236" s="582"/>
      <c r="W236" s="582"/>
      <c r="X236" s="582"/>
      <c r="Y236" s="582"/>
      <c r="Z236" s="582"/>
      <c r="AA236" s="571"/>
      <c r="AB236" s="571"/>
      <c r="AC236" s="571"/>
    </row>
    <row r="237" spans="1:68" ht="27" hidden="1" customHeight="1" x14ac:dyDescent="0.25">
      <c r="A237" s="54" t="s">
        <v>382</v>
      </c>
      <c r="B237" s="54" t="s">
        <v>383</v>
      </c>
      <c r="C237" s="31">
        <v>4301020340</v>
      </c>
      <c r="D237" s="590">
        <v>4680115885721</v>
      </c>
      <c r="E237" s="591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88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4"/>
      <c r="R237" s="584"/>
      <c r="S237" s="584"/>
      <c r="T237" s="585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382</v>
      </c>
      <c r="B238" s="54" t="s">
        <v>385</v>
      </c>
      <c r="C238" s="31">
        <v>4301020377</v>
      </c>
      <c r="D238" s="590">
        <v>4680115885981</v>
      </c>
      <c r="E238" s="591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8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4"/>
      <c r="R238" s="584"/>
      <c r="S238" s="584"/>
      <c r="T238" s="585"/>
      <c r="U238" s="34"/>
      <c r="V238" s="34"/>
      <c r="W238" s="35" t="s">
        <v>69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384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605"/>
      <c r="B239" s="582"/>
      <c r="C239" s="582"/>
      <c r="D239" s="582"/>
      <c r="E239" s="582"/>
      <c r="F239" s="582"/>
      <c r="G239" s="582"/>
      <c r="H239" s="582"/>
      <c r="I239" s="582"/>
      <c r="J239" s="582"/>
      <c r="K239" s="582"/>
      <c r="L239" s="582"/>
      <c r="M239" s="582"/>
      <c r="N239" s="582"/>
      <c r="O239" s="606"/>
      <c r="P239" s="596" t="s">
        <v>71</v>
      </c>
      <c r="Q239" s="597"/>
      <c r="R239" s="597"/>
      <c r="S239" s="597"/>
      <c r="T239" s="597"/>
      <c r="U239" s="597"/>
      <c r="V239" s="598"/>
      <c r="W239" s="37" t="s">
        <v>72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hidden="1" x14ac:dyDescent="0.2">
      <c r="A240" s="582"/>
      <c r="B240" s="582"/>
      <c r="C240" s="582"/>
      <c r="D240" s="582"/>
      <c r="E240" s="582"/>
      <c r="F240" s="582"/>
      <c r="G240" s="582"/>
      <c r="H240" s="582"/>
      <c r="I240" s="582"/>
      <c r="J240" s="582"/>
      <c r="K240" s="582"/>
      <c r="L240" s="582"/>
      <c r="M240" s="582"/>
      <c r="N240" s="582"/>
      <c r="O240" s="606"/>
      <c r="P240" s="596" t="s">
        <v>71</v>
      </c>
      <c r="Q240" s="597"/>
      <c r="R240" s="597"/>
      <c r="S240" s="597"/>
      <c r="T240" s="597"/>
      <c r="U240" s="597"/>
      <c r="V240" s="598"/>
      <c r="W240" s="37" t="s">
        <v>69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hidden="1" customHeight="1" x14ac:dyDescent="0.25">
      <c r="A241" s="592" t="s">
        <v>386</v>
      </c>
      <c r="B241" s="582"/>
      <c r="C241" s="582"/>
      <c r="D241" s="582"/>
      <c r="E241" s="582"/>
      <c r="F241" s="582"/>
      <c r="G241" s="582"/>
      <c r="H241" s="582"/>
      <c r="I241" s="582"/>
      <c r="J241" s="582"/>
      <c r="K241" s="582"/>
      <c r="L241" s="582"/>
      <c r="M241" s="582"/>
      <c r="N241" s="582"/>
      <c r="O241" s="582"/>
      <c r="P241" s="582"/>
      <c r="Q241" s="582"/>
      <c r="R241" s="582"/>
      <c r="S241" s="582"/>
      <c r="T241" s="582"/>
      <c r="U241" s="582"/>
      <c r="V241" s="582"/>
      <c r="W241" s="582"/>
      <c r="X241" s="582"/>
      <c r="Y241" s="582"/>
      <c r="Z241" s="582"/>
      <c r="AA241" s="571"/>
      <c r="AB241" s="571"/>
      <c r="AC241" s="571"/>
    </row>
    <row r="242" spans="1:68" ht="27" hidden="1" customHeight="1" x14ac:dyDescent="0.25">
      <c r="A242" s="54" t="s">
        <v>387</v>
      </c>
      <c r="B242" s="54" t="s">
        <v>388</v>
      </c>
      <c r="C242" s="31">
        <v>4301040361</v>
      </c>
      <c r="D242" s="590">
        <v>4680115886803</v>
      </c>
      <c r="E242" s="591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86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4"/>
      <c r="R242" s="584"/>
      <c r="S242" s="584"/>
      <c r="T242" s="585"/>
      <c r="U242" s="34"/>
      <c r="V242" s="34"/>
      <c r="W242" s="35" t="s">
        <v>69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605"/>
      <c r="B243" s="582"/>
      <c r="C243" s="582"/>
      <c r="D243" s="582"/>
      <c r="E243" s="582"/>
      <c r="F243" s="582"/>
      <c r="G243" s="582"/>
      <c r="H243" s="582"/>
      <c r="I243" s="582"/>
      <c r="J243" s="582"/>
      <c r="K243" s="582"/>
      <c r="L243" s="582"/>
      <c r="M243" s="582"/>
      <c r="N243" s="582"/>
      <c r="O243" s="606"/>
      <c r="P243" s="596" t="s">
        <v>71</v>
      </c>
      <c r="Q243" s="597"/>
      <c r="R243" s="597"/>
      <c r="S243" s="597"/>
      <c r="T243" s="597"/>
      <c r="U243" s="597"/>
      <c r="V243" s="598"/>
      <c r="W243" s="37" t="s">
        <v>72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hidden="1" x14ac:dyDescent="0.2">
      <c r="A244" s="582"/>
      <c r="B244" s="582"/>
      <c r="C244" s="582"/>
      <c r="D244" s="582"/>
      <c r="E244" s="582"/>
      <c r="F244" s="582"/>
      <c r="G244" s="582"/>
      <c r="H244" s="582"/>
      <c r="I244" s="582"/>
      <c r="J244" s="582"/>
      <c r="K244" s="582"/>
      <c r="L244" s="582"/>
      <c r="M244" s="582"/>
      <c r="N244" s="582"/>
      <c r="O244" s="606"/>
      <c r="P244" s="596" t="s">
        <v>71</v>
      </c>
      <c r="Q244" s="597"/>
      <c r="R244" s="597"/>
      <c r="S244" s="597"/>
      <c r="T244" s="597"/>
      <c r="U244" s="597"/>
      <c r="V244" s="598"/>
      <c r="W244" s="37" t="s">
        <v>69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92" t="s">
        <v>390</v>
      </c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82"/>
      <c r="P245" s="582"/>
      <c r="Q245" s="582"/>
      <c r="R245" s="582"/>
      <c r="S245" s="582"/>
      <c r="T245" s="582"/>
      <c r="U245" s="582"/>
      <c r="V245" s="582"/>
      <c r="W245" s="582"/>
      <c r="X245" s="582"/>
      <c r="Y245" s="582"/>
      <c r="Z245" s="582"/>
      <c r="AA245" s="571"/>
      <c r="AB245" s="571"/>
      <c r="AC245" s="571"/>
    </row>
    <row r="246" spans="1:68" ht="27" hidden="1" customHeight="1" x14ac:dyDescent="0.25">
      <c r="A246" s="54" t="s">
        <v>391</v>
      </c>
      <c r="B246" s="54" t="s">
        <v>392</v>
      </c>
      <c r="C246" s="31">
        <v>4301041004</v>
      </c>
      <c r="D246" s="590">
        <v>4680115886704</v>
      </c>
      <c r="E246" s="591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82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4"/>
      <c r="R246" s="584"/>
      <c r="S246" s="584"/>
      <c r="T246" s="585"/>
      <c r="U246" s="34"/>
      <c r="V246" s="34"/>
      <c r="W246" s="35" t="s">
        <v>69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394</v>
      </c>
      <c r="B247" s="54" t="s">
        <v>395</v>
      </c>
      <c r="C247" s="31">
        <v>4301041003</v>
      </c>
      <c r="D247" s="590">
        <v>4680115886681</v>
      </c>
      <c r="E247" s="591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69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4"/>
      <c r="R247" s="584"/>
      <c r="S247" s="584"/>
      <c r="T247" s="585"/>
      <c r="U247" s="34"/>
      <c r="V247" s="34"/>
      <c r="W247" s="35" t="s">
        <v>69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4301041007</v>
      </c>
      <c r="D248" s="590">
        <v>4680115886735</v>
      </c>
      <c r="E248" s="591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6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4"/>
      <c r="R248" s="584"/>
      <c r="S248" s="584"/>
      <c r="T248" s="585"/>
      <c r="U248" s="34"/>
      <c r="V248" s="34"/>
      <c r="W248" s="35" t="s">
        <v>69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4301041006</v>
      </c>
      <c r="D249" s="590">
        <v>4680115886728</v>
      </c>
      <c r="E249" s="591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9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4"/>
      <c r="R249" s="584"/>
      <c r="S249" s="584"/>
      <c r="T249" s="585"/>
      <c r="U249" s="34"/>
      <c r="V249" s="34"/>
      <c r="W249" s="35" t="s">
        <v>69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400</v>
      </c>
      <c r="B250" s="54" t="s">
        <v>401</v>
      </c>
      <c r="C250" s="31">
        <v>4301041005</v>
      </c>
      <c r="D250" s="590">
        <v>4680115886711</v>
      </c>
      <c r="E250" s="591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8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4"/>
      <c r="R250" s="584"/>
      <c r="S250" s="584"/>
      <c r="T250" s="585"/>
      <c r="U250" s="34"/>
      <c r="V250" s="34"/>
      <c r="W250" s="35" t="s">
        <v>69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393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605"/>
      <c r="B251" s="582"/>
      <c r="C251" s="582"/>
      <c r="D251" s="582"/>
      <c r="E251" s="582"/>
      <c r="F251" s="582"/>
      <c r="G251" s="582"/>
      <c r="H251" s="582"/>
      <c r="I251" s="582"/>
      <c r="J251" s="582"/>
      <c r="K251" s="582"/>
      <c r="L251" s="582"/>
      <c r="M251" s="582"/>
      <c r="N251" s="582"/>
      <c r="O251" s="606"/>
      <c r="P251" s="596" t="s">
        <v>71</v>
      </c>
      <c r="Q251" s="597"/>
      <c r="R251" s="597"/>
      <c r="S251" s="597"/>
      <c r="T251" s="597"/>
      <c r="U251" s="597"/>
      <c r="V251" s="598"/>
      <c r="W251" s="37" t="s">
        <v>72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hidden="1" x14ac:dyDescent="0.2">
      <c r="A252" s="582"/>
      <c r="B252" s="582"/>
      <c r="C252" s="582"/>
      <c r="D252" s="582"/>
      <c r="E252" s="582"/>
      <c r="F252" s="582"/>
      <c r="G252" s="582"/>
      <c r="H252" s="582"/>
      <c r="I252" s="582"/>
      <c r="J252" s="582"/>
      <c r="K252" s="582"/>
      <c r="L252" s="582"/>
      <c r="M252" s="582"/>
      <c r="N252" s="582"/>
      <c r="O252" s="606"/>
      <c r="P252" s="596" t="s">
        <v>71</v>
      </c>
      <c r="Q252" s="597"/>
      <c r="R252" s="597"/>
      <c r="S252" s="597"/>
      <c r="T252" s="597"/>
      <c r="U252" s="597"/>
      <c r="V252" s="598"/>
      <c r="W252" s="37" t="s">
        <v>69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hidden="1" customHeight="1" x14ac:dyDescent="0.25">
      <c r="A253" s="581" t="s">
        <v>402</v>
      </c>
      <c r="B253" s="582"/>
      <c r="C253" s="582"/>
      <c r="D253" s="582"/>
      <c r="E253" s="582"/>
      <c r="F253" s="582"/>
      <c r="G253" s="582"/>
      <c r="H253" s="582"/>
      <c r="I253" s="582"/>
      <c r="J253" s="582"/>
      <c r="K253" s="582"/>
      <c r="L253" s="582"/>
      <c r="M253" s="582"/>
      <c r="N253" s="582"/>
      <c r="O253" s="582"/>
      <c r="P253" s="582"/>
      <c r="Q253" s="582"/>
      <c r="R253" s="582"/>
      <c r="S253" s="582"/>
      <c r="T253" s="582"/>
      <c r="U253" s="582"/>
      <c r="V253" s="582"/>
      <c r="W253" s="582"/>
      <c r="X253" s="582"/>
      <c r="Y253" s="582"/>
      <c r="Z253" s="582"/>
      <c r="AA253" s="570"/>
      <c r="AB253" s="570"/>
      <c r="AC253" s="570"/>
    </row>
    <row r="254" spans="1:68" ht="14.25" hidden="1" customHeight="1" x14ac:dyDescent="0.25">
      <c r="A254" s="592" t="s">
        <v>102</v>
      </c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82"/>
      <c r="P254" s="582"/>
      <c r="Q254" s="582"/>
      <c r="R254" s="582"/>
      <c r="S254" s="582"/>
      <c r="T254" s="582"/>
      <c r="U254" s="582"/>
      <c r="V254" s="582"/>
      <c r="W254" s="582"/>
      <c r="X254" s="582"/>
      <c r="Y254" s="582"/>
      <c r="Z254" s="582"/>
      <c r="AA254" s="571"/>
      <c r="AB254" s="571"/>
      <c r="AC254" s="571"/>
    </row>
    <row r="255" spans="1:68" ht="27" hidden="1" customHeight="1" x14ac:dyDescent="0.25">
      <c r="A255" s="54" t="s">
        <v>403</v>
      </c>
      <c r="B255" s="54" t="s">
        <v>404</v>
      </c>
      <c r="C255" s="31">
        <v>4301011855</v>
      </c>
      <c r="D255" s="590">
        <v>4680115885837</v>
      </c>
      <c r="E255" s="591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8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4"/>
      <c r="R255" s="584"/>
      <c r="S255" s="584"/>
      <c r="T255" s="585"/>
      <c r="U255" s="34"/>
      <c r="V255" s="34"/>
      <c r="W255" s="35" t="s">
        <v>69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406</v>
      </c>
      <c r="B256" s="54" t="s">
        <v>407</v>
      </c>
      <c r="C256" s="31">
        <v>4301011850</v>
      </c>
      <c r="D256" s="590">
        <v>4680115885806</v>
      </c>
      <c r="E256" s="591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7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4"/>
      <c r="R256" s="584"/>
      <c r="S256" s="584"/>
      <c r="T256" s="585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408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hidden="1" customHeight="1" x14ac:dyDescent="0.25">
      <c r="A257" s="54" t="s">
        <v>409</v>
      </c>
      <c r="B257" s="54" t="s">
        <v>410</v>
      </c>
      <c r="C257" s="31">
        <v>4301011853</v>
      </c>
      <c r="D257" s="590">
        <v>4680115885851</v>
      </c>
      <c r="E257" s="591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72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4"/>
      <c r="R257" s="584"/>
      <c r="S257" s="584"/>
      <c r="T257" s="585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411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412</v>
      </c>
      <c r="B258" s="54" t="s">
        <v>413</v>
      </c>
      <c r="C258" s="31">
        <v>4301011852</v>
      </c>
      <c r="D258" s="590">
        <v>4680115885844</v>
      </c>
      <c r="E258" s="591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85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4"/>
      <c r="R258" s="584"/>
      <c r="S258" s="584"/>
      <c r="T258" s="585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414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415</v>
      </c>
      <c r="B259" s="54" t="s">
        <v>416</v>
      </c>
      <c r="C259" s="31">
        <v>4301011851</v>
      </c>
      <c r="D259" s="590">
        <v>4680115885820</v>
      </c>
      <c r="E259" s="591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8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4"/>
      <c r="R259" s="584"/>
      <c r="S259" s="584"/>
      <c r="T259" s="585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417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605"/>
      <c r="B260" s="582"/>
      <c r="C260" s="582"/>
      <c r="D260" s="582"/>
      <c r="E260" s="582"/>
      <c r="F260" s="582"/>
      <c r="G260" s="582"/>
      <c r="H260" s="582"/>
      <c r="I260" s="582"/>
      <c r="J260" s="582"/>
      <c r="K260" s="582"/>
      <c r="L260" s="582"/>
      <c r="M260" s="582"/>
      <c r="N260" s="582"/>
      <c r="O260" s="606"/>
      <c r="P260" s="596" t="s">
        <v>71</v>
      </c>
      <c r="Q260" s="597"/>
      <c r="R260" s="597"/>
      <c r="S260" s="597"/>
      <c r="T260" s="597"/>
      <c r="U260" s="597"/>
      <c r="V260" s="598"/>
      <c r="W260" s="37" t="s">
        <v>72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hidden="1" x14ac:dyDescent="0.2">
      <c r="A261" s="582"/>
      <c r="B261" s="582"/>
      <c r="C261" s="582"/>
      <c r="D261" s="582"/>
      <c r="E261" s="582"/>
      <c r="F261" s="582"/>
      <c r="G261" s="582"/>
      <c r="H261" s="582"/>
      <c r="I261" s="582"/>
      <c r="J261" s="582"/>
      <c r="K261" s="582"/>
      <c r="L261" s="582"/>
      <c r="M261" s="582"/>
      <c r="N261" s="582"/>
      <c r="O261" s="606"/>
      <c r="P261" s="596" t="s">
        <v>71</v>
      </c>
      <c r="Q261" s="597"/>
      <c r="R261" s="597"/>
      <c r="S261" s="597"/>
      <c r="T261" s="597"/>
      <c r="U261" s="597"/>
      <c r="V261" s="598"/>
      <c r="W261" s="37" t="s">
        <v>69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hidden="1" customHeight="1" x14ac:dyDescent="0.25">
      <c r="A262" s="581" t="s">
        <v>418</v>
      </c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82"/>
      <c r="P262" s="582"/>
      <c r="Q262" s="582"/>
      <c r="R262" s="582"/>
      <c r="S262" s="582"/>
      <c r="T262" s="582"/>
      <c r="U262" s="582"/>
      <c r="V262" s="582"/>
      <c r="W262" s="582"/>
      <c r="X262" s="582"/>
      <c r="Y262" s="582"/>
      <c r="Z262" s="582"/>
      <c r="AA262" s="570"/>
      <c r="AB262" s="570"/>
      <c r="AC262" s="570"/>
    </row>
    <row r="263" spans="1:68" ht="14.25" hidden="1" customHeight="1" x14ac:dyDescent="0.25">
      <c r="A263" s="592" t="s">
        <v>102</v>
      </c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82"/>
      <c r="P263" s="582"/>
      <c r="Q263" s="582"/>
      <c r="R263" s="582"/>
      <c r="S263" s="582"/>
      <c r="T263" s="582"/>
      <c r="U263" s="582"/>
      <c r="V263" s="582"/>
      <c r="W263" s="582"/>
      <c r="X263" s="582"/>
      <c r="Y263" s="582"/>
      <c r="Z263" s="582"/>
      <c r="AA263" s="571"/>
      <c r="AB263" s="571"/>
      <c r="AC263" s="571"/>
    </row>
    <row r="264" spans="1:68" ht="27" hidden="1" customHeight="1" x14ac:dyDescent="0.25">
      <c r="A264" s="54" t="s">
        <v>419</v>
      </c>
      <c r="B264" s="54" t="s">
        <v>420</v>
      </c>
      <c r="C264" s="31">
        <v>4301011223</v>
      </c>
      <c r="D264" s="590">
        <v>4607091383423</v>
      </c>
      <c r="E264" s="591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8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4"/>
      <c r="R264" s="584"/>
      <c r="S264" s="584"/>
      <c r="T264" s="585"/>
      <c r="U264" s="34"/>
      <c r="V264" s="34"/>
      <c r="W264" s="35" t="s">
        <v>69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421</v>
      </c>
      <c r="B265" s="54" t="s">
        <v>422</v>
      </c>
      <c r="C265" s="31">
        <v>4301012099</v>
      </c>
      <c r="D265" s="590">
        <v>4680115885691</v>
      </c>
      <c r="E265" s="591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30</v>
      </c>
      <c r="P265" s="88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4"/>
      <c r="R265" s="584"/>
      <c r="S265" s="584"/>
      <c r="T265" s="585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423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424</v>
      </c>
      <c r="B266" s="54" t="s">
        <v>425</v>
      </c>
      <c r="C266" s="31">
        <v>4301012098</v>
      </c>
      <c r="D266" s="590">
        <v>4680115885660</v>
      </c>
      <c r="E266" s="591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35</v>
      </c>
      <c r="P266" s="80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4"/>
      <c r="R266" s="584"/>
      <c r="S266" s="584"/>
      <c r="T266" s="585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426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427</v>
      </c>
      <c r="B267" s="54" t="s">
        <v>428</v>
      </c>
      <c r="C267" s="31">
        <v>4301012176</v>
      </c>
      <c r="D267" s="590">
        <v>4680115886773</v>
      </c>
      <c r="E267" s="591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105</v>
      </c>
      <c r="L267" s="32"/>
      <c r="M267" s="33" t="s">
        <v>106</v>
      </c>
      <c r="N267" s="33"/>
      <c r="O267" s="32">
        <v>31</v>
      </c>
      <c r="P267" s="793" t="s">
        <v>429</v>
      </c>
      <c r="Q267" s="584"/>
      <c r="R267" s="584"/>
      <c r="S267" s="584"/>
      <c r="T267" s="585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605"/>
      <c r="B268" s="582"/>
      <c r="C268" s="582"/>
      <c r="D268" s="582"/>
      <c r="E268" s="582"/>
      <c r="F268" s="582"/>
      <c r="G268" s="582"/>
      <c r="H268" s="582"/>
      <c r="I268" s="582"/>
      <c r="J268" s="582"/>
      <c r="K268" s="582"/>
      <c r="L268" s="582"/>
      <c r="M268" s="582"/>
      <c r="N268" s="582"/>
      <c r="O268" s="606"/>
      <c r="P268" s="596" t="s">
        <v>71</v>
      </c>
      <c r="Q268" s="597"/>
      <c r="R268" s="597"/>
      <c r="S268" s="597"/>
      <c r="T268" s="597"/>
      <c r="U268" s="597"/>
      <c r="V268" s="598"/>
      <c r="W268" s="37" t="s">
        <v>72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hidden="1" x14ac:dyDescent="0.2">
      <c r="A269" s="582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606"/>
      <c r="P269" s="596" t="s">
        <v>71</v>
      </c>
      <c r="Q269" s="597"/>
      <c r="R269" s="597"/>
      <c r="S269" s="597"/>
      <c r="T269" s="597"/>
      <c r="U269" s="597"/>
      <c r="V269" s="598"/>
      <c r="W269" s="37" t="s">
        <v>69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hidden="1" customHeight="1" x14ac:dyDescent="0.25">
      <c r="A270" s="581" t="s">
        <v>431</v>
      </c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82"/>
      <c r="P270" s="582"/>
      <c r="Q270" s="582"/>
      <c r="R270" s="582"/>
      <c r="S270" s="582"/>
      <c r="T270" s="582"/>
      <c r="U270" s="582"/>
      <c r="V270" s="582"/>
      <c r="W270" s="582"/>
      <c r="X270" s="582"/>
      <c r="Y270" s="582"/>
      <c r="Z270" s="582"/>
      <c r="AA270" s="570"/>
      <c r="AB270" s="570"/>
      <c r="AC270" s="570"/>
    </row>
    <row r="271" spans="1:68" ht="14.25" hidden="1" customHeight="1" x14ac:dyDescent="0.25">
      <c r="A271" s="592" t="s">
        <v>73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71"/>
      <c r="AB271" s="571"/>
      <c r="AC271" s="571"/>
    </row>
    <row r="272" spans="1:68" ht="27" hidden="1" customHeight="1" x14ac:dyDescent="0.25">
      <c r="A272" s="54" t="s">
        <v>432</v>
      </c>
      <c r="B272" s="54" t="s">
        <v>433</v>
      </c>
      <c r="C272" s="31">
        <v>4301051893</v>
      </c>
      <c r="D272" s="590">
        <v>4680115886186</v>
      </c>
      <c r="E272" s="591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8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4"/>
      <c r="R272" s="584"/>
      <c r="S272" s="584"/>
      <c r="T272" s="585"/>
      <c r="U272" s="34"/>
      <c r="V272" s="34"/>
      <c r="W272" s="35" t="s">
        <v>69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434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hidden="1" customHeight="1" x14ac:dyDescent="0.25">
      <c r="A273" s="54" t="s">
        <v>435</v>
      </c>
      <c r="B273" s="54" t="s">
        <v>436</v>
      </c>
      <c r="C273" s="31">
        <v>4301051795</v>
      </c>
      <c r="D273" s="590">
        <v>4680115881228</v>
      </c>
      <c r="E273" s="591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76</v>
      </c>
      <c r="L273" s="32"/>
      <c r="M273" s="33" t="s">
        <v>92</v>
      </c>
      <c r="N273" s="33"/>
      <c r="O273" s="32">
        <v>40</v>
      </c>
      <c r="P273" s="85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4"/>
      <c r="R273" s="584"/>
      <c r="S273" s="584"/>
      <c r="T273" s="585"/>
      <c r="U273" s="34"/>
      <c r="V273" s="34"/>
      <c r="W273" s="35" t="s">
        <v>69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437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hidden="1" customHeight="1" x14ac:dyDescent="0.25">
      <c r="A274" s="54" t="s">
        <v>438</v>
      </c>
      <c r="B274" s="54" t="s">
        <v>439</v>
      </c>
      <c r="C274" s="31">
        <v>4301051388</v>
      </c>
      <c r="D274" s="590">
        <v>4680115881211</v>
      </c>
      <c r="E274" s="591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7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4"/>
      <c r="R274" s="584"/>
      <c r="S274" s="584"/>
      <c r="T274" s="585"/>
      <c r="U274" s="34"/>
      <c r="V274" s="34"/>
      <c r="W274" s="35" t="s">
        <v>69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440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605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606"/>
      <c r="P275" s="596" t="s">
        <v>71</v>
      </c>
      <c r="Q275" s="597"/>
      <c r="R275" s="597"/>
      <c r="S275" s="597"/>
      <c r="T275" s="597"/>
      <c r="U275" s="597"/>
      <c r="V275" s="598"/>
      <c r="W275" s="37" t="s">
        <v>72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hidden="1" x14ac:dyDescent="0.2">
      <c r="A276" s="582"/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606"/>
      <c r="P276" s="596" t="s">
        <v>71</v>
      </c>
      <c r="Q276" s="597"/>
      <c r="R276" s="597"/>
      <c r="S276" s="597"/>
      <c r="T276" s="597"/>
      <c r="U276" s="597"/>
      <c r="V276" s="598"/>
      <c r="W276" s="37" t="s">
        <v>69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hidden="1" customHeight="1" x14ac:dyDescent="0.25">
      <c r="A277" s="581" t="s">
        <v>441</v>
      </c>
      <c r="B277" s="582"/>
      <c r="C277" s="582"/>
      <c r="D277" s="582"/>
      <c r="E277" s="582"/>
      <c r="F277" s="582"/>
      <c r="G277" s="582"/>
      <c r="H277" s="582"/>
      <c r="I277" s="582"/>
      <c r="J277" s="582"/>
      <c r="K277" s="582"/>
      <c r="L277" s="582"/>
      <c r="M277" s="582"/>
      <c r="N277" s="582"/>
      <c r="O277" s="582"/>
      <c r="P277" s="582"/>
      <c r="Q277" s="582"/>
      <c r="R277" s="582"/>
      <c r="S277" s="582"/>
      <c r="T277" s="582"/>
      <c r="U277" s="582"/>
      <c r="V277" s="582"/>
      <c r="W277" s="582"/>
      <c r="X277" s="582"/>
      <c r="Y277" s="582"/>
      <c r="Z277" s="582"/>
      <c r="AA277" s="570"/>
      <c r="AB277" s="570"/>
      <c r="AC277" s="570"/>
    </row>
    <row r="278" spans="1:68" ht="14.25" hidden="1" customHeight="1" x14ac:dyDescent="0.25">
      <c r="A278" s="592" t="s">
        <v>63</v>
      </c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82"/>
      <c r="P278" s="582"/>
      <c r="Q278" s="582"/>
      <c r="R278" s="582"/>
      <c r="S278" s="582"/>
      <c r="T278" s="582"/>
      <c r="U278" s="582"/>
      <c r="V278" s="582"/>
      <c r="W278" s="582"/>
      <c r="X278" s="582"/>
      <c r="Y278" s="582"/>
      <c r="Z278" s="582"/>
      <c r="AA278" s="571"/>
      <c r="AB278" s="571"/>
      <c r="AC278" s="571"/>
    </row>
    <row r="279" spans="1:68" ht="27" hidden="1" customHeight="1" x14ac:dyDescent="0.25">
      <c r="A279" s="54" t="s">
        <v>442</v>
      </c>
      <c r="B279" s="54" t="s">
        <v>443</v>
      </c>
      <c r="C279" s="31">
        <v>4301031307</v>
      </c>
      <c r="D279" s="590">
        <v>4680115880344</v>
      </c>
      <c r="E279" s="591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66</v>
      </c>
      <c r="L279" s="32"/>
      <c r="M279" s="33" t="s">
        <v>67</v>
      </c>
      <c r="N279" s="33"/>
      <c r="O279" s="32">
        <v>40</v>
      </c>
      <c r="P279" s="7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4"/>
      <c r="R279" s="584"/>
      <c r="S279" s="584"/>
      <c r="T279" s="585"/>
      <c r="U279" s="34"/>
      <c r="V279" s="34"/>
      <c r="W279" s="35" t="s">
        <v>69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444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05"/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606"/>
      <c r="P280" s="596" t="s">
        <v>71</v>
      </c>
      <c r="Q280" s="597"/>
      <c r="R280" s="597"/>
      <c r="S280" s="597"/>
      <c r="T280" s="597"/>
      <c r="U280" s="597"/>
      <c r="V280" s="598"/>
      <c r="W280" s="37" t="s">
        <v>72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hidden="1" x14ac:dyDescent="0.2">
      <c r="A281" s="582"/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606"/>
      <c r="P281" s="596" t="s">
        <v>71</v>
      </c>
      <c r="Q281" s="597"/>
      <c r="R281" s="597"/>
      <c r="S281" s="597"/>
      <c r="T281" s="597"/>
      <c r="U281" s="597"/>
      <c r="V281" s="598"/>
      <c r="W281" s="37" t="s">
        <v>69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hidden="1" customHeight="1" x14ac:dyDescent="0.25">
      <c r="A282" s="592" t="s">
        <v>73</v>
      </c>
      <c r="B282" s="582"/>
      <c r="C282" s="582"/>
      <c r="D282" s="582"/>
      <c r="E282" s="582"/>
      <c r="F282" s="582"/>
      <c r="G282" s="582"/>
      <c r="H282" s="582"/>
      <c r="I282" s="582"/>
      <c r="J282" s="582"/>
      <c r="K282" s="582"/>
      <c r="L282" s="582"/>
      <c r="M282" s="582"/>
      <c r="N282" s="582"/>
      <c r="O282" s="582"/>
      <c r="P282" s="582"/>
      <c r="Q282" s="582"/>
      <c r="R282" s="582"/>
      <c r="S282" s="582"/>
      <c r="T282" s="582"/>
      <c r="U282" s="582"/>
      <c r="V282" s="582"/>
      <c r="W282" s="582"/>
      <c r="X282" s="582"/>
      <c r="Y282" s="582"/>
      <c r="Z282" s="582"/>
      <c r="AA282" s="571"/>
      <c r="AB282" s="571"/>
      <c r="AC282" s="571"/>
    </row>
    <row r="283" spans="1:68" ht="27" hidden="1" customHeight="1" x14ac:dyDescent="0.25">
      <c r="A283" s="54" t="s">
        <v>445</v>
      </c>
      <c r="B283" s="54" t="s">
        <v>446</v>
      </c>
      <c r="C283" s="31">
        <v>4301051782</v>
      </c>
      <c r="D283" s="590">
        <v>4680115884618</v>
      </c>
      <c r="E283" s="591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110</v>
      </c>
      <c r="L283" s="32"/>
      <c r="M283" s="33" t="s">
        <v>77</v>
      </c>
      <c r="N283" s="33"/>
      <c r="O283" s="32">
        <v>45</v>
      </c>
      <c r="P283" s="8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4"/>
      <c r="R283" s="584"/>
      <c r="S283" s="584"/>
      <c r="T283" s="585"/>
      <c r="U283" s="34"/>
      <c r="V283" s="34"/>
      <c r="W283" s="35" t="s">
        <v>69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447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05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606"/>
      <c r="P284" s="596" t="s">
        <v>71</v>
      </c>
      <c r="Q284" s="597"/>
      <c r="R284" s="597"/>
      <c r="S284" s="597"/>
      <c r="T284" s="597"/>
      <c r="U284" s="597"/>
      <c r="V284" s="598"/>
      <c r="W284" s="37" t="s">
        <v>72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hidden="1" x14ac:dyDescent="0.2">
      <c r="A285" s="582"/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606"/>
      <c r="P285" s="596" t="s">
        <v>71</v>
      </c>
      <c r="Q285" s="597"/>
      <c r="R285" s="597"/>
      <c r="S285" s="597"/>
      <c r="T285" s="597"/>
      <c r="U285" s="597"/>
      <c r="V285" s="598"/>
      <c r="W285" s="37" t="s">
        <v>69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hidden="1" customHeight="1" x14ac:dyDescent="0.25">
      <c r="A286" s="581" t="s">
        <v>448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70"/>
      <c r="AB286" s="570"/>
      <c r="AC286" s="570"/>
    </row>
    <row r="287" spans="1:68" ht="14.25" hidden="1" customHeight="1" x14ac:dyDescent="0.25">
      <c r="A287" s="592" t="s">
        <v>102</v>
      </c>
      <c r="B287" s="582"/>
      <c r="C287" s="582"/>
      <c r="D287" s="582"/>
      <c r="E287" s="582"/>
      <c r="F287" s="582"/>
      <c r="G287" s="582"/>
      <c r="H287" s="582"/>
      <c r="I287" s="582"/>
      <c r="J287" s="582"/>
      <c r="K287" s="582"/>
      <c r="L287" s="582"/>
      <c r="M287" s="582"/>
      <c r="N287" s="582"/>
      <c r="O287" s="582"/>
      <c r="P287" s="582"/>
      <c r="Q287" s="582"/>
      <c r="R287" s="582"/>
      <c r="S287" s="582"/>
      <c r="T287" s="582"/>
      <c r="U287" s="582"/>
      <c r="V287" s="582"/>
      <c r="W287" s="582"/>
      <c r="X287" s="582"/>
      <c r="Y287" s="582"/>
      <c r="Z287" s="582"/>
      <c r="AA287" s="571"/>
      <c r="AB287" s="571"/>
      <c r="AC287" s="571"/>
    </row>
    <row r="288" spans="1:68" ht="27" hidden="1" customHeight="1" x14ac:dyDescent="0.25">
      <c r="A288" s="54" t="s">
        <v>449</v>
      </c>
      <c r="B288" s="54" t="s">
        <v>450</v>
      </c>
      <c r="C288" s="31">
        <v>4301011662</v>
      </c>
      <c r="D288" s="590">
        <v>4680115883703</v>
      </c>
      <c r="E288" s="591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64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4"/>
      <c r="R288" s="584"/>
      <c r="S288" s="584"/>
      <c r="T288" s="585"/>
      <c r="U288" s="34"/>
      <c r="V288" s="34"/>
      <c r="W288" s="35" t="s">
        <v>69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451</v>
      </c>
      <c r="AB288" s="57"/>
      <c r="AC288" s="335" t="s">
        <v>452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605"/>
      <c r="B289" s="582"/>
      <c r="C289" s="582"/>
      <c r="D289" s="582"/>
      <c r="E289" s="582"/>
      <c r="F289" s="582"/>
      <c r="G289" s="582"/>
      <c r="H289" s="582"/>
      <c r="I289" s="582"/>
      <c r="J289" s="582"/>
      <c r="K289" s="582"/>
      <c r="L289" s="582"/>
      <c r="M289" s="582"/>
      <c r="N289" s="582"/>
      <c r="O289" s="606"/>
      <c r="P289" s="596" t="s">
        <v>71</v>
      </c>
      <c r="Q289" s="597"/>
      <c r="R289" s="597"/>
      <c r="S289" s="597"/>
      <c r="T289" s="597"/>
      <c r="U289" s="597"/>
      <c r="V289" s="598"/>
      <c r="W289" s="37" t="s">
        <v>72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hidden="1" x14ac:dyDescent="0.2">
      <c r="A290" s="582"/>
      <c r="B290" s="582"/>
      <c r="C290" s="582"/>
      <c r="D290" s="582"/>
      <c r="E290" s="582"/>
      <c r="F290" s="582"/>
      <c r="G290" s="582"/>
      <c r="H290" s="582"/>
      <c r="I290" s="582"/>
      <c r="J290" s="582"/>
      <c r="K290" s="582"/>
      <c r="L290" s="582"/>
      <c r="M290" s="582"/>
      <c r="N290" s="582"/>
      <c r="O290" s="606"/>
      <c r="P290" s="596" t="s">
        <v>71</v>
      </c>
      <c r="Q290" s="597"/>
      <c r="R290" s="597"/>
      <c r="S290" s="597"/>
      <c r="T290" s="597"/>
      <c r="U290" s="597"/>
      <c r="V290" s="598"/>
      <c r="W290" s="37" t="s">
        <v>69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hidden="1" customHeight="1" x14ac:dyDescent="0.25">
      <c r="A291" s="581" t="s">
        <v>453</v>
      </c>
      <c r="B291" s="582"/>
      <c r="C291" s="582"/>
      <c r="D291" s="582"/>
      <c r="E291" s="582"/>
      <c r="F291" s="582"/>
      <c r="G291" s="582"/>
      <c r="H291" s="582"/>
      <c r="I291" s="582"/>
      <c r="J291" s="582"/>
      <c r="K291" s="582"/>
      <c r="L291" s="582"/>
      <c r="M291" s="582"/>
      <c r="N291" s="582"/>
      <c r="O291" s="582"/>
      <c r="P291" s="582"/>
      <c r="Q291" s="582"/>
      <c r="R291" s="582"/>
      <c r="S291" s="582"/>
      <c r="T291" s="582"/>
      <c r="U291" s="582"/>
      <c r="V291" s="582"/>
      <c r="W291" s="582"/>
      <c r="X291" s="582"/>
      <c r="Y291" s="582"/>
      <c r="Z291" s="582"/>
      <c r="AA291" s="570"/>
      <c r="AB291" s="570"/>
      <c r="AC291" s="570"/>
    </row>
    <row r="292" spans="1:68" ht="14.25" hidden="1" customHeight="1" x14ac:dyDescent="0.25">
      <c r="A292" s="592" t="s">
        <v>102</v>
      </c>
      <c r="B292" s="582"/>
      <c r="C292" s="582"/>
      <c r="D292" s="582"/>
      <c r="E292" s="582"/>
      <c r="F292" s="582"/>
      <c r="G292" s="582"/>
      <c r="H292" s="582"/>
      <c r="I292" s="582"/>
      <c r="J292" s="582"/>
      <c r="K292" s="582"/>
      <c r="L292" s="582"/>
      <c r="M292" s="582"/>
      <c r="N292" s="582"/>
      <c r="O292" s="582"/>
      <c r="P292" s="582"/>
      <c r="Q292" s="582"/>
      <c r="R292" s="582"/>
      <c r="S292" s="582"/>
      <c r="T292" s="582"/>
      <c r="U292" s="582"/>
      <c r="V292" s="582"/>
      <c r="W292" s="582"/>
      <c r="X292" s="582"/>
      <c r="Y292" s="582"/>
      <c r="Z292" s="582"/>
      <c r="AA292" s="571"/>
      <c r="AB292" s="571"/>
      <c r="AC292" s="571"/>
    </row>
    <row r="293" spans="1:68" ht="27" hidden="1" customHeight="1" x14ac:dyDescent="0.25">
      <c r="A293" s="54" t="s">
        <v>454</v>
      </c>
      <c r="B293" s="54" t="s">
        <v>455</v>
      </c>
      <c r="C293" s="31">
        <v>4301012024</v>
      </c>
      <c r="D293" s="590">
        <v>4680115885615</v>
      </c>
      <c r="E293" s="591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105</v>
      </c>
      <c r="L293" s="32"/>
      <c r="M293" s="33" t="s">
        <v>77</v>
      </c>
      <c r="N293" s="33"/>
      <c r="O293" s="32">
        <v>55</v>
      </c>
      <c r="P293" s="6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4"/>
      <c r="R293" s="584"/>
      <c r="S293" s="584"/>
      <c r="T293" s="585"/>
      <c r="U293" s="34"/>
      <c r="V293" s="34"/>
      <c r="W293" s="35" t="s">
        <v>69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hidden="1" customHeight="1" x14ac:dyDescent="0.25">
      <c r="A294" s="54" t="s">
        <v>457</v>
      </c>
      <c r="B294" s="54" t="s">
        <v>458</v>
      </c>
      <c r="C294" s="31">
        <v>4301011911</v>
      </c>
      <c r="D294" s="590">
        <v>4680115885554</v>
      </c>
      <c r="E294" s="591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105</v>
      </c>
      <c r="L294" s="32"/>
      <c r="M294" s="33" t="s">
        <v>459</v>
      </c>
      <c r="N294" s="33"/>
      <c r="O294" s="32">
        <v>55</v>
      </c>
      <c r="P294" s="80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4"/>
      <c r="R294" s="584"/>
      <c r="S294" s="584"/>
      <c r="T294" s="585"/>
      <c r="U294" s="34"/>
      <c r="V294" s="34"/>
      <c r="W294" s="35" t="s">
        <v>69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457</v>
      </c>
      <c r="B295" s="54" t="s">
        <v>461</v>
      </c>
      <c r="C295" s="31">
        <v>4301012016</v>
      </c>
      <c r="D295" s="590">
        <v>4680115885554</v>
      </c>
      <c r="E295" s="591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67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4"/>
      <c r="R295" s="584"/>
      <c r="S295" s="584"/>
      <c r="T295" s="585"/>
      <c r="U295" s="34"/>
      <c r="V295" s="34"/>
      <c r="W295" s="35" t="s">
        <v>69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462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hidden="1" customHeight="1" x14ac:dyDescent="0.25">
      <c r="A296" s="54" t="s">
        <v>463</v>
      </c>
      <c r="B296" s="54" t="s">
        <v>464</v>
      </c>
      <c r="C296" s="31">
        <v>4301011858</v>
      </c>
      <c r="D296" s="590">
        <v>4680115885646</v>
      </c>
      <c r="E296" s="591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105</v>
      </c>
      <c r="L296" s="32"/>
      <c r="M296" s="33" t="s">
        <v>106</v>
      </c>
      <c r="N296" s="33"/>
      <c r="O296" s="32">
        <v>55</v>
      </c>
      <c r="P296" s="7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4"/>
      <c r="R296" s="584"/>
      <c r="S296" s="584"/>
      <c r="T296" s="585"/>
      <c r="U296" s="34"/>
      <c r="V296" s="34"/>
      <c r="W296" s="35" t="s">
        <v>69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465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4301011857</v>
      </c>
      <c r="D297" s="590">
        <v>4680115885622</v>
      </c>
      <c r="E297" s="591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110</v>
      </c>
      <c r="L297" s="32"/>
      <c r="M297" s="33" t="s">
        <v>106</v>
      </c>
      <c r="N297" s="33"/>
      <c r="O297" s="32">
        <v>55</v>
      </c>
      <c r="P297" s="6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4"/>
      <c r="R297" s="584"/>
      <c r="S297" s="584"/>
      <c r="T297" s="585"/>
      <c r="U297" s="34"/>
      <c r="V297" s="34"/>
      <c r="W297" s="35" t="s">
        <v>69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456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4301011859</v>
      </c>
      <c r="D298" s="590">
        <v>4680115885608</v>
      </c>
      <c r="E298" s="591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6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4"/>
      <c r="R298" s="584"/>
      <c r="S298" s="584"/>
      <c r="T298" s="585"/>
      <c r="U298" s="34"/>
      <c r="V298" s="34"/>
      <c r="W298" s="35" t="s">
        <v>69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hidden="1" x14ac:dyDescent="0.2">
      <c r="A299" s="605"/>
      <c r="B299" s="582"/>
      <c r="C299" s="582"/>
      <c r="D299" s="582"/>
      <c r="E299" s="582"/>
      <c r="F299" s="582"/>
      <c r="G299" s="582"/>
      <c r="H299" s="582"/>
      <c r="I299" s="582"/>
      <c r="J299" s="582"/>
      <c r="K299" s="582"/>
      <c r="L299" s="582"/>
      <c r="M299" s="582"/>
      <c r="N299" s="582"/>
      <c r="O299" s="606"/>
      <c r="P299" s="596" t="s">
        <v>71</v>
      </c>
      <c r="Q299" s="597"/>
      <c r="R299" s="597"/>
      <c r="S299" s="597"/>
      <c r="T299" s="597"/>
      <c r="U299" s="597"/>
      <c r="V299" s="598"/>
      <c r="W299" s="37" t="s">
        <v>72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hidden="1" x14ac:dyDescent="0.2">
      <c r="A300" s="582"/>
      <c r="B300" s="582"/>
      <c r="C300" s="582"/>
      <c r="D300" s="582"/>
      <c r="E300" s="582"/>
      <c r="F300" s="582"/>
      <c r="G300" s="582"/>
      <c r="H300" s="582"/>
      <c r="I300" s="582"/>
      <c r="J300" s="582"/>
      <c r="K300" s="582"/>
      <c r="L300" s="582"/>
      <c r="M300" s="582"/>
      <c r="N300" s="582"/>
      <c r="O300" s="606"/>
      <c r="P300" s="596" t="s">
        <v>71</v>
      </c>
      <c r="Q300" s="597"/>
      <c r="R300" s="597"/>
      <c r="S300" s="597"/>
      <c r="T300" s="597"/>
      <c r="U300" s="597"/>
      <c r="V300" s="598"/>
      <c r="W300" s="37" t="s">
        <v>69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hidden="1" customHeight="1" x14ac:dyDescent="0.25">
      <c r="A301" s="592" t="s">
        <v>63</v>
      </c>
      <c r="B301" s="582"/>
      <c r="C301" s="582"/>
      <c r="D301" s="582"/>
      <c r="E301" s="582"/>
      <c r="F301" s="582"/>
      <c r="G301" s="582"/>
      <c r="H301" s="582"/>
      <c r="I301" s="582"/>
      <c r="J301" s="582"/>
      <c r="K301" s="582"/>
      <c r="L301" s="582"/>
      <c r="M301" s="582"/>
      <c r="N301" s="582"/>
      <c r="O301" s="582"/>
      <c r="P301" s="582"/>
      <c r="Q301" s="582"/>
      <c r="R301" s="582"/>
      <c r="S301" s="582"/>
      <c r="T301" s="582"/>
      <c r="U301" s="582"/>
      <c r="V301" s="582"/>
      <c r="W301" s="582"/>
      <c r="X301" s="582"/>
      <c r="Y301" s="582"/>
      <c r="Z301" s="582"/>
      <c r="AA301" s="571"/>
      <c r="AB301" s="571"/>
      <c r="AC301" s="571"/>
    </row>
    <row r="302" spans="1:68" ht="27" hidden="1" customHeight="1" x14ac:dyDescent="0.25">
      <c r="A302" s="54" t="s">
        <v>471</v>
      </c>
      <c r="B302" s="54" t="s">
        <v>472</v>
      </c>
      <c r="C302" s="31">
        <v>4301030878</v>
      </c>
      <c r="D302" s="590">
        <v>4607091387193</v>
      </c>
      <c r="E302" s="591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35</v>
      </c>
      <c r="P302" s="9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4"/>
      <c r="R302" s="584"/>
      <c r="S302" s="584"/>
      <c r="T302" s="585"/>
      <c r="U302" s="34"/>
      <c r="V302" s="34"/>
      <c r="W302" s="35" t="s">
        <v>69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473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hidden="1" customHeight="1" x14ac:dyDescent="0.25">
      <c r="A303" s="54" t="s">
        <v>474</v>
      </c>
      <c r="B303" s="54" t="s">
        <v>475</v>
      </c>
      <c r="C303" s="31">
        <v>4301031153</v>
      </c>
      <c r="D303" s="590">
        <v>4607091387230</v>
      </c>
      <c r="E303" s="591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40</v>
      </c>
      <c r="P303" s="8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4"/>
      <c r="R303" s="584"/>
      <c r="S303" s="584"/>
      <c r="T303" s="585"/>
      <c r="U303" s="34"/>
      <c r="V303" s="34"/>
      <c r="W303" s="35" t="s">
        <v>69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476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477</v>
      </c>
      <c r="B304" s="54" t="s">
        <v>478</v>
      </c>
      <c r="C304" s="31">
        <v>4301031154</v>
      </c>
      <c r="D304" s="590">
        <v>4607091387292</v>
      </c>
      <c r="E304" s="591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45</v>
      </c>
      <c r="P304" s="7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4"/>
      <c r="R304" s="584"/>
      <c r="S304" s="584"/>
      <c r="T304" s="585"/>
      <c r="U304" s="34"/>
      <c r="V304" s="34"/>
      <c r="W304" s="35" t="s">
        <v>69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479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480</v>
      </c>
      <c r="B305" s="54" t="s">
        <v>481</v>
      </c>
      <c r="C305" s="31">
        <v>4301031152</v>
      </c>
      <c r="D305" s="590">
        <v>4607091387285</v>
      </c>
      <c r="E305" s="591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8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4"/>
      <c r="R305" s="584"/>
      <c r="S305" s="584"/>
      <c r="T305" s="585"/>
      <c r="U305" s="34"/>
      <c r="V305" s="34"/>
      <c r="W305" s="35" t="s">
        <v>69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476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482</v>
      </c>
      <c r="B306" s="54" t="s">
        <v>483</v>
      </c>
      <c r="C306" s="31">
        <v>4301031305</v>
      </c>
      <c r="D306" s="590">
        <v>4607091389845</v>
      </c>
      <c r="E306" s="591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6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4"/>
      <c r="R306" s="584"/>
      <c r="S306" s="584"/>
      <c r="T306" s="585"/>
      <c r="U306" s="34"/>
      <c r="V306" s="34"/>
      <c r="W306" s="35" t="s">
        <v>69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484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hidden="1" customHeight="1" x14ac:dyDescent="0.25">
      <c r="A307" s="54" t="s">
        <v>485</v>
      </c>
      <c r="B307" s="54" t="s">
        <v>486</v>
      </c>
      <c r="C307" s="31">
        <v>4301031306</v>
      </c>
      <c r="D307" s="590">
        <v>4680115882881</v>
      </c>
      <c r="E307" s="591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58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4"/>
      <c r="R307" s="584"/>
      <c r="S307" s="584"/>
      <c r="T307" s="585"/>
      <c r="U307" s="34"/>
      <c r="V307" s="34"/>
      <c r="W307" s="35" t="s">
        <v>69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4301031066</v>
      </c>
      <c r="D308" s="590">
        <v>4607091383836</v>
      </c>
      <c r="E308" s="591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76</v>
      </c>
      <c r="L308" s="32"/>
      <c r="M308" s="33" t="s">
        <v>67</v>
      </c>
      <c r="N308" s="33"/>
      <c r="O308" s="32">
        <v>40</v>
      </c>
      <c r="P308" s="8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4"/>
      <c r="R308" s="584"/>
      <c r="S308" s="584"/>
      <c r="T308" s="585"/>
      <c r="U308" s="34"/>
      <c r="V308" s="34"/>
      <c r="W308" s="35" t="s">
        <v>69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489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idden="1" x14ac:dyDescent="0.2">
      <c r="A309" s="605"/>
      <c r="B309" s="582"/>
      <c r="C309" s="582"/>
      <c r="D309" s="582"/>
      <c r="E309" s="582"/>
      <c r="F309" s="582"/>
      <c r="G309" s="582"/>
      <c r="H309" s="582"/>
      <c r="I309" s="582"/>
      <c r="J309" s="582"/>
      <c r="K309" s="582"/>
      <c r="L309" s="582"/>
      <c r="M309" s="582"/>
      <c r="N309" s="582"/>
      <c r="O309" s="606"/>
      <c r="P309" s="596" t="s">
        <v>71</v>
      </c>
      <c r="Q309" s="597"/>
      <c r="R309" s="597"/>
      <c r="S309" s="597"/>
      <c r="T309" s="597"/>
      <c r="U309" s="597"/>
      <c r="V309" s="598"/>
      <c r="W309" s="37" t="s">
        <v>72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hidden="1" x14ac:dyDescent="0.2">
      <c r="A310" s="582"/>
      <c r="B310" s="582"/>
      <c r="C310" s="582"/>
      <c r="D310" s="582"/>
      <c r="E310" s="582"/>
      <c r="F310" s="582"/>
      <c r="G310" s="582"/>
      <c r="H310" s="582"/>
      <c r="I310" s="582"/>
      <c r="J310" s="582"/>
      <c r="K310" s="582"/>
      <c r="L310" s="582"/>
      <c r="M310" s="582"/>
      <c r="N310" s="582"/>
      <c r="O310" s="606"/>
      <c r="P310" s="596" t="s">
        <v>71</v>
      </c>
      <c r="Q310" s="597"/>
      <c r="R310" s="597"/>
      <c r="S310" s="597"/>
      <c r="T310" s="597"/>
      <c r="U310" s="597"/>
      <c r="V310" s="598"/>
      <c r="W310" s="37" t="s">
        <v>69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hidden="1" customHeight="1" x14ac:dyDescent="0.25">
      <c r="A311" s="592" t="s">
        <v>73</v>
      </c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82"/>
      <c r="P311" s="582"/>
      <c r="Q311" s="582"/>
      <c r="R311" s="582"/>
      <c r="S311" s="582"/>
      <c r="T311" s="582"/>
      <c r="U311" s="582"/>
      <c r="V311" s="582"/>
      <c r="W311" s="582"/>
      <c r="X311" s="582"/>
      <c r="Y311" s="582"/>
      <c r="Z311" s="582"/>
      <c r="AA311" s="571"/>
      <c r="AB311" s="571"/>
      <c r="AC311" s="571"/>
    </row>
    <row r="312" spans="1:68" ht="27" customHeight="1" x14ac:dyDescent="0.25">
      <c r="A312" s="54" t="s">
        <v>490</v>
      </c>
      <c r="B312" s="54" t="s">
        <v>491</v>
      </c>
      <c r="C312" s="31">
        <v>4301051100</v>
      </c>
      <c r="D312" s="590">
        <v>4607091387766</v>
      </c>
      <c r="E312" s="591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82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4"/>
      <c r="R312" s="584"/>
      <c r="S312" s="584"/>
      <c r="T312" s="585"/>
      <c r="U312" s="34"/>
      <c r="V312" s="34"/>
      <c r="W312" s="35" t="s">
        <v>69</v>
      </c>
      <c r="X312" s="575">
        <v>150</v>
      </c>
      <c r="Y312" s="576">
        <f>IFERROR(IF(X312="",0,CEILING((X312/$H312),1)*$H312),"")</f>
        <v>156</v>
      </c>
      <c r="Z312" s="36">
        <f>IFERROR(IF(Y312=0,"",ROUNDUP(Y312/H312,0)*0.01898),"")</f>
        <v>0.37959999999999999</v>
      </c>
      <c r="AA312" s="56"/>
      <c r="AB312" s="57"/>
      <c r="AC312" s="363" t="s">
        <v>492</v>
      </c>
      <c r="AG312" s="64"/>
      <c r="AJ312" s="68"/>
      <c r="AK312" s="68">
        <v>0</v>
      </c>
      <c r="BB312" s="364" t="s">
        <v>1</v>
      </c>
      <c r="BM312" s="64">
        <f>IFERROR(X312*I312/H312,"0")</f>
        <v>159.86538461538461</v>
      </c>
      <c r="BN312" s="64">
        <f>IFERROR(Y312*I312/H312,"0")</f>
        <v>166.26000000000002</v>
      </c>
      <c r="BO312" s="64">
        <f>IFERROR(1/J312*(X312/H312),"0")</f>
        <v>0.30048076923076922</v>
      </c>
      <c r="BP312" s="64">
        <f>IFERROR(1/J312*(Y312/H312),"0")</f>
        <v>0.3125</v>
      </c>
    </row>
    <row r="313" spans="1:68" ht="27" hidden="1" customHeight="1" x14ac:dyDescent="0.25">
      <c r="A313" s="54" t="s">
        <v>493</v>
      </c>
      <c r="B313" s="54" t="s">
        <v>494</v>
      </c>
      <c r="C313" s="31">
        <v>4301051818</v>
      </c>
      <c r="D313" s="590">
        <v>4607091387957</v>
      </c>
      <c r="E313" s="591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5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4"/>
      <c r="R313" s="584"/>
      <c r="S313" s="584"/>
      <c r="T313" s="585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495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496</v>
      </c>
      <c r="B314" s="54" t="s">
        <v>497</v>
      </c>
      <c r="C314" s="31">
        <v>4301051819</v>
      </c>
      <c r="D314" s="590">
        <v>4607091387964</v>
      </c>
      <c r="E314" s="591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4"/>
      <c r="R314" s="584"/>
      <c r="S314" s="584"/>
      <c r="T314" s="585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498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4301051734</v>
      </c>
      <c r="D315" s="590">
        <v>4680115884588</v>
      </c>
      <c r="E315" s="591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76</v>
      </c>
      <c r="L315" s="32"/>
      <c r="M315" s="33" t="s">
        <v>77</v>
      </c>
      <c r="N315" s="33"/>
      <c r="O315" s="32">
        <v>40</v>
      </c>
      <c r="P315" s="9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4"/>
      <c r="R315" s="584"/>
      <c r="S315" s="584"/>
      <c r="T315" s="585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501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4301051578</v>
      </c>
      <c r="D316" s="590">
        <v>4607091387513</v>
      </c>
      <c r="E316" s="591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76</v>
      </c>
      <c r="L316" s="32"/>
      <c r="M316" s="33" t="s">
        <v>92</v>
      </c>
      <c r="N316" s="33"/>
      <c r="O316" s="32">
        <v>40</v>
      </c>
      <c r="P316" s="9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4"/>
      <c r="R316" s="584"/>
      <c r="S316" s="584"/>
      <c r="T316" s="585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504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605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606"/>
      <c r="P317" s="596" t="s">
        <v>71</v>
      </c>
      <c r="Q317" s="597"/>
      <c r="R317" s="597"/>
      <c r="S317" s="597"/>
      <c r="T317" s="597"/>
      <c r="U317" s="597"/>
      <c r="V317" s="598"/>
      <c r="W317" s="37" t="s">
        <v>72</v>
      </c>
      <c r="X317" s="577">
        <f>IFERROR(X312/H312,"0")+IFERROR(X313/H313,"0")+IFERROR(X314/H314,"0")+IFERROR(X315/H315,"0")+IFERROR(X316/H316,"0")</f>
        <v>19.23076923076923</v>
      </c>
      <c r="Y317" s="577">
        <f>IFERROR(Y312/H312,"0")+IFERROR(Y313/H313,"0")+IFERROR(Y314/H314,"0")+IFERROR(Y315/H315,"0")+IFERROR(Y316/H316,"0")</f>
        <v>20</v>
      </c>
      <c r="Z317" s="577">
        <f>IFERROR(IF(Z312="",0,Z312),"0")+IFERROR(IF(Z313="",0,Z313),"0")+IFERROR(IF(Z314="",0,Z314),"0")+IFERROR(IF(Z315="",0,Z315),"0")+IFERROR(IF(Z316="",0,Z316),"0")</f>
        <v>0.37959999999999999</v>
      </c>
      <c r="AA317" s="578"/>
      <c r="AB317" s="578"/>
      <c r="AC317" s="578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606"/>
      <c r="P318" s="596" t="s">
        <v>71</v>
      </c>
      <c r="Q318" s="597"/>
      <c r="R318" s="597"/>
      <c r="S318" s="597"/>
      <c r="T318" s="597"/>
      <c r="U318" s="597"/>
      <c r="V318" s="598"/>
      <c r="W318" s="37" t="s">
        <v>69</v>
      </c>
      <c r="X318" s="577">
        <f>IFERROR(SUM(X312:X316),"0")</f>
        <v>150</v>
      </c>
      <c r="Y318" s="577">
        <f>IFERROR(SUM(Y312:Y316),"0")</f>
        <v>156</v>
      </c>
      <c r="Z318" s="37"/>
      <c r="AA318" s="578"/>
      <c r="AB318" s="578"/>
      <c r="AC318" s="578"/>
    </row>
    <row r="319" spans="1:68" ht="14.25" hidden="1" customHeight="1" x14ac:dyDescent="0.25">
      <c r="A319" s="592" t="s">
        <v>172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71"/>
      <c r="AB319" s="571"/>
      <c r="AC319" s="571"/>
    </row>
    <row r="320" spans="1:68" ht="27" hidden="1" customHeight="1" x14ac:dyDescent="0.25">
      <c r="A320" s="54" t="s">
        <v>505</v>
      </c>
      <c r="B320" s="54" t="s">
        <v>506</v>
      </c>
      <c r="C320" s="31">
        <v>4301060387</v>
      </c>
      <c r="D320" s="590">
        <v>4607091380880</v>
      </c>
      <c r="E320" s="591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30</v>
      </c>
      <c r="P320" s="7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4"/>
      <c r="R320" s="584"/>
      <c r="S320" s="584"/>
      <c r="T320" s="585"/>
      <c r="U320" s="34"/>
      <c r="V320" s="34"/>
      <c r="W320" s="35" t="s">
        <v>69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4301060406</v>
      </c>
      <c r="D321" s="590">
        <v>4607091384482</v>
      </c>
      <c r="E321" s="591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68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4"/>
      <c r="R321" s="584"/>
      <c r="S321" s="584"/>
      <c r="T321" s="585"/>
      <c r="U321" s="34"/>
      <c r="V321" s="34"/>
      <c r="W321" s="35" t="s">
        <v>69</v>
      </c>
      <c r="X321" s="575">
        <v>100</v>
      </c>
      <c r="Y321" s="576">
        <f>IFERROR(IF(X321="",0,CEILING((X321/$H321),1)*$H321),"")</f>
        <v>101.39999999999999</v>
      </c>
      <c r="Z321" s="36">
        <f>IFERROR(IF(Y321=0,"",ROUNDUP(Y321/H321,0)*0.01898),"")</f>
        <v>0.24674000000000001</v>
      </c>
      <c r="AA321" s="56"/>
      <c r="AB321" s="57"/>
      <c r="AC321" s="375" t="s">
        <v>510</v>
      </c>
      <c r="AG321" s="64"/>
      <c r="AJ321" s="68"/>
      <c r="AK321" s="68">
        <v>0</v>
      </c>
      <c r="BB321" s="376" t="s">
        <v>1</v>
      </c>
      <c r="BM321" s="64">
        <f>IFERROR(X321*I321/H321,"0")</f>
        <v>106.65384615384617</v>
      </c>
      <c r="BN321" s="64">
        <f>IFERROR(Y321*I321/H321,"0")</f>
        <v>108.14700000000001</v>
      </c>
      <c r="BO321" s="64">
        <f>IFERROR(1/J321*(X321/H321),"0")</f>
        <v>0.20032051282051283</v>
      </c>
      <c r="BP321" s="64">
        <f>IFERROR(1/J321*(Y321/H321),"0")</f>
        <v>0.203125</v>
      </c>
    </row>
    <row r="322" spans="1:68" ht="16.5" hidden="1" customHeight="1" x14ac:dyDescent="0.25">
      <c r="A322" s="54" t="s">
        <v>511</v>
      </c>
      <c r="B322" s="54" t="s">
        <v>512</v>
      </c>
      <c r="C322" s="31">
        <v>4301060484</v>
      </c>
      <c r="D322" s="590">
        <v>4607091380897</v>
      </c>
      <c r="E322" s="591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105</v>
      </c>
      <c r="L322" s="32"/>
      <c r="M322" s="33" t="s">
        <v>92</v>
      </c>
      <c r="N322" s="33"/>
      <c r="O322" s="32">
        <v>30</v>
      </c>
      <c r="P322" s="77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4"/>
      <c r="R322" s="584"/>
      <c r="S322" s="584"/>
      <c r="T322" s="585"/>
      <c r="U322" s="34"/>
      <c r="V322" s="34"/>
      <c r="W322" s="35" t="s">
        <v>69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5"/>
      <c r="B323" s="582"/>
      <c r="C323" s="582"/>
      <c r="D323" s="582"/>
      <c r="E323" s="582"/>
      <c r="F323" s="582"/>
      <c r="G323" s="582"/>
      <c r="H323" s="582"/>
      <c r="I323" s="582"/>
      <c r="J323" s="582"/>
      <c r="K323" s="582"/>
      <c r="L323" s="582"/>
      <c r="M323" s="582"/>
      <c r="N323" s="582"/>
      <c r="O323" s="606"/>
      <c r="P323" s="596" t="s">
        <v>71</v>
      </c>
      <c r="Q323" s="597"/>
      <c r="R323" s="597"/>
      <c r="S323" s="597"/>
      <c r="T323" s="597"/>
      <c r="U323" s="597"/>
      <c r="V323" s="598"/>
      <c r="W323" s="37" t="s">
        <v>72</v>
      </c>
      <c r="X323" s="577">
        <f>IFERROR(X320/H320,"0")+IFERROR(X321/H321,"0")+IFERROR(X322/H322,"0")</f>
        <v>12.820512820512821</v>
      </c>
      <c r="Y323" s="577">
        <f>IFERROR(Y320/H320,"0")+IFERROR(Y321/H321,"0")+IFERROR(Y322/H322,"0")</f>
        <v>13</v>
      </c>
      <c r="Z323" s="577">
        <f>IFERROR(IF(Z320="",0,Z320),"0")+IFERROR(IF(Z321="",0,Z321),"0")+IFERROR(IF(Z322="",0,Z322),"0")</f>
        <v>0.24674000000000001</v>
      </c>
      <c r="AA323" s="578"/>
      <c r="AB323" s="578"/>
      <c r="AC323" s="578"/>
    </row>
    <row r="324" spans="1:68" x14ac:dyDescent="0.2">
      <c r="A324" s="582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606"/>
      <c r="P324" s="596" t="s">
        <v>71</v>
      </c>
      <c r="Q324" s="597"/>
      <c r="R324" s="597"/>
      <c r="S324" s="597"/>
      <c r="T324" s="597"/>
      <c r="U324" s="597"/>
      <c r="V324" s="598"/>
      <c r="W324" s="37" t="s">
        <v>69</v>
      </c>
      <c r="X324" s="577">
        <f>IFERROR(SUM(X320:X322),"0")</f>
        <v>100</v>
      </c>
      <c r="Y324" s="577">
        <f>IFERROR(SUM(Y320:Y322),"0")</f>
        <v>101.39999999999999</v>
      </c>
      <c r="Z324" s="37"/>
      <c r="AA324" s="578"/>
      <c r="AB324" s="578"/>
      <c r="AC324" s="578"/>
    </row>
    <row r="325" spans="1:68" ht="14.25" hidden="1" customHeight="1" x14ac:dyDescent="0.25">
      <c r="A325" s="592" t="s">
        <v>94</v>
      </c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82"/>
      <c r="P325" s="582"/>
      <c r="Q325" s="582"/>
      <c r="R325" s="582"/>
      <c r="S325" s="582"/>
      <c r="T325" s="582"/>
      <c r="U325" s="582"/>
      <c r="V325" s="582"/>
      <c r="W325" s="582"/>
      <c r="X325" s="582"/>
      <c r="Y325" s="582"/>
      <c r="Z325" s="582"/>
      <c r="AA325" s="571"/>
      <c r="AB325" s="571"/>
      <c r="AC325" s="571"/>
    </row>
    <row r="326" spans="1:68" ht="27" hidden="1" customHeight="1" x14ac:dyDescent="0.25">
      <c r="A326" s="54" t="s">
        <v>514</v>
      </c>
      <c r="B326" s="54" t="s">
        <v>515</v>
      </c>
      <c r="C326" s="31">
        <v>4301030235</v>
      </c>
      <c r="D326" s="590">
        <v>4607091388381</v>
      </c>
      <c r="E326" s="591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110</v>
      </c>
      <c r="L326" s="32"/>
      <c r="M326" s="33" t="s">
        <v>97</v>
      </c>
      <c r="N326" s="33"/>
      <c r="O326" s="32">
        <v>180</v>
      </c>
      <c r="P326" s="893" t="s">
        <v>516</v>
      </c>
      <c r="Q326" s="584"/>
      <c r="R326" s="584"/>
      <c r="S326" s="584"/>
      <c r="T326" s="585"/>
      <c r="U326" s="34"/>
      <c r="V326" s="34"/>
      <c r="W326" s="35" t="s">
        <v>69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517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518</v>
      </c>
      <c r="B327" s="54" t="s">
        <v>519</v>
      </c>
      <c r="C327" s="31">
        <v>4301032055</v>
      </c>
      <c r="D327" s="590">
        <v>4680115886476</v>
      </c>
      <c r="E327" s="591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50" t="s">
        <v>520</v>
      </c>
      <c r="Q327" s="584"/>
      <c r="R327" s="584"/>
      <c r="S327" s="584"/>
      <c r="T327" s="585"/>
      <c r="U327" s="34"/>
      <c r="V327" s="34"/>
      <c r="W327" s="35" t="s">
        <v>69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4301030232</v>
      </c>
      <c r="D328" s="590">
        <v>4607091388374</v>
      </c>
      <c r="E328" s="591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901" t="s">
        <v>524</v>
      </c>
      <c r="Q328" s="584"/>
      <c r="R328" s="584"/>
      <c r="S328" s="584"/>
      <c r="T328" s="585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517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4301032015</v>
      </c>
      <c r="D329" s="590">
        <v>4607091383102</v>
      </c>
      <c r="E329" s="591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76</v>
      </c>
      <c r="L329" s="32"/>
      <c r="M329" s="33" t="s">
        <v>97</v>
      </c>
      <c r="N329" s="33"/>
      <c r="O329" s="32">
        <v>180</v>
      </c>
      <c r="P329" s="89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4"/>
      <c r="R329" s="584"/>
      <c r="S329" s="584"/>
      <c r="T329" s="585"/>
      <c r="U329" s="34"/>
      <c r="V329" s="34"/>
      <c r="W329" s="35" t="s">
        <v>69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527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528</v>
      </c>
      <c r="B330" s="54" t="s">
        <v>529</v>
      </c>
      <c r="C330" s="31">
        <v>4301030233</v>
      </c>
      <c r="D330" s="590">
        <v>4607091388404</v>
      </c>
      <c r="E330" s="591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4"/>
      <c r="R330" s="584"/>
      <c r="S330" s="584"/>
      <c r="T330" s="585"/>
      <c r="U330" s="34"/>
      <c r="V330" s="34"/>
      <c r="W330" s="35" t="s">
        <v>69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517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605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606"/>
      <c r="P331" s="596" t="s">
        <v>71</v>
      </c>
      <c r="Q331" s="597"/>
      <c r="R331" s="597"/>
      <c r="S331" s="597"/>
      <c r="T331" s="597"/>
      <c r="U331" s="597"/>
      <c r="V331" s="598"/>
      <c r="W331" s="37" t="s">
        <v>72</v>
      </c>
      <c r="X331" s="577">
        <f>IFERROR(X326/H326,"0")+IFERROR(X327/H327,"0")+IFERROR(X328/H328,"0")+IFERROR(X329/H329,"0")+IFERROR(X330/H330,"0")</f>
        <v>0</v>
      </c>
      <c r="Y331" s="577">
        <f>IFERROR(Y326/H326,"0")+IFERROR(Y327/H327,"0")+IFERROR(Y328/H328,"0")+IFERROR(Y329/H329,"0")+IFERROR(Y330/H330,"0")</f>
        <v>0</v>
      </c>
      <c r="Z331" s="577">
        <f>IFERROR(IF(Z326="",0,Z326),"0")+IFERROR(IF(Z327="",0,Z327),"0")+IFERROR(IF(Z328="",0,Z328),"0")+IFERROR(IF(Z329="",0,Z329),"0")+IFERROR(IF(Z330="",0,Z330),"0")</f>
        <v>0</v>
      </c>
      <c r="AA331" s="578"/>
      <c r="AB331" s="578"/>
      <c r="AC331" s="578"/>
    </row>
    <row r="332" spans="1:68" hidden="1" x14ac:dyDescent="0.2">
      <c r="A332" s="582"/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606"/>
      <c r="P332" s="596" t="s">
        <v>71</v>
      </c>
      <c r="Q332" s="597"/>
      <c r="R332" s="597"/>
      <c r="S332" s="597"/>
      <c r="T332" s="597"/>
      <c r="U332" s="597"/>
      <c r="V332" s="598"/>
      <c r="W332" s="37" t="s">
        <v>69</v>
      </c>
      <c r="X332" s="577">
        <f>IFERROR(SUM(X326:X330),"0")</f>
        <v>0</v>
      </c>
      <c r="Y332" s="577">
        <f>IFERROR(SUM(Y326:Y330),"0")</f>
        <v>0</v>
      </c>
      <c r="Z332" s="37"/>
      <c r="AA332" s="578"/>
      <c r="AB332" s="578"/>
      <c r="AC332" s="578"/>
    </row>
    <row r="333" spans="1:68" ht="14.25" hidden="1" customHeight="1" x14ac:dyDescent="0.25">
      <c r="A333" s="592" t="s">
        <v>530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71"/>
      <c r="AB333" s="571"/>
      <c r="AC333" s="571"/>
    </row>
    <row r="334" spans="1:68" ht="16.5" hidden="1" customHeight="1" x14ac:dyDescent="0.25">
      <c r="A334" s="54" t="s">
        <v>531</v>
      </c>
      <c r="B334" s="54" t="s">
        <v>532</v>
      </c>
      <c r="C334" s="31">
        <v>4301180007</v>
      </c>
      <c r="D334" s="590">
        <v>4680115881808</v>
      </c>
      <c r="E334" s="591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76</v>
      </c>
      <c r="L334" s="32"/>
      <c r="M334" s="33" t="s">
        <v>533</v>
      </c>
      <c r="N334" s="33"/>
      <c r="O334" s="32">
        <v>730</v>
      </c>
      <c r="P334" s="8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4"/>
      <c r="R334" s="584"/>
      <c r="S334" s="584"/>
      <c r="T334" s="585"/>
      <c r="U334" s="34"/>
      <c r="V334" s="34"/>
      <c r="W334" s="35" t="s">
        <v>69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534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535</v>
      </c>
      <c r="B335" s="54" t="s">
        <v>536</v>
      </c>
      <c r="C335" s="31">
        <v>4301180006</v>
      </c>
      <c r="D335" s="590">
        <v>4680115881822</v>
      </c>
      <c r="E335" s="591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533</v>
      </c>
      <c r="N335" s="33"/>
      <c r="O335" s="32">
        <v>730</v>
      </c>
      <c r="P335" s="7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4"/>
      <c r="R335" s="584"/>
      <c r="S335" s="584"/>
      <c r="T335" s="585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534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4301180001</v>
      </c>
      <c r="D336" s="590">
        <v>4680115880016</v>
      </c>
      <c r="E336" s="591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533</v>
      </c>
      <c r="N336" s="33"/>
      <c r="O336" s="32">
        <v>730</v>
      </c>
      <c r="P336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4"/>
      <c r="R336" s="584"/>
      <c r="S336" s="584"/>
      <c r="T336" s="585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534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605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606"/>
      <c r="P337" s="596" t="s">
        <v>71</v>
      </c>
      <c r="Q337" s="597"/>
      <c r="R337" s="597"/>
      <c r="S337" s="597"/>
      <c r="T337" s="597"/>
      <c r="U337" s="597"/>
      <c r="V337" s="598"/>
      <c r="W337" s="37" t="s">
        <v>72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hidden="1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606"/>
      <c r="P338" s="596" t="s">
        <v>71</v>
      </c>
      <c r="Q338" s="597"/>
      <c r="R338" s="597"/>
      <c r="S338" s="597"/>
      <c r="T338" s="597"/>
      <c r="U338" s="597"/>
      <c r="V338" s="598"/>
      <c r="W338" s="37" t="s">
        <v>69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hidden="1" customHeight="1" x14ac:dyDescent="0.25">
      <c r="A339" s="581" t="s">
        <v>539</v>
      </c>
      <c r="B339" s="582"/>
      <c r="C339" s="582"/>
      <c r="D339" s="582"/>
      <c r="E339" s="582"/>
      <c r="F339" s="582"/>
      <c r="G339" s="582"/>
      <c r="H339" s="582"/>
      <c r="I339" s="582"/>
      <c r="J339" s="582"/>
      <c r="K339" s="582"/>
      <c r="L339" s="582"/>
      <c r="M339" s="582"/>
      <c r="N339" s="582"/>
      <c r="O339" s="582"/>
      <c r="P339" s="582"/>
      <c r="Q339" s="582"/>
      <c r="R339" s="582"/>
      <c r="S339" s="582"/>
      <c r="T339" s="582"/>
      <c r="U339" s="582"/>
      <c r="V339" s="582"/>
      <c r="W339" s="582"/>
      <c r="X339" s="582"/>
      <c r="Y339" s="582"/>
      <c r="Z339" s="582"/>
      <c r="AA339" s="570"/>
      <c r="AB339" s="570"/>
      <c r="AC339" s="570"/>
    </row>
    <row r="340" spans="1:68" ht="14.25" hidden="1" customHeight="1" x14ac:dyDescent="0.25">
      <c r="A340" s="592" t="s">
        <v>73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71"/>
      <c r="AB340" s="571"/>
      <c r="AC340" s="571"/>
    </row>
    <row r="341" spans="1:68" ht="27" hidden="1" customHeight="1" x14ac:dyDescent="0.25">
      <c r="A341" s="54" t="s">
        <v>540</v>
      </c>
      <c r="B341" s="54" t="s">
        <v>541</v>
      </c>
      <c r="C341" s="31">
        <v>4301051489</v>
      </c>
      <c r="D341" s="590">
        <v>4607091387919</v>
      </c>
      <c r="E341" s="591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105</v>
      </c>
      <c r="L341" s="32"/>
      <c r="M341" s="33" t="s">
        <v>92</v>
      </c>
      <c r="N341" s="33"/>
      <c r="O341" s="32">
        <v>45</v>
      </c>
      <c r="P341" s="6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4"/>
      <c r="R341" s="584"/>
      <c r="S341" s="584"/>
      <c r="T341" s="585"/>
      <c r="U341" s="34"/>
      <c r="V341" s="34"/>
      <c r="W341" s="35" t="s">
        <v>69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543</v>
      </c>
      <c r="B342" s="54" t="s">
        <v>544</v>
      </c>
      <c r="C342" s="31">
        <v>4301051461</v>
      </c>
      <c r="D342" s="590">
        <v>4680115883604</v>
      </c>
      <c r="E342" s="591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76</v>
      </c>
      <c r="L342" s="32"/>
      <c r="M342" s="33" t="s">
        <v>77</v>
      </c>
      <c r="N342" s="33"/>
      <c r="O342" s="32">
        <v>45</v>
      </c>
      <c r="P342" s="6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4"/>
      <c r="R342" s="584"/>
      <c r="S342" s="584"/>
      <c r="T342" s="585"/>
      <c r="U342" s="34"/>
      <c r="V342" s="34"/>
      <c r="W342" s="35" t="s">
        <v>69</v>
      </c>
      <c r="X342" s="575">
        <v>168</v>
      </c>
      <c r="Y342" s="576">
        <f>IFERROR(IF(X342="",0,CEILING((X342/$H342),1)*$H342),"")</f>
        <v>168</v>
      </c>
      <c r="Z342" s="36">
        <f>IFERROR(IF(Y342=0,"",ROUNDUP(Y342/H342,0)*0.00651),"")</f>
        <v>0.52080000000000004</v>
      </c>
      <c r="AA342" s="56"/>
      <c r="AB342" s="57"/>
      <c r="AC342" s="397" t="s">
        <v>545</v>
      </c>
      <c r="AG342" s="64"/>
      <c r="AJ342" s="68"/>
      <c r="AK342" s="68">
        <v>0</v>
      </c>
      <c r="BB342" s="398" t="s">
        <v>1</v>
      </c>
      <c r="BM342" s="64">
        <f>IFERROR(X342*I342/H342,"0")</f>
        <v>188.15999999999997</v>
      </c>
      <c r="BN342" s="64">
        <f>IFERROR(Y342*I342/H342,"0")</f>
        <v>188.15999999999997</v>
      </c>
      <c r="BO342" s="64">
        <f>IFERROR(1/J342*(X342/H342),"0")</f>
        <v>0.43956043956043961</v>
      </c>
      <c r="BP342" s="64">
        <f>IFERROR(1/J342*(Y342/H342),"0")</f>
        <v>0.43956043956043961</v>
      </c>
    </row>
    <row r="343" spans="1:68" ht="27" customHeight="1" x14ac:dyDescent="0.25">
      <c r="A343" s="54" t="s">
        <v>546</v>
      </c>
      <c r="B343" s="54" t="s">
        <v>547</v>
      </c>
      <c r="C343" s="31">
        <v>4301051864</v>
      </c>
      <c r="D343" s="590">
        <v>4680115883567</v>
      </c>
      <c r="E343" s="591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76</v>
      </c>
      <c r="L343" s="32"/>
      <c r="M343" s="33" t="s">
        <v>92</v>
      </c>
      <c r="N343" s="33"/>
      <c r="O343" s="32">
        <v>40</v>
      </c>
      <c r="P343" s="73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4"/>
      <c r="R343" s="584"/>
      <c r="S343" s="584"/>
      <c r="T343" s="585"/>
      <c r="U343" s="34"/>
      <c r="V343" s="34"/>
      <c r="W343" s="35" t="s">
        <v>69</v>
      </c>
      <c r="X343" s="575">
        <v>84</v>
      </c>
      <c r="Y343" s="576">
        <f>IFERROR(IF(X343="",0,CEILING((X343/$H343),1)*$H343),"")</f>
        <v>84</v>
      </c>
      <c r="Z343" s="36">
        <f>IFERROR(IF(Y343=0,"",ROUNDUP(Y343/H343,0)*0.00651),"")</f>
        <v>0.26040000000000002</v>
      </c>
      <c r="AA343" s="56"/>
      <c r="AB343" s="57"/>
      <c r="AC343" s="399" t="s">
        <v>548</v>
      </c>
      <c r="AG343" s="64"/>
      <c r="AJ343" s="68"/>
      <c r="AK343" s="68">
        <v>0</v>
      </c>
      <c r="BB343" s="400" t="s">
        <v>1</v>
      </c>
      <c r="BM343" s="64">
        <f>IFERROR(X343*I343/H343,"0")</f>
        <v>93.6</v>
      </c>
      <c r="BN343" s="64">
        <f>IFERROR(Y343*I343/H343,"0")</f>
        <v>93.6</v>
      </c>
      <c r="BO343" s="64">
        <f>IFERROR(1/J343*(X343/H343),"0")</f>
        <v>0.2197802197802198</v>
      </c>
      <c r="BP343" s="64">
        <f>IFERROR(1/J343*(Y343/H343),"0")</f>
        <v>0.2197802197802198</v>
      </c>
    </row>
    <row r="344" spans="1:68" x14ac:dyDescent="0.2">
      <c r="A344" s="605"/>
      <c r="B344" s="582"/>
      <c r="C344" s="582"/>
      <c r="D344" s="582"/>
      <c r="E344" s="582"/>
      <c r="F344" s="582"/>
      <c r="G344" s="582"/>
      <c r="H344" s="582"/>
      <c r="I344" s="582"/>
      <c r="J344" s="582"/>
      <c r="K344" s="582"/>
      <c r="L344" s="582"/>
      <c r="M344" s="582"/>
      <c r="N344" s="582"/>
      <c r="O344" s="606"/>
      <c r="P344" s="596" t="s">
        <v>71</v>
      </c>
      <c r="Q344" s="597"/>
      <c r="R344" s="597"/>
      <c r="S344" s="597"/>
      <c r="T344" s="597"/>
      <c r="U344" s="597"/>
      <c r="V344" s="598"/>
      <c r="W344" s="37" t="s">
        <v>72</v>
      </c>
      <c r="X344" s="577">
        <f>IFERROR(X341/H341,"0")+IFERROR(X342/H342,"0")+IFERROR(X343/H343,"0")</f>
        <v>120</v>
      </c>
      <c r="Y344" s="577">
        <f>IFERROR(Y341/H341,"0")+IFERROR(Y342/H342,"0")+IFERROR(Y343/H343,"0")</f>
        <v>120</v>
      </c>
      <c r="Z344" s="577">
        <f>IFERROR(IF(Z341="",0,Z341),"0")+IFERROR(IF(Z342="",0,Z342),"0")+IFERROR(IF(Z343="",0,Z343),"0")</f>
        <v>0.78120000000000012</v>
      </c>
      <c r="AA344" s="578"/>
      <c r="AB344" s="578"/>
      <c r="AC344" s="578"/>
    </row>
    <row r="345" spans="1:68" x14ac:dyDescent="0.2">
      <c r="A345" s="582"/>
      <c r="B345" s="582"/>
      <c r="C345" s="582"/>
      <c r="D345" s="582"/>
      <c r="E345" s="582"/>
      <c r="F345" s="582"/>
      <c r="G345" s="582"/>
      <c r="H345" s="582"/>
      <c r="I345" s="582"/>
      <c r="J345" s="582"/>
      <c r="K345" s="582"/>
      <c r="L345" s="582"/>
      <c r="M345" s="582"/>
      <c r="N345" s="582"/>
      <c r="O345" s="606"/>
      <c r="P345" s="596" t="s">
        <v>71</v>
      </c>
      <c r="Q345" s="597"/>
      <c r="R345" s="597"/>
      <c r="S345" s="597"/>
      <c r="T345" s="597"/>
      <c r="U345" s="597"/>
      <c r="V345" s="598"/>
      <c r="W345" s="37" t="s">
        <v>69</v>
      </c>
      <c r="X345" s="577">
        <f>IFERROR(SUM(X341:X343),"0")</f>
        <v>252</v>
      </c>
      <c r="Y345" s="577">
        <f>IFERROR(SUM(Y341:Y343),"0")</f>
        <v>252</v>
      </c>
      <c r="Z345" s="37"/>
      <c r="AA345" s="578"/>
      <c r="AB345" s="578"/>
      <c r="AC345" s="578"/>
    </row>
    <row r="346" spans="1:68" ht="27.75" hidden="1" customHeight="1" x14ac:dyDescent="0.2">
      <c r="A346" s="728" t="s">
        <v>549</v>
      </c>
      <c r="B346" s="729"/>
      <c r="C346" s="729"/>
      <c r="D346" s="729"/>
      <c r="E346" s="729"/>
      <c r="F346" s="729"/>
      <c r="G346" s="729"/>
      <c r="H346" s="729"/>
      <c r="I346" s="729"/>
      <c r="J346" s="729"/>
      <c r="K346" s="729"/>
      <c r="L346" s="729"/>
      <c r="M346" s="729"/>
      <c r="N346" s="729"/>
      <c r="O346" s="729"/>
      <c r="P346" s="729"/>
      <c r="Q346" s="729"/>
      <c r="R346" s="729"/>
      <c r="S346" s="729"/>
      <c r="T346" s="729"/>
      <c r="U346" s="729"/>
      <c r="V346" s="729"/>
      <c r="W346" s="729"/>
      <c r="X346" s="729"/>
      <c r="Y346" s="729"/>
      <c r="Z346" s="729"/>
      <c r="AA346" s="48"/>
      <c r="AB346" s="48"/>
      <c r="AC346" s="48"/>
    </row>
    <row r="347" spans="1:68" ht="16.5" hidden="1" customHeight="1" x14ac:dyDescent="0.25">
      <c r="A347" s="581" t="s">
        <v>550</v>
      </c>
      <c r="B347" s="582"/>
      <c r="C347" s="582"/>
      <c r="D347" s="582"/>
      <c r="E347" s="582"/>
      <c r="F347" s="582"/>
      <c r="G347" s="582"/>
      <c r="H347" s="582"/>
      <c r="I347" s="582"/>
      <c r="J347" s="582"/>
      <c r="K347" s="582"/>
      <c r="L347" s="582"/>
      <c r="M347" s="582"/>
      <c r="N347" s="582"/>
      <c r="O347" s="582"/>
      <c r="P347" s="582"/>
      <c r="Q347" s="582"/>
      <c r="R347" s="582"/>
      <c r="S347" s="582"/>
      <c r="T347" s="582"/>
      <c r="U347" s="582"/>
      <c r="V347" s="582"/>
      <c r="W347" s="582"/>
      <c r="X347" s="582"/>
      <c r="Y347" s="582"/>
      <c r="Z347" s="582"/>
      <c r="AA347" s="570"/>
      <c r="AB347" s="570"/>
      <c r="AC347" s="570"/>
    </row>
    <row r="348" spans="1:68" ht="14.25" hidden="1" customHeight="1" x14ac:dyDescent="0.25">
      <c r="A348" s="592" t="s">
        <v>102</v>
      </c>
      <c r="B348" s="582"/>
      <c r="C348" s="582"/>
      <c r="D348" s="582"/>
      <c r="E348" s="582"/>
      <c r="F348" s="582"/>
      <c r="G348" s="582"/>
      <c r="H348" s="582"/>
      <c r="I348" s="582"/>
      <c r="J348" s="582"/>
      <c r="K348" s="582"/>
      <c r="L348" s="582"/>
      <c r="M348" s="582"/>
      <c r="N348" s="582"/>
      <c r="O348" s="582"/>
      <c r="P348" s="582"/>
      <c r="Q348" s="582"/>
      <c r="R348" s="582"/>
      <c r="S348" s="582"/>
      <c r="T348" s="582"/>
      <c r="U348" s="582"/>
      <c r="V348" s="582"/>
      <c r="W348" s="582"/>
      <c r="X348" s="582"/>
      <c r="Y348" s="582"/>
      <c r="Z348" s="582"/>
      <c r="AA348" s="571"/>
      <c r="AB348" s="571"/>
      <c r="AC348" s="571"/>
    </row>
    <row r="349" spans="1:68" ht="37.5" customHeight="1" x14ac:dyDescent="0.25">
      <c r="A349" s="54" t="s">
        <v>551</v>
      </c>
      <c r="B349" s="54" t="s">
        <v>552</v>
      </c>
      <c r="C349" s="31">
        <v>4301011869</v>
      </c>
      <c r="D349" s="590">
        <v>4680115884847</v>
      </c>
      <c r="E349" s="591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6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4"/>
      <c r="R349" s="584"/>
      <c r="S349" s="584"/>
      <c r="T349" s="585"/>
      <c r="U349" s="34"/>
      <c r="V349" s="34"/>
      <c r="W349" s="35" t="s">
        <v>69</v>
      </c>
      <c r="X349" s="575">
        <v>1000</v>
      </c>
      <c r="Y349" s="576">
        <f t="shared" ref="Y349:Y355" si="52">IFERROR(IF(X349="",0,CEILING((X349/$H349),1)*$H349),"")</f>
        <v>1005</v>
      </c>
      <c r="Z349" s="36">
        <f>IFERROR(IF(Y349=0,"",ROUNDUP(Y349/H349,0)*0.02175),"")</f>
        <v>1.4572499999999999</v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ref="BM349:BM355" si="53">IFERROR(X349*I349/H349,"0")</f>
        <v>1032</v>
      </c>
      <c r="BN349" s="64">
        <f t="shared" ref="BN349:BN355" si="54">IFERROR(Y349*I349/H349,"0")</f>
        <v>1037.1600000000001</v>
      </c>
      <c r="BO349" s="64">
        <f t="shared" ref="BO349:BO355" si="55">IFERROR(1/J349*(X349/H349),"0")</f>
        <v>1.3888888888888888</v>
      </c>
      <c r="BP349" s="64">
        <f t="shared" ref="BP349:BP355" si="56">IFERROR(1/J349*(Y349/H349),"0")</f>
        <v>1.3958333333333333</v>
      </c>
    </row>
    <row r="350" spans="1:68" ht="27" customHeight="1" x14ac:dyDescent="0.25">
      <c r="A350" s="54" t="s">
        <v>554</v>
      </c>
      <c r="B350" s="54" t="s">
        <v>555</v>
      </c>
      <c r="C350" s="31">
        <v>4301011870</v>
      </c>
      <c r="D350" s="590">
        <v>4680115884854</v>
      </c>
      <c r="E350" s="591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83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4"/>
      <c r="R350" s="584"/>
      <c r="S350" s="584"/>
      <c r="T350" s="585"/>
      <c r="U350" s="34"/>
      <c r="V350" s="34"/>
      <c r="W350" s="35" t="s">
        <v>69</v>
      </c>
      <c r="X350" s="575">
        <v>1000</v>
      </c>
      <c r="Y350" s="576">
        <f t="shared" si="52"/>
        <v>1005</v>
      </c>
      <c r="Z350" s="36">
        <f>IFERROR(IF(Y350=0,"",ROUNDUP(Y350/H350,0)*0.02175),"")</f>
        <v>1.4572499999999999</v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53"/>
        <v>1032</v>
      </c>
      <c r="BN350" s="64">
        <f t="shared" si="54"/>
        <v>1037.1600000000001</v>
      </c>
      <c r="BO350" s="64">
        <f t="shared" si="55"/>
        <v>1.3888888888888888</v>
      </c>
      <c r="BP350" s="64">
        <f t="shared" si="56"/>
        <v>1.3958333333333333</v>
      </c>
    </row>
    <row r="351" spans="1:68" ht="27" hidden="1" customHeight="1" x14ac:dyDescent="0.25">
      <c r="A351" s="54" t="s">
        <v>557</v>
      </c>
      <c r="B351" s="54" t="s">
        <v>558</v>
      </c>
      <c r="C351" s="31">
        <v>4301011832</v>
      </c>
      <c r="D351" s="590">
        <v>4607091383997</v>
      </c>
      <c r="E351" s="591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92</v>
      </c>
      <c r="N351" s="33"/>
      <c r="O351" s="32">
        <v>60</v>
      </c>
      <c r="P351" s="8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4"/>
      <c r="R351" s="584"/>
      <c r="S351" s="584"/>
      <c r="T351" s="585"/>
      <c r="U351" s="34"/>
      <c r="V351" s="34"/>
      <c r="W351" s="35" t="s">
        <v>69</v>
      </c>
      <c r="X351" s="575">
        <v>0</v>
      </c>
      <c r="Y351" s="576">
        <f t="shared" si="52"/>
        <v>0</v>
      </c>
      <c r="Z351" s="36" t="str">
        <f>IFERROR(IF(Y351=0,"",ROUNDUP(Y351/H351,0)*0.02175),"")</f>
        <v/>
      </c>
      <c r="AA351" s="56"/>
      <c r="AB351" s="57"/>
      <c r="AC351" s="405" t="s">
        <v>559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560</v>
      </c>
      <c r="B352" s="54" t="s">
        <v>561</v>
      </c>
      <c r="C352" s="31">
        <v>4301011867</v>
      </c>
      <c r="D352" s="590">
        <v>4680115884830</v>
      </c>
      <c r="E352" s="591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8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4"/>
      <c r="R352" s="584"/>
      <c r="S352" s="584"/>
      <c r="T352" s="585"/>
      <c r="U352" s="34"/>
      <c r="V352" s="34"/>
      <c r="W352" s="35" t="s">
        <v>69</v>
      </c>
      <c r="X352" s="575">
        <v>1000</v>
      </c>
      <c r="Y352" s="576">
        <f t="shared" si="52"/>
        <v>1005</v>
      </c>
      <c r="Z352" s="36">
        <f>IFERROR(IF(Y352=0,"",ROUNDUP(Y352/H352,0)*0.02175),"")</f>
        <v>1.4572499999999999</v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 t="shared" si="53"/>
        <v>1032</v>
      </c>
      <c r="BN352" s="64">
        <f t="shared" si="54"/>
        <v>1037.1600000000001</v>
      </c>
      <c r="BO352" s="64">
        <f t="shared" si="55"/>
        <v>1.3888888888888888</v>
      </c>
      <c r="BP352" s="64">
        <f t="shared" si="56"/>
        <v>1.3958333333333333</v>
      </c>
    </row>
    <row r="353" spans="1:68" ht="27" hidden="1" customHeight="1" x14ac:dyDescent="0.25">
      <c r="A353" s="54" t="s">
        <v>563</v>
      </c>
      <c r="B353" s="54" t="s">
        <v>564</v>
      </c>
      <c r="C353" s="31">
        <v>4301011433</v>
      </c>
      <c r="D353" s="590">
        <v>4680115882638</v>
      </c>
      <c r="E353" s="591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90</v>
      </c>
      <c r="P353" s="84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4"/>
      <c r="R353" s="584"/>
      <c r="S353" s="584"/>
      <c r="T353" s="585"/>
      <c r="U353" s="34"/>
      <c r="V353" s="34"/>
      <c r="W353" s="35" t="s">
        <v>69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565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hidden="1" customHeight="1" x14ac:dyDescent="0.25">
      <c r="A354" s="54" t="s">
        <v>566</v>
      </c>
      <c r="B354" s="54" t="s">
        <v>567</v>
      </c>
      <c r="C354" s="31">
        <v>4301011952</v>
      </c>
      <c r="D354" s="590">
        <v>4680115884922</v>
      </c>
      <c r="E354" s="591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110</v>
      </c>
      <c r="L354" s="32"/>
      <c r="M354" s="33" t="s">
        <v>67</v>
      </c>
      <c r="N354" s="33"/>
      <c r="O354" s="32">
        <v>60</v>
      </c>
      <c r="P354" s="6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4"/>
      <c r="R354" s="584"/>
      <c r="S354" s="584"/>
      <c r="T354" s="585"/>
      <c r="U354" s="34"/>
      <c r="V354" s="34"/>
      <c r="W354" s="35" t="s">
        <v>69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hidden="1" customHeight="1" x14ac:dyDescent="0.25">
      <c r="A355" s="54" t="s">
        <v>568</v>
      </c>
      <c r="B355" s="54" t="s">
        <v>569</v>
      </c>
      <c r="C355" s="31">
        <v>4301011868</v>
      </c>
      <c r="D355" s="590">
        <v>4680115884861</v>
      </c>
      <c r="E355" s="591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6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4"/>
      <c r="R355" s="584"/>
      <c r="S355" s="584"/>
      <c r="T355" s="585"/>
      <c r="U355" s="34"/>
      <c r="V355" s="34"/>
      <c r="W355" s="35" t="s">
        <v>69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605"/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606"/>
      <c r="P356" s="596" t="s">
        <v>71</v>
      </c>
      <c r="Q356" s="597"/>
      <c r="R356" s="597"/>
      <c r="S356" s="597"/>
      <c r="T356" s="597"/>
      <c r="U356" s="597"/>
      <c r="V356" s="598"/>
      <c r="W356" s="37" t="s">
        <v>72</v>
      </c>
      <c r="X356" s="577">
        <f>IFERROR(X349/H349,"0")+IFERROR(X350/H350,"0")+IFERROR(X351/H351,"0")+IFERROR(X352/H352,"0")+IFERROR(X353/H353,"0")+IFERROR(X354/H354,"0")+IFERROR(X355/H355,"0")</f>
        <v>200</v>
      </c>
      <c r="Y356" s="577">
        <f>IFERROR(Y349/H349,"0")+IFERROR(Y350/H350,"0")+IFERROR(Y351/H351,"0")+IFERROR(Y352/H352,"0")+IFERROR(Y353/H353,"0")+IFERROR(Y354/H354,"0")+IFERROR(Y355/H355,"0")</f>
        <v>201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4.3717499999999996</v>
      </c>
      <c r="AA356" s="578"/>
      <c r="AB356" s="578"/>
      <c r="AC356" s="578"/>
    </row>
    <row r="357" spans="1:68" x14ac:dyDescent="0.2">
      <c r="A357" s="582"/>
      <c r="B357" s="582"/>
      <c r="C357" s="582"/>
      <c r="D357" s="582"/>
      <c r="E357" s="582"/>
      <c r="F357" s="582"/>
      <c r="G357" s="582"/>
      <c r="H357" s="582"/>
      <c r="I357" s="582"/>
      <c r="J357" s="582"/>
      <c r="K357" s="582"/>
      <c r="L357" s="582"/>
      <c r="M357" s="582"/>
      <c r="N357" s="582"/>
      <c r="O357" s="606"/>
      <c r="P357" s="596" t="s">
        <v>71</v>
      </c>
      <c r="Q357" s="597"/>
      <c r="R357" s="597"/>
      <c r="S357" s="597"/>
      <c r="T357" s="597"/>
      <c r="U357" s="597"/>
      <c r="V357" s="598"/>
      <c r="W357" s="37" t="s">
        <v>69</v>
      </c>
      <c r="X357" s="577">
        <f>IFERROR(SUM(X349:X355),"0")</f>
        <v>3000</v>
      </c>
      <c r="Y357" s="577">
        <f>IFERROR(SUM(Y349:Y355),"0")</f>
        <v>3015</v>
      </c>
      <c r="Z357" s="37"/>
      <c r="AA357" s="578"/>
      <c r="AB357" s="578"/>
      <c r="AC357" s="578"/>
    </row>
    <row r="358" spans="1:68" ht="14.25" hidden="1" customHeight="1" x14ac:dyDescent="0.25">
      <c r="A358" s="592" t="s">
        <v>137</v>
      </c>
      <c r="B358" s="582"/>
      <c r="C358" s="582"/>
      <c r="D358" s="582"/>
      <c r="E358" s="582"/>
      <c r="F358" s="582"/>
      <c r="G358" s="582"/>
      <c r="H358" s="582"/>
      <c r="I358" s="582"/>
      <c r="J358" s="582"/>
      <c r="K358" s="582"/>
      <c r="L358" s="582"/>
      <c r="M358" s="582"/>
      <c r="N358" s="582"/>
      <c r="O358" s="582"/>
      <c r="P358" s="582"/>
      <c r="Q358" s="582"/>
      <c r="R358" s="582"/>
      <c r="S358" s="582"/>
      <c r="T358" s="582"/>
      <c r="U358" s="582"/>
      <c r="V358" s="582"/>
      <c r="W358" s="582"/>
      <c r="X358" s="582"/>
      <c r="Y358" s="582"/>
      <c r="Z358" s="582"/>
      <c r="AA358" s="571"/>
      <c r="AB358" s="571"/>
      <c r="AC358" s="571"/>
    </row>
    <row r="359" spans="1:68" ht="27" customHeight="1" x14ac:dyDescent="0.25">
      <c r="A359" s="54" t="s">
        <v>570</v>
      </c>
      <c r="B359" s="54" t="s">
        <v>571</v>
      </c>
      <c r="C359" s="31">
        <v>4301020178</v>
      </c>
      <c r="D359" s="590">
        <v>4607091383980</v>
      </c>
      <c r="E359" s="591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105</v>
      </c>
      <c r="L359" s="32"/>
      <c r="M359" s="33" t="s">
        <v>106</v>
      </c>
      <c r="N359" s="33"/>
      <c r="O359" s="32">
        <v>50</v>
      </c>
      <c r="P359" s="6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4"/>
      <c r="R359" s="584"/>
      <c r="S359" s="584"/>
      <c r="T359" s="585"/>
      <c r="U359" s="34"/>
      <c r="V359" s="34"/>
      <c r="W359" s="35" t="s">
        <v>69</v>
      </c>
      <c r="X359" s="575">
        <v>3000</v>
      </c>
      <c r="Y359" s="576">
        <f>IFERROR(IF(X359="",0,CEILING((X359/$H359),1)*$H359),"")</f>
        <v>3000</v>
      </c>
      <c r="Z359" s="36">
        <f>IFERROR(IF(Y359=0,"",ROUNDUP(Y359/H359,0)*0.02175),"")</f>
        <v>4.3499999999999996</v>
      </c>
      <c r="AA359" s="56"/>
      <c r="AB359" s="57"/>
      <c r="AC359" s="415" t="s">
        <v>572</v>
      </c>
      <c r="AG359" s="64"/>
      <c r="AJ359" s="68"/>
      <c r="AK359" s="68">
        <v>0</v>
      </c>
      <c r="BB359" s="416" t="s">
        <v>1</v>
      </c>
      <c r="BM359" s="64">
        <f>IFERROR(X359*I359/H359,"0")</f>
        <v>3096</v>
      </c>
      <c r="BN359" s="64">
        <f>IFERROR(Y359*I359/H359,"0")</f>
        <v>3096</v>
      </c>
      <c r="BO359" s="64">
        <f>IFERROR(1/J359*(X359/H359),"0")</f>
        <v>4.1666666666666661</v>
      </c>
      <c r="BP359" s="64">
        <f>IFERROR(1/J359*(Y359/H359),"0")</f>
        <v>4.1666666666666661</v>
      </c>
    </row>
    <row r="360" spans="1:68" ht="16.5" hidden="1" customHeight="1" x14ac:dyDescent="0.25">
      <c r="A360" s="54" t="s">
        <v>573</v>
      </c>
      <c r="B360" s="54" t="s">
        <v>574</v>
      </c>
      <c r="C360" s="31">
        <v>4301020179</v>
      </c>
      <c r="D360" s="590">
        <v>4607091384178</v>
      </c>
      <c r="E360" s="591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110</v>
      </c>
      <c r="L360" s="32"/>
      <c r="M360" s="33" t="s">
        <v>106</v>
      </c>
      <c r="N360" s="33"/>
      <c r="O360" s="32">
        <v>50</v>
      </c>
      <c r="P360" s="6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4"/>
      <c r="R360" s="584"/>
      <c r="S360" s="584"/>
      <c r="T360" s="585"/>
      <c r="U360" s="34"/>
      <c r="V360" s="34"/>
      <c r="W360" s="35" t="s">
        <v>69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572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5"/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606"/>
      <c r="P361" s="596" t="s">
        <v>71</v>
      </c>
      <c r="Q361" s="597"/>
      <c r="R361" s="597"/>
      <c r="S361" s="597"/>
      <c r="T361" s="597"/>
      <c r="U361" s="597"/>
      <c r="V361" s="598"/>
      <c r="W361" s="37" t="s">
        <v>72</v>
      </c>
      <c r="X361" s="577">
        <f>IFERROR(X359/H359,"0")+IFERROR(X360/H360,"0")</f>
        <v>200</v>
      </c>
      <c r="Y361" s="577">
        <f>IFERROR(Y359/H359,"0")+IFERROR(Y360/H360,"0")</f>
        <v>200</v>
      </c>
      <c r="Z361" s="577">
        <f>IFERROR(IF(Z359="",0,Z359),"0")+IFERROR(IF(Z360="",0,Z360),"0")</f>
        <v>4.3499999999999996</v>
      </c>
      <c r="AA361" s="578"/>
      <c r="AB361" s="578"/>
      <c r="AC361" s="578"/>
    </row>
    <row r="362" spans="1:68" x14ac:dyDescent="0.2">
      <c r="A362" s="582"/>
      <c r="B362" s="582"/>
      <c r="C362" s="582"/>
      <c r="D362" s="582"/>
      <c r="E362" s="582"/>
      <c r="F362" s="582"/>
      <c r="G362" s="582"/>
      <c r="H362" s="582"/>
      <c r="I362" s="582"/>
      <c r="J362" s="582"/>
      <c r="K362" s="582"/>
      <c r="L362" s="582"/>
      <c r="M362" s="582"/>
      <c r="N362" s="582"/>
      <c r="O362" s="606"/>
      <c r="P362" s="596" t="s">
        <v>71</v>
      </c>
      <c r="Q362" s="597"/>
      <c r="R362" s="597"/>
      <c r="S362" s="597"/>
      <c r="T362" s="597"/>
      <c r="U362" s="597"/>
      <c r="V362" s="598"/>
      <c r="W362" s="37" t="s">
        <v>69</v>
      </c>
      <c r="X362" s="577">
        <f>IFERROR(SUM(X359:X360),"0")</f>
        <v>3000</v>
      </c>
      <c r="Y362" s="577">
        <f>IFERROR(SUM(Y359:Y360),"0")</f>
        <v>3000</v>
      </c>
      <c r="Z362" s="37"/>
      <c r="AA362" s="578"/>
      <c r="AB362" s="578"/>
      <c r="AC362" s="578"/>
    </row>
    <row r="363" spans="1:68" ht="14.25" hidden="1" customHeight="1" x14ac:dyDescent="0.25">
      <c r="A363" s="592" t="s">
        <v>73</v>
      </c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82"/>
      <c r="P363" s="582"/>
      <c r="Q363" s="582"/>
      <c r="R363" s="582"/>
      <c r="S363" s="582"/>
      <c r="T363" s="582"/>
      <c r="U363" s="582"/>
      <c r="V363" s="582"/>
      <c r="W363" s="582"/>
      <c r="X363" s="582"/>
      <c r="Y363" s="582"/>
      <c r="Z363" s="582"/>
      <c r="AA363" s="571"/>
      <c r="AB363" s="571"/>
      <c r="AC363" s="571"/>
    </row>
    <row r="364" spans="1:68" ht="27" hidden="1" customHeight="1" x14ac:dyDescent="0.25">
      <c r="A364" s="54" t="s">
        <v>575</v>
      </c>
      <c r="B364" s="54" t="s">
        <v>576</v>
      </c>
      <c r="C364" s="31">
        <v>4301051903</v>
      </c>
      <c r="D364" s="590">
        <v>4607091383928</v>
      </c>
      <c r="E364" s="591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40</v>
      </c>
      <c r="P364" s="59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4"/>
      <c r="R364" s="584"/>
      <c r="S364" s="584"/>
      <c r="T364" s="585"/>
      <c r="U364" s="34"/>
      <c r="V364" s="34"/>
      <c r="W364" s="35" t="s">
        <v>69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577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578</v>
      </c>
      <c r="B365" s="54" t="s">
        <v>579</v>
      </c>
      <c r="C365" s="31">
        <v>4301051897</v>
      </c>
      <c r="D365" s="590">
        <v>4607091384260</v>
      </c>
      <c r="E365" s="591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5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4"/>
      <c r="R365" s="584"/>
      <c r="S365" s="584"/>
      <c r="T365" s="585"/>
      <c r="U365" s="34"/>
      <c r="V365" s="34"/>
      <c r="W365" s="35" t="s">
        <v>69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580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605"/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606"/>
      <c r="P366" s="596" t="s">
        <v>71</v>
      </c>
      <c r="Q366" s="597"/>
      <c r="R366" s="597"/>
      <c r="S366" s="597"/>
      <c r="T366" s="597"/>
      <c r="U366" s="597"/>
      <c r="V366" s="598"/>
      <c r="W366" s="37" t="s">
        <v>72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hidden="1" x14ac:dyDescent="0.2">
      <c r="A367" s="582"/>
      <c r="B367" s="582"/>
      <c r="C367" s="582"/>
      <c r="D367" s="582"/>
      <c r="E367" s="582"/>
      <c r="F367" s="582"/>
      <c r="G367" s="582"/>
      <c r="H367" s="582"/>
      <c r="I367" s="582"/>
      <c r="J367" s="582"/>
      <c r="K367" s="582"/>
      <c r="L367" s="582"/>
      <c r="M367" s="582"/>
      <c r="N367" s="582"/>
      <c r="O367" s="606"/>
      <c r="P367" s="596" t="s">
        <v>71</v>
      </c>
      <c r="Q367" s="597"/>
      <c r="R367" s="597"/>
      <c r="S367" s="597"/>
      <c r="T367" s="597"/>
      <c r="U367" s="597"/>
      <c r="V367" s="598"/>
      <c r="W367" s="37" t="s">
        <v>69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hidden="1" customHeight="1" x14ac:dyDescent="0.25">
      <c r="A368" s="592" t="s">
        <v>172</v>
      </c>
      <c r="B368" s="582"/>
      <c r="C368" s="582"/>
      <c r="D368" s="582"/>
      <c r="E368" s="582"/>
      <c r="F368" s="582"/>
      <c r="G368" s="582"/>
      <c r="H368" s="582"/>
      <c r="I368" s="582"/>
      <c r="J368" s="582"/>
      <c r="K368" s="582"/>
      <c r="L368" s="582"/>
      <c r="M368" s="582"/>
      <c r="N368" s="582"/>
      <c r="O368" s="582"/>
      <c r="P368" s="582"/>
      <c r="Q368" s="582"/>
      <c r="R368" s="582"/>
      <c r="S368" s="582"/>
      <c r="T368" s="582"/>
      <c r="U368" s="582"/>
      <c r="V368" s="582"/>
      <c r="W368" s="582"/>
      <c r="X368" s="582"/>
      <c r="Y368" s="582"/>
      <c r="Z368" s="582"/>
      <c r="AA368" s="571"/>
      <c r="AB368" s="571"/>
      <c r="AC368" s="571"/>
    </row>
    <row r="369" spans="1:68" ht="27" hidden="1" customHeight="1" x14ac:dyDescent="0.25">
      <c r="A369" s="54" t="s">
        <v>581</v>
      </c>
      <c r="B369" s="54" t="s">
        <v>582</v>
      </c>
      <c r="C369" s="31">
        <v>4301060439</v>
      </c>
      <c r="D369" s="590">
        <v>4607091384673</v>
      </c>
      <c r="E369" s="591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30</v>
      </c>
      <c r="P369" s="66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4"/>
      <c r="R369" s="584"/>
      <c r="S369" s="584"/>
      <c r="T369" s="585"/>
      <c r="U369" s="34"/>
      <c r="V369" s="34"/>
      <c r="W369" s="35" t="s">
        <v>69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583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605"/>
      <c r="B370" s="582"/>
      <c r="C370" s="582"/>
      <c r="D370" s="582"/>
      <c r="E370" s="582"/>
      <c r="F370" s="582"/>
      <c r="G370" s="582"/>
      <c r="H370" s="582"/>
      <c r="I370" s="582"/>
      <c r="J370" s="582"/>
      <c r="K370" s="582"/>
      <c r="L370" s="582"/>
      <c r="M370" s="582"/>
      <c r="N370" s="582"/>
      <c r="O370" s="606"/>
      <c r="P370" s="596" t="s">
        <v>71</v>
      </c>
      <c r="Q370" s="597"/>
      <c r="R370" s="597"/>
      <c r="S370" s="597"/>
      <c r="T370" s="597"/>
      <c r="U370" s="597"/>
      <c r="V370" s="598"/>
      <c r="W370" s="37" t="s">
        <v>72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hidden="1" x14ac:dyDescent="0.2">
      <c r="A371" s="582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606"/>
      <c r="P371" s="596" t="s">
        <v>71</v>
      </c>
      <c r="Q371" s="597"/>
      <c r="R371" s="597"/>
      <c r="S371" s="597"/>
      <c r="T371" s="597"/>
      <c r="U371" s="597"/>
      <c r="V371" s="598"/>
      <c r="W371" s="37" t="s">
        <v>69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hidden="1" customHeight="1" x14ac:dyDescent="0.25">
      <c r="A372" s="581" t="s">
        <v>584</v>
      </c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82"/>
      <c r="P372" s="582"/>
      <c r="Q372" s="582"/>
      <c r="R372" s="582"/>
      <c r="S372" s="582"/>
      <c r="T372" s="582"/>
      <c r="U372" s="582"/>
      <c r="V372" s="582"/>
      <c r="W372" s="582"/>
      <c r="X372" s="582"/>
      <c r="Y372" s="582"/>
      <c r="Z372" s="582"/>
      <c r="AA372" s="570"/>
      <c r="AB372" s="570"/>
      <c r="AC372" s="570"/>
    </row>
    <row r="373" spans="1:68" ht="14.25" hidden="1" customHeight="1" x14ac:dyDescent="0.25">
      <c r="A373" s="592" t="s">
        <v>102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71"/>
      <c r="AB373" s="571"/>
      <c r="AC373" s="571"/>
    </row>
    <row r="374" spans="1:68" ht="37.5" hidden="1" customHeight="1" x14ac:dyDescent="0.25">
      <c r="A374" s="54" t="s">
        <v>585</v>
      </c>
      <c r="B374" s="54" t="s">
        <v>586</v>
      </c>
      <c r="C374" s="31">
        <v>4301011873</v>
      </c>
      <c r="D374" s="590">
        <v>4680115881907</v>
      </c>
      <c r="E374" s="591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105</v>
      </c>
      <c r="L374" s="32"/>
      <c r="M374" s="33" t="s">
        <v>67</v>
      </c>
      <c r="N374" s="33"/>
      <c r="O374" s="32">
        <v>60</v>
      </c>
      <c r="P374" s="78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4"/>
      <c r="R374" s="584"/>
      <c r="S374" s="584"/>
      <c r="T374" s="585"/>
      <c r="U374" s="34"/>
      <c r="V374" s="34"/>
      <c r="W374" s="35" t="s">
        <v>69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587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588</v>
      </c>
      <c r="B375" s="54" t="s">
        <v>589</v>
      </c>
      <c r="C375" s="31">
        <v>4301011874</v>
      </c>
      <c r="D375" s="590">
        <v>4680115884892</v>
      </c>
      <c r="E375" s="591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4"/>
      <c r="R375" s="584"/>
      <c r="S375" s="584"/>
      <c r="T375" s="585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590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591</v>
      </c>
      <c r="B376" s="54" t="s">
        <v>592</v>
      </c>
      <c r="C376" s="31">
        <v>4301011875</v>
      </c>
      <c r="D376" s="590">
        <v>4680115884885</v>
      </c>
      <c r="E376" s="591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83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4"/>
      <c r="R376" s="584"/>
      <c r="S376" s="584"/>
      <c r="T376" s="585"/>
      <c r="U376" s="34"/>
      <c r="V376" s="34"/>
      <c r="W376" s="35" t="s">
        <v>69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590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593</v>
      </c>
      <c r="B377" s="54" t="s">
        <v>594</v>
      </c>
      <c r="C377" s="31">
        <v>4301011871</v>
      </c>
      <c r="D377" s="590">
        <v>4680115884908</v>
      </c>
      <c r="E377" s="591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60</v>
      </c>
      <c r="P377" s="75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4"/>
      <c r="R377" s="584"/>
      <c r="S377" s="584"/>
      <c r="T377" s="585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590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605"/>
      <c r="B378" s="582"/>
      <c r="C378" s="582"/>
      <c r="D378" s="582"/>
      <c r="E378" s="582"/>
      <c r="F378" s="582"/>
      <c r="G378" s="582"/>
      <c r="H378" s="582"/>
      <c r="I378" s="582"/>
      <c r="J378" s="582"/>
      <c r="K378" s="582"/>
      <c r="L378" s="582"/>
      <c r="M378" s="582"/>
      <c r="N378" s="582"/>
      <c r="O378" s="606"/>
      <c r="P378" s="596" t="s">
        <v>71</v>
      </c>
      <c r="Q378" s="597"/>
      <c r="R378" s="597"/>
      <c r="S378" s="597"/>
      <c r="T378" s="597"/>
      <c r="U378" s="597"/>
      <c r="V378" s="598"/>
      <c r="W378" s="37" t="s">
        <v>72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hidden="1" x14ac:dyDescent="0.2">
      <c r="A379" s="582"/>
      <c r="B379" s="582"/>
      <c r="C379" s="582"/>
      <c r="D379" s="582"/>
      <c r="E379" s="582"/>
      <c r="F379" s="582"/>
      <c r="G379" s="582"/>
      <c r="H379" s="582"/>
      <c r="I379" s="582"/>
      <c r="J379" s="582"/>
      <c r="K379" s="582"/>
      <c r="L379" s="582"/>
      <c r="M379" s="582"/>
      <c r="N379" s="582"/>
      <c r="O379" s="606"/>
      <c r="P379" s="596" t="s">
        <v>71</v>
      </c>
      <c r="Q379" s="597"/>
      <c r="R379" s="597"/>
      <c r="S379" s="597"/>
      <c r="T379" s="597"/>
      <c r="U379" s="597"/>
      <c r="V379" s="598"/>
      <c r="W379" s="37" t="s">
        <v>69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hidden="1" customHeight="1" x14ac:dyDescent="0.25">
      <c r="A380" s="592" t="s">
        <v>63</v>
      </c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82"/>
      <c r="P380" s="582"/>
      <c r="Q380" s="582"/>
      <c r="R380" s="582"/>
      <c r="S380" s="582"/>
      <c r="T380" s="582"/>
      <c r="U380" s="582"/>
      <c r="V380" s="582"/>
      <c r="W380" s="582"/>
      <c r="X380" s="582"/>
      <c r="Y380" s="582"/>
      <c r="Z380" s="582"/>
      <c r="AA380" s="571"/>
      <c r="AB380" s="571"/>
      <c r="AC380" s="571"/>
    </row>
    <row r="381" spans="1:68" ht="27" hidden="1" customHeight="1" x14ac:dyDescent="0.25">
      <c r="A381" s="54" t="s">
        <v>595</v>
      </c>
      <c r="B381" s="54" t="s">
        <v>596</v>
      </c>
      <c r="C381" s="31">
        <v>4301031303</v>
      </c>
      <c r="D381" s="590">
        <v>4607091384802</v>
      </c>
      <c r="E381" s="591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110</v>
      </c>
      <c r="L381" s="32"/>
      <c r="M381" s="33" t="s">
        <v>67</v>
      </c>
      <c r="N381" s="33"/>
      <c r="O381" s="32">
        <v>35</v>
      </c>
      <c r="P381" s="91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4"/>
      <c r="R381" s="584"/>
      <c r="S381" s="584"/>
      <c r="T381" s="585"/>
      <c r="U381" s="34"/>
      <c r="V381" s="34"/>
      <c r="W381" s="35" t="s">
        <v>69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597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605"/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606"/>
      <c r="P382" s="596" t="s">
        <v>71</v>
      </c>
      <c r="Q382" s="597"/>
      <c r="R382" s="597"/>
      <c r="S382" s="597"/>
      <c r="T382" s="597"/>
      <c r="U382" s="597"/>
      <c r="V382" s="598"/>
      <c r="W382" s="37" t="s">
        <v>72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hidden="1" x14ac:dyDescent="0.2">
      <c r="A383" s="582"/>
      <c r="B383" s="582"/>
      <c r="C383" s="582"/>
      <c r="D383" s="582"/>
      <c r="E383" s="582"/>
      <c r="F383" s="582"/>
      <c r="G383" s="582"/>
      <c r="H383" s="582"/>
      <c r="I383" s="582"/>
      <c r="J383" s="582"/>
      <c r="K383" s="582"/>
      <c r="L383" s="582"/>
      <c r="M383" s="582"/>
      <c r="N383" s="582"/>
      <c r="O383" s="606"/>
      <c r="P383" s="596" t="s">
        <v>71</v>
      </c>
      <c r="Q383" s="597"/>
      <c r="R383" s="597"/>
      <c r="S383" s="597"/>
      <c r="T383" s="597"/>
      <c r="U383" s="597"/>
      <c r="V383" s="598"/>
      <c r="W383" s="37" t="s">
        <v>69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hidden="1" customHeight="1" x14ac:dyDescent="0.25">
      <c r="A384" s="592" t="s">
        <v>73</v>
      </c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82"/>
      <c r="P384" s="582"/>
      <c r="Q384" s="582"/>
      <c r="R384" s="582"/>
      <c r="S384" s="582"/>
      <c r="T384" s="582"/>
      <c r="U384" s="582"/>
      <c r="V384" s="582"/>
      <c r="W384" s="582"/>
      <c r="X384" s="582"/>
      <c r="Y384" s="582"/>
      <c r="Z384" s="582"/>
      <c r="AA384" s="571"/>
      <c r="AB384" s="571"/>
      <c r="AC384" s="571"/>
    </row>
    <row r="385" spans="1:68" ht="27" customHeight="1" x14ac:dyDescent="0.25">
      <c r="A385" s="54" t="s">
        <v>598</v>
      </c>
      <c r="B385" s="54" t="s">
        <v>599</v>
      </c>
      <c r="C385" s="31">
        <v>4301051899</v>
      </c>
      <c r="D385" s="590">
        <v>4607091384246</v>
      </c>
      <c r="E385" s="591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62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4"/>
      <c r="R385" s="584"/>
      <c r="S385" s="584"/>
      <c r="T385" s="585"/>
      <c r="U385" s="34"/>
      <c r="V385" s="34"/>
      <c r="W385" s="35" t="s">
        <v>69</v>
      </c>
      <c r="X385" s="575">
        <v>3500</v>
      </c>
      <c r="Y385" s="576">
        <f>IFERROR(IF(X385="",0,CEILING((X385/$H385),1)*$H385),"")</f>
        <v>3501</v>
      </c>
      <c r="Z385" s="36">
        <f>IFERROR(IF(Y385=0,"",ROUNDUP(Y385/H385,0)*0.01898),"")</f>
        <v>7.3832200000000006</v>
      </c>
      <c r="AA385" s="56"/>
      <c r="AB385" s="57"/>
      <c r="AC385" s="435" t="s">
        <v>600</v>
      </c>
      <c r="AG385" s="64"/>
      <c r="AJ385" s="68"/>
      <c r="AK385" s="68">
        <v>0</v>
      </c>
      <c r="BB385" s="436" t="s">
        <v>1</v>
      </c>
      <c r="BM385" s="64">
        <f>IFERROR(X385*I385/H385,"0")</f>
        <v>3701.8333333333335</v>
      </c>
      <c r="BN385" s="64">
        <f>IFERROR(Y385*I385/H385,"0")</f>
        <v>3702.8910000000001</v>
      </c>
      <c r="BO385" s="64">
        <f>IFERROR(1/J385*(X385/H385),"0")</f>
        <v>6.0763888888888893</v>
      </c>
      <c r="BP385" s="64">
        <f>IFERROR(1/J385*(Y385/H385),"0")</f>
        <v>6.078125</v>
      </c>
    </row>
    <row r="386" spans="1:68" ht="27" customHeight="1" x14ac:dyDescent="0.25">
      <c r="A386" s="54" t="s">
        <v>601</v>
      </c>
      <c r="B386" s="54" t="s">
        <v>602</v>
      </c>
      <c r="C386" s="31">
        <v>4301051660</v>
      </c>
      <c r="D386" s="590">
        <v>4607091384253</v>
      </c>
      <c r="E386" s="591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76</v>
      </c>
      <c r="L386" s="32"/>
      <c r="M386" s="33" t="s">
        <v>77</v>
      </c>
      <c r="N386" s="33"/>
      <c r="O386" s="32">
        <v>40</v>
      </c>
      <c r="P386" s="8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4"/>
      <c r="R386" s="584"/>
      <c r="S386" s="584"/>
      <c r="T386" s="585"/>
      <c r="U386" s="34"/>
      <c r="V386" s="34"/>
      <c r="W386" s="35" t="s">
        <v>69</v>
      </c>
      <c r="X386" s="575">
        <v>120</v>
      </c>
      <c r="Y386" s="576">
        <f>IFERROR(IF(X386="",0,CEILING((X386/$H386),1)*$H386),"")</f>
        <v>120</v>
      </c>
      <c r="Z386" s="36">
        <f>IFERROR(IF(Y386=0,"",ROUNDUP(Y386/H386,0)*0.00651),"")</f>
        <v>0.32550000000000001</v>
      </c>
      <c r="AA386" s="56"/>
      <c r="AB386" s="57"/>
      <c r="AC386" s="437" t="s">
        <v>600</v>
      </c>
      <c r="AG386" s="64"/>
      <c r="AJ386" s="68"/>
      <c r="AK386" s="68">
        <v>0</v>
      </c>
      <c r="BB386" s="438" t="s">
        <v>1</v>
      </c>
      <c r="BM386" s="64">
        <f>IFERROR(X386*I386/H386,"0")</f>
        <v>133.20000000000002</v>
      </c>
      <c r="BN386" s="64">
        <f>IFERROR(Y386*I386/H386,"0")</f>
        <v>133.20000000000002</v>
      </c>
      <c r="BO386" s="64">
        <f>IFERROR(1/J386*(X386/H386),"0")</f>
        <v>0.27472527472527475</v>
      </c>
      <c r="BP386" s="64">
        <f>IFERROR(1/J386*(Y386/H386),"0")</f>
        <v>0.27472527472527475</v>
      </c>
    </row>
    <row r="387" spans="1:68" x14ac:dyDescent="0.2">
      <c r="A387" s="605"/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606"/>
      <c r="P387" s="596" t="s">
        <v>71</v>
      </c>
      <c r="Q387" s="597"/>
      <c r="R387" s="597"/>
      <c r="S387" s="597"/>
      <c r="T387" s="597"/>
      <c r="U387" s="597"/>
      <c r="V387" s="598"/>
      <c r="W387" s="37" t="s">
        <v>72</v>
      </c>
      <c r="X387" s="577">
        <f>IFERROR(X385/H385,"0")+IFERROR(X386/H386,"0")</f>
        <v>438.88888888888891</v>
      </c>
      <c r="Y387" s="577">
        <f>IFERROR(Y385/H385,"0")+IFERROR(Y386/H386,"0")</f>
        <v>439</v>
      </c>
      <c r="Z387" s="577">
        <f>IFERROR(IF(Z385="",0,Z385),"0")+IFERROR(IF(Z386="",0,Z386),"0")</f>
        <v>7.7087200000000005</v>
      </c>
      <c r="AA387" s="578"/>
      <c r="AB387" s="578"/>
      <c r="AC387" s="578"/>
    </row>
    <row r="388" spans="1:68" x14ac:dyDescent="0.2">
      <c r="A388" s="582"/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606"/>
      <c r="P388" s="596" t="s">
        <v>71</v>
      </c>
      <c r="Q388" s="597"/>
      <c r="R388" s="597"/>
      <c r="S388" s="597"/>
      <c r="T388" s="597"/>
      <c r="U388" s="597"/>
      <c r="V388" s="598"/>
      <c r="W388" s="37" t="s">
        <v>69</v>
      </c>
      <c r="X388" s="577">
        <f>IFERROR(SUM(X385:X386),"0")</f>
        <v>3620</v>
      </c>
      <c r="Y388" s="577">
        <f>IFERROR(SUM(Y385:Y386),"0")</f>
        <v>3621</v>
      </c>
      <c r="Z388" s="37"/>
      <c r="AA388" s="578"/>
      <c r="AB388" s="578"/>
      <c r="AC388" s="578"/>
    </row>
    <row r="389" spans="1:68" ht="14.25" hidden="1" customHeight="1" x14ac:dyDescent="0.25">
      <c r="A389" s="592" t="s">
        <v>172</v>
      </c>
      <c r="B389" s="582"/>
      <c r="C389" s="582"/>
      <c r="D389" s="582"/>
      <c r="E389" s="582"/>
      <c r="F389" s="582"/>
      <c r="G389" s="582"/>
      <c r="H389" s="582"/>
      <c r="I389" s="582"/>
      <c r="J389" s="582"/>
      <c r="K389" s="582"/>
      <c r="L389" s="582"/>
      <c r="M389" s="582"/>
      <c r="N389" s="582"/>
      <c r="O389" s="582"/>
      <c r="P389" s="582"/>
      <c r="Q389" s="582"/>
      <c r="R389" s="582"/>
      <c r="S389" s="582"/>
      <c r="T389" s="582"/>
      <c r="U389" s="582"/>
      <c r="V389" s="582"/>
      <c r="W389" s="582"/>
      <c r="X389" s="582"/>
      <c r="Y389" s="582"/>
      <c r="Z389" s="582"/>
      <c r="AA389" s="571"/>
      <c r="AB389" s="571"/>
      <c r="AC389" s="571"/>
    </row>
    <row r="390" spans="1:68" ht="27" hidden="1" customHeight="1" x14ac:dyDescent="0.25">
      <c r="A390" s="54" t="s">
        <v>603</v>
      </c>
      <c r="B390" s="54" t="s">
        <v>604</v>
      </c>
      <c r="C390" s="31">
        <v>4301060441</v>
      </c>
      <c r="D390" s="590">
        <v>4607091389357</v>
      </c>
      <c r="E390" s="591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4"/>
      <c r="R390" s="584"/>
      <c r="S390" s="584"/>
      <c r="T390" s="585"/>
      <c r="U390" s="34"/>
      <c r="V390" s="34"/>
      <c r="W390" s="35" t="s">
        <v>69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605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605"/>
      <c r="B391" s="582"/>
      <c r="C391" s="582"/>
      <c r="D391" s="582"/>
      <c r="E391" s="582"/>
      <c r="F391" s="582"/>
      <c r="G391" s="582"/>
      <c r="H391" s="582"/>
      <c r="I391" s="582"/>
      <c r="J391" s="582"/>
      <c r="K391" s="582"/>
      <c r="L391" s="582"/>
      <c r="M391" s="582"/>
      <c r="N391" s="582"/>
      <c r="O391" s="606"/>
      <c r="P391" s="596" t="s">
        <v>71</v>
      </c>
      <c r="Q391" s="597"/>
      <c r="R391" s="597"/>
      <c r="S391" s="597"/>
      <c r="T391" s="597"/>
      <c r="U391" s="597"/>
      <c r="V391" s="598"/>
      <c r="W391" s="37" t="s">
        <v>72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hidden="1" x14ac:dyDescent="0.2">
      <c r="A392" s="582"/>
      <c r="B392" s="582"/>
      <c r="C392" s="582"/>
      <c r="D392" s="582"/>
      <c r="E392" s="582"/>
      <c r="F392" s="582"/>
      <c r="G392" s="582"/>
      <c r="H392" s="582"/>
      <c r="I392" s="582"/>
      <c r="J392" s="582"/>
      <c r="K392" s="582"/>
      <c r="L392" s="582"/>
      <c r="M392" s="582"/>
      <c r="N392" s="582"/>
      <c r="O392" s="606"/>
      <c r="P392" s="596" t="s">
        <v>71</v>
      </c>
      <c r="Q392" s="597"/>
      <c r="R392" s="597"/>
      <c r="S392" s="597"/>
      <c r="T392" s="597"/>
      <c r="U392" s="597"/>
      <c r="V392" s="598"/>
      <c r="W392" s="37" t="s">
        <v>69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hidden="1" customHeight="1" x14ac:dyDescent="0.2">
      <c r="A393" s="728" t="s">
        <v>606</v>
      </c>
      <c r="B393" s="729"/>
      <c r="C393" s="729"/>
      <c r="D393" s="729"/>
      <c r="E393" s="729"/>
      <c r="F393" s="729"/>
      <c r="G393" s="729"/>
      <c r="H393" s="729"/>
      <c r="I393" s="729"/>
      <c r="J393" s="729"/>
      <c r="K393" s="729"/>
      <c r="L393" s="729"/>
      <c r="M393" s="729"/>
      <c r="N393" s="729"/>
      <c r="O393" s="729"/>
      <c r="P393" s="729"/>
      <c r="Q393" s="729"/>
      <c r="R393" s="729"/>
      <c r="S393" s="729"/>
      <c r="T393" s="729"/>
      <c r="U393" s="729"/>
      <c r="V393" s="729"/>
      <c r="W393" s="729"/>
      <c r="X393" s="729"/>
      <c r="Y393" s="729"/>
      <c r="Z393" s="729"/>
      <c r="AA393" s="48"/>
      <c r="AB393" s="48"/>
      <c r="AC393" s="48"/>
    </row>
    <row r="394" spans="1:68" ht="16.5" hidden="1" customHeight="1" x14ac:dyDescent="0.25">
      <c r="A394" s="581" t="s">
        <v>607</v>
      </c>
      <c r="B394" s="582"/>
      <c r="C394" s="582"/>
      <c r="D394" s="582"/>
      <c r="E394" s="582"/>
      <c r="F394" s="582"/>
      <c r="G394" s="582"/>
      <c r="H394" s="582"/>
      <c r="I394" s="582"/>
      <c r="J394" s="582"/>
      <c r="K394" s="582"/>
      <c r="L394" s="582"/>
      <c r="M394" s="582"/>
      <c r="N394" s="582"/>
      <c r="O394" s="582"/>
      <c r="P394" s="582"/>
      <c r="Q394" s="582"/>
      <c r="R394" s="582"/>
      <c r="S394" s="582"/>
      <c r="T394" s="582"/>
      <c r="U394" s="582"/>
      <c r="V394" s="582"/>
      <c r="W394" s="582"/>
      <c r="X394" s="582"/>
      <c r="Y394" s="582"/>
      <c r="Z394" s="582"/>
      <c r="AA394" s="570"/>
      <c r="AB394" s="570"/>
      <c r="AC394" s="570"/>
    </row>
    <row r="395" spans="1:68" ht="14.25" hidden="1" customHeight="1" x14ac:dyDescent="0.25">
      <c r="A395" s="592" t="s">
        <v>63</v>
      </c>
      <c r="B395" s="582"/>
      <c r="C395" s="582"/>
      <c r="D395" s="582"/>
      <c r="E395" s="582"/>
      <c r="F395" s="582"/>
      <c r="G395" s="582"/>
      <c r="H395" s="582"/>
      <c r="I395" s="582"/>
      <c r="J395" s="582"/>
      <c r="K395" s="582"/>
      <c r="L395" s="582"/>
      <c r="M395" s="582"/>
      <c r="N395" s="582"/>
      <c r="O395" s="582"/>
      <c r="P395" s="582"/>
      <c r="Q395" s="582"/>
      <c r="R395" s="582"/>
      <c r="S395" s="582"/>
      <c r="T395" s="582"/>
      <c r="U395" s="582"/>
      <c r="V395" s="582"/>
      <c r="W395" s="582"/>
      <c r="X395" s="582"/>
      <c r="Y395" s="582"/>
      <c r="Z395" s="582"/>
      <c r="AA395" s="571"/>
      <c r="AB395" s="571"/>
      <c r="AC395" s="571"/>
    </row>
    <row r="396" spans="1:68" ht="27" hidden="1" customHeight="1" x14ac:dyDescent="0.25">
      <c r="A396" s="54" t="s">
        <v>608</v>
      </c>
      <c r="B396" s="54" t="s">
        <v>609</v>
      </c>
      <c r="C396" s="31">
        <v>4301031405</v>
      </c>
      <c r="D396" s="590">
        <v>4680115886100</v>
      </c>
      <c r="E396" s="591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70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4"/>
      <c r="R396" s="584"/>
      <c r="S396" s="584"/>
      <c r="T396" s="585"/>
      <c r="U396" s="34"/>
      <c r="V396" s="34"/>
      <c r="W396" s="35" t="s">
        <v>69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hidden="1" customHeight="1" x14ac:dyDescent="0.25">
      <c r="A397" s="54" t="s">
        <v>611</v>
      </c>
      <c r="B397" s="54" t="s">
        <v>612</v>
      </c>
      <c r="C397" s="31">
        <v>4301031406</v>
      </c>
      <c r="D397" s="590">
        <v>4680115886117</v>
      </c>
      <c r="E397" s="591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4"/>
      <c r="R397" s="584"/>
      <c r="S397" s="584"/>
      <c r="T397" s="585"/>
      <c r="U397" s="34"/>
      <c r="V397" s="34"/>
      <c r="W397" s="35" t="s">
        <v>69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611</v>
      </c>
      <c r="B398" s="54" t="s">
        <v>614</v>
      </c>
      <c r="C398" s="31">
        <v>4301031382</v>
      </c>
      <c r="D398" s="590">
        <v>4680115886117</v>
      </c>
      <c r="E398" s="591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71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4"/>
      <c r="R398" s="584"/>
      <c r="S398" s="584"/>
      <c r="T398" s="585"/>
      <c r="U398" s="34"/>
      <c r="V398" s="34"/>
      <c r="W398" s="35" t="s">
        <v>69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615</v>
      </c>
      <c r="B399" s="54" t="s">
        <v>616</v>
      </c>
      <c r="C399" s="31">
        <v>4301031402</v>
      </c>
      <c r="D399" s="590">
        <v>4680115886124</v>
      </c>
      <c r="E399" s="591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70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4"/>
      <c r="R399" s="584"/>
      <c r="S399" s="584"/>
      <c r="T399" s="585"/>
      <c r="U399" s="34"/>
      <c r="V399" s="34"/>
      <c r="W399" s="35" t="s">
        <v>69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4301031366</v>
      </c>
      <c r="D400" s="590">
        <v>4680115883147</v>
      </c>
      <c r="E400" s="591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85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4"/>
      <c r="R400" s="584"/>
      <c r="S400" s="584"/>
      <c r="T400" s="585"/>
      <c r="U400" s="34"/>
      <c r="V400" s="34"/>
      <c r="W400" s="35" t="s">
        <v>69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620</v>
      </c>
      <c r="B401" s="54" t="s">
        <v>621</v>
      </c>
      <c r="C401" s="31">
        <v>4301031362</v>
      </c>
      <c r="D401" s="590">
        <v>4607091384338</v>
      </c>
      <c r="E401" s="591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7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4"/>
      <c r="R401" s="584"/>
      <c r="S401" s="584"/>
      <c r="T401" s="585"/>
      <c r="U401" s="34"/>
      <c r="V401" s="34"/>
      <c r="W401" s="35" t="s">
        <v>69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610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622</v>
      </c>
      <c r="B402" s="54" t="s">
        <v>623</v>
      </c>
      <c r="C402" s="31">
        <v>4301031361</v>
      </c>
      <c r="D402" s="590">
        <v>4607091389524</v>
      </c>
      <c r="E402" s="591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8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4"/>
      <c r="R402" s="584"/>
      <c r="S402" s="584"/>
      <c r="T402" s="585"/>
      <c r="U402" s="34"/>
      <c r="V402" s="34"/>
      <c r="W402" s="35" t="s">
        <v>69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624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4301031364</v>
      </c>
      <c r="D403" s="590">
        <v>4680115883161</v>
      </c>
      <c r="E403" s="591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82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4"/>
      <c r="R403" s="584"/>
      <c r="S403" s="584"/>
      <c r="T403" s="585"/>
      <c r="U403" s="34"/>
      <c r="V403" s="34"/>
      <c r="W403" s="35" t="s">
        <v>69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627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hidden="1" customHeight="1" x14ac:dyDescent="0.25">
      <c r="A404" s="54" t="s">
        <v>628</v>
      </c>
      <c r="B404" s="54" t="s">
        <v>629</v>
      </c>
      <c r="C404" s="31">
        <v>4301031358</v>
      </c>
      <c r="D404" s="590">
        <v>4607091389531</v>
      </c>
      <c r="E404" s="591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9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4"/>
      <c r="R404" s="584"/>
      <c r="S404" s="584"/>
      <c r="T404" s="585"/>
      <c r="U404" s="34"/>
      <c r="V404" s="34"/>
      <c r="W404" s="35" t="s">
        <v>69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630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hidden="1" customHeight="1" x14ac:dyDescent="0.25">
      <c r="A405" s="54" t="s">
        <v>631</v>
      </c>
      <c r="B405" s="54" t="s">
        <v>632</v>
      </c>
      <c r="C405" s="31">
        <v>4301031360</v>
      </c>
      <c r="D405" s="590">
        <v>4607091384345</v>
      </c>
      <c r="E405" s="591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86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4"/>
      <c r="R405" s="584"/>
      <c r="S405" s="584"/>
      <c r="T405" s="585"/>
      <c r="U405" s="34"/>
      <c r="V405" s="34"/>
      <c r="W405" s="35" t="s">
        <v>69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627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idden="1" x14ac:dyDescent="0.2">
      <c r="A406" s="605"/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606"/>
      <c r="P406" s="596" t="s">
        <v>71</v>
      </c>
      <c r="Q406" s="597"/>
      <c r="R406" s="597"/>
      <c r="S406" s="597"/>
      <c r="T406" s="597"/>
      <c r="U406" s="597"/>
      <c r="V406" s="598"/>
      <c r="W406" s="37" t="s">
        <v>72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hidden="1" x14ac:dyDescent="0.2">
      <c r="A407" s="582"/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606"/>
      <c r="P407" s="596" t="s">
        <v>71</v>
      </c>
      <c r="Q407" s="597"/>
      <c r="R407" s="597"/>
      <c r="S407" s="597"/>
      <c r="T407" s="597"/>
      <c r="U407" s="597"/>
      <c r="V407" s="598"/>
      <c r="W407" s="37" t="s">
        <v>69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hidden="1" customHeight="1" x14ac:dyDescent="0.25">
      <c r="A408" s="592" t="s">
        <v>73</v>
      </c>
      <c r="B408" s="582"/>
      <c r="C408" s="582"/>
      <c r="D408" s="582"/>
      <c r="E408" s="582"/>
      <c r="F408" s="582"/>
      <c r="G408" s="582"/>
      <c r="H408" s="582"/>
      <c r="I408" s="582"/>
      <c r="J408" s="582"/>
      <c r="K408" s="582"/>
      <c r="L408" s="582"/>
      <c r="M408" s="582"/>
      <c r="N408" s="582"/>
      <c r="O408" s="582"/>
      <c r="P408" s="582"/>
      <c r="Q408" s="582"/>
      <c r="R408" s="582"/>
      <c r="S408" s="582"/>
      <c r="T408" s="582"/>
      <c r="U408" s="582"/>
      <c r="V408" s="582"/>
      <c r="W408" s="582"/>
      <c r="X408" s="582"/>
      <c r="Y408" s="582"/>
      <c r="Z408" s="582"/>
      <c r="AA408" s="571"/>
      <c r="AB408" s="571"/>
      <c r="AC408" s="571"/>
    </row>
    <row r="409" spans="1:68" ht="27" hidden="1" customHeight="1" x14ac:dyDescent="0.25">
      <c r="A409" s="54" t="s">
        <v>633</v>
      </c>
      <c r="B409" s="54" t="s">
        <v>634</v>
      </c>
      <c r="C409" s="31">
        <v>4301051284</v>
      </c>
      <c r="D409" s="590">
        <v>4607091384352</v>
      </c>
      <c r="E409" s="591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110</v>
      </c>
      <c r="L409" s="32"/>
      <c r="M409" s="33" t="s">
        <v>77</v>
      </c>
      <c r="N409" s="33"/>
      <c r="O409" s="32">
        <v>45</v>
      </c>
      <c r="P409" s="6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4"/>
      <c r="R409" s="584"/>
      <c r="S409" s="584"/>
      <c r="T409" s="585"/>
      <c r="U409" s="34"/>
      <c r="V409" s="34"/>
      <c r="W409" s="35" t="s">
        <v>69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635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636</v>
      </c>
      <c r="B410" s="54" t="s">
        <v>637</v>
      </c>
      <c r="C410" s="31">
        <v>4301051431</v>
      </c>
      <c r="D410" s="590">
        <v>4607091389654</v>
      </c>
      <c r="E410" s="591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6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4"/>
      <c r="R410" s="584"/>
      <c r="S410" s="584"/>
      <c r="T410" s="585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638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605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606"/>
      <c r="P411" s="596" t="s">
        <v>71</v>
      </c>
      <c r="Q411" s="597"/>
      <c r="R411" s="597"/>
      <c r="S411" s="597"/>
      <c r="T411" s="597"/>
      <c r="U411" s="597"/>
      <c r="V411" s="598"/>
      <c r="W411" s="37" t="s">
        <v>72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hidden="1" x14ac:dyDescent="0.2">
      <c r="A412" s="582"/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606"/>
      <c r="P412" s="596" t="s">
        <v>71</v>
      </c>
      <c r="Q412" s="597"/>
      <c r="R412" s="597"/>
      <c r="S412" s="597"/>
      <c r="T412" s="597"/>
      <c r="U412" s="597"/>
      <c r="V412" s="598"/>
      <c r="W412" s="37" t="s">
        <v>69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hidden="1" customHeight="1" x14ac:dyDescent="0.25">
      <c r="A413" s="581" t="s">
        <v>639</v>
      </c>
      <c r="B413" s="582"/>
      <c r="C413" s="582"/>
      <c r="D413" s="582"/>
      <c r="E413" s="582"/>
      <c r="F413" s="582"/>
      <c r="G413" s="582"/>
      <c r="H413" s="582"/>
      <c r="I413" s="582"/>
      <c r="J413" s="582"/>
      <c r="K413" s="582"/>
      <c r="L413" s="582"/>
      <c r="M413" s="582"/>
      <c r="N413" s="582"/>
      <c r="O413" s="582"/>
      <c r="P413" s="582"/>
      <c r="Q413" s="582"/>
      <c r="R413" s="582"/>
      <c r="S413" s="582"/>
      <c r="T413" s="582"/>
      <c r="U413" s="582"/>
      <c r="V413" s="582"/>
      <c r="W413" s="582"/>
      <c r="X413" s="582"/>
      <c r="Y413" s="582"/>
      <c r="Z413" s="582"/>
      <c r="AA413" s="570"/>
      <c r="AB413" s="570"/>
      <c r="AC413" s="570"/>
    </row>
    <row r="414" spans="1:68" ht="14.25" hidden="1" customHeight="1" x14ac:dyDescent="0.25">
      <c r="A414" s="592" t="s">
        <v>137</v>
      </c>
      <c r="B414" s="582"/>
      <c r="C414" s="582"/>
      <c r="D414" s="582"/>
      <c r="E414" s="582"/>
      <c r="F414" s="582"/>
      <c r="G414" s="582"/>
      <c r="H414" s="582"/>
      <c r="I414" s="582"/>
      <c r="J414" s="582"/>
      <c r="K414" s="582"/>
      <c r="L414" s="582"/>
      <c r="M414" s="582"/>
      <c r="N414" s="582"/>
      <c r="O414" s="582"/>
      <c r="P414" s="582"/>
      <c r="Q414" s="582"/>
      <c r="R414" s="582"/>
      <c r="S414" s="582"/>
      <c r="T414" s="582"/>
      <c r="U414" s="582"/>
      <c r="V414" s="582"/>
      <c r="W414" s="582"/>
      <c r="X414" s="582"/>
      <c r="Y414" s="582"/>
      <c r="Z414" s="582"/>
      <c r="AA414" s="571"/>
      <c r="AB414" s="571"/>
      <c r="AC414" s="571"/>
    </row>
    <row r="415" spans="1:68" ht="27" hidden="1" customHeight="1" x14ac:dyDescent="0.25">
      <c r="A415" s="54" t="s">
        <v>640</v>
      </c>
      <c r="B415" s="54" t="s">
        <v>641</v>
      </c>
      <c r="C415" s="31">
        <v>4301020319</v>
      </c>
      <c r="D415" s="590">
        <v>4680115885240</v>
      </c>
      <c r="E415" s="591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76</v>
      </c>
      <c r="L415" s="32"/>
      <c r="M415" s="33" t="s">
        <v>67</v>
      </c>
      <c r="N415" s="33"/>
      <c r="O415" s="32">
        <v>40</v>
      </c>
      <c r="P415" s="68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4"/>
      <c r="R415" s="584"/>
      <c r="S415" s="584"/>
      <c r="T415" s="585"/>
      <c r="U415" s="34"/>
      <c r="V415" s="34"/>
      <c r="W415" s="35" t="s">
        <v>69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642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643</v>
      </c>
      <c r="B416" s="54" t="s">
        <v>644</v>
      </c>
      <c r="C416" s="31">
        <v>4301020315</v>
      </c>
      <c r="D416" s="590">
        <v>4607091389364</v>
      </c>
      <c r="E416" s="591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81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4"/>
      <c r="R416" s="584"/>
      <c r="S416" s="584"/>
      <c r="T416" s="585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605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606"/>
      <c r="P417" s="596" t="s">
        <v>71</v>
      </c>
      <c r="Q417" s="597"/>
      <c r="R417" s="597"/>
      <c r="S417" s="597"/>
      <c r="T417" s="597"/>
      <c r="U417" s="597"/>
      <c r="V417" s="598"/>
      <c r="W417" s="37" t="s">
        <v>72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hidden="1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606"/>
      <c r="P418" s="596" t="s">
        <v>71</v>
      </c>
      <c r="Q418" s="597"/>
      <c r="R418" s="597"/>
      <c r="S418" s="597"/>
      <c r="T418" s="597"/>
      <c r="U418" s="597"/>
      <c r="V418" s="598"/>
      <c r="W418" s="37" t="s">
        <v>69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hidden="1" customHeight="1" x14ac:dyDescent="0.25">
      <c r="A419" s="592" t="s">
        <v>63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71"/>
      <c r="AB419" s="571"/>
      <c r="AC419" s="571"/>
    </row>
    <row r="420" spans="1:68" ht="27" hidden="1" customHeight="1" x14ac:dyDescent="0.25">
      <c r="A420" s="54" t="s">
        <v>646</v>
      </c>
      <c r="B420" s="54" t="s">
        <v>647</v>
      </c>
      <c r="C420" s="31">
        <v>4301031403</v>
      </c>
      <c r="D420" s="590">
        <v>4680115886094</v>
      </c>
      <c r="E420" s="591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110</v>
      </c>
      <c r="L420" s="32"/>
      <c r="M420" s="33" t="s">
        <v>106</v>
      </c>
      <c r="N420" s="33"/>
      <c r="O420" s="32">
        <v>50</v>
      </c>
      <c r="P420" s="67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4"/>
      <c r="R420" s="584"/>
      <c r="S420" s="584"/>
      <c r="T420" s="585"/>
      <c r="U420" s="34"/>
      <c r="V420" s="34"/>
      <c r="W420" s="35" t="s">
        <v>69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648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649</v>
      </c>
      <c r="B421" s="54" t="s">
        <v>650</v>
      </c>
      <c r="C421" s="31">
        <v>4301031363</v>
      </c>
      <c r="D421" s="590">
        <v>4607091389425</v>
      </c>
      <c r="E421" s="591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6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4"/>
      <c r="R421" s="584"/>
      <c r="S421" s="584"/>
      <c r="T421" s="585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651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652</v>
      </c>
      <c r="B422" s="54" t="s">
        <v>653</v>
      </c>
      <c r="C422" s="31">
        <v>4301031373</v>
      </c>
      <c r="D422" s="590">
        <v>4680115880771</v>
      </c>
      <c r="E422" s="591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4"/>
      <c r="R422" s="584"/>
      <c r="S422" s="584"/>
      <c r="T422" s="585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654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655</v>
      </c>
      <c r="B423" s="54" t="s">
        <v>656</v>
      </c>
      <c r="C423" s="31">
        <v>4301031359</v>
      </c>
      <c r="D423" s="590">
        <v>4607091389500</v>
      </c>
      <c r="E423" s="591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83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4"/>
      <c r="R423" s="584"/>
      <c r="S423" s="584"/>
      <c r="T423" s="585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654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605"/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606"/>
      <c r="P424" s="596" t="s">
        <v>71</v>
      </c>
      <c r="Q424" s="597"/>
      <c r="R424" s="597"/>
      <c r="S424" s="597"/>
      <c r="T424" s="597"/>
      <c r="U424" s="597"/>
      <c r="V424" s="598"/>
      <c r="W424" s="37" t="s">
        <v>72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hidden="1" x14ac:dyDescent="0.2">
      <c r="A425" s="582"/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606"/>
      <c r="P425" s="596" t="s">
        <v>71</v>
      </c>
      <c r="Q425" s="597"/>
      <c r="R425" s="597"/>
      <c r="S425" s="597"/>
      <c r="T425" s="597"/>
      <c r="U425" s="597"/>
      <c r="V425" s="598"/>
      <c r="W425" s="37" t="s">
        <v>69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hidden="1" customHeight="1" x14ac:dyDescent="0.25">
      <c r="A426" s="581" t="s">
        <v>657</v>
      </c>
      <c r="B426" s="582"/>
      <c r="C426" s="582"/>
      <c r="D426" s="582"/>
      <c r="E426" s="582"/>
      <c r="F426" s="582"/>
      <c r="G426" s="582"/>
      <c r="H426" s="582"/>
      <c r="I426" s="582"/>
      <c r="J426" s="582"/>
      <c r="K426" s="582"/>
      <c r="L426" s="582"/>
      <c r="M426" s="582"/>
      <c r="N426" s="582"/>
      <c r="O426" s="582"/>
      <c r="P426" s="582"/>
      <c r="Q426" s="582"/>
      <c r="R426" s="582"/>
      <c r="S426" s="582"/>
      <c r="T426" s="582"/>
      <c r="U426" s="582"/>
      <c r="V426" s="582"/>
      <c r="W426" s="582"/>
      <c r="X426" s="582"/>
      <c r="Y426" s="582"/>
      <c r="Z426" s="582"/>
      <c r="AA426" s="570"/>
      <c r="AB426" s="570"/>
      <c r="AC426" s="570"/>
    </row>
    <row r="427" spans="1:68" ht="14.25" hidden="1" customHeight="1" x14ac:dyDescent="0.25">
      <c r="A427" s="592" t="s">
        <v>63</v>
      </c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82"/>
      <c r="P427" s="582"/>
      <c r="Q427" s="582"/>
      <c r="R427" s="582"/>
      <c r="S427" s="582"/>
      <c r="T427" s="582"/>
      <c r="U427" s="582"/>
      <c r="V427" s="582"/>
      <c r="W427" s="582"/>
      <c r="X427" s="582"/>
      <c r="Y427" s="582"/>
      <c r="Z427" s="582"/>
      <c r="AA427" s="571"/>
      <c r="AB427" s="571"/>
      <c r="AC427" s="571"/>
    </row>
    <row r="428" spans="1:68" ht="27" hidden="1" customHeight="1" x14ac:dyDescent="0.25">
      <c r="A428" s="54" t="s">
        <v>658</v>
      </c>
      <c r="B428" s="54" t="s">
        <v>659</v>
      </c>
      <c r="C428" s="31">
        <v>4301031347</v>
      </c>
      <c r="D428" s="590">
        <v>4680115885110</v>
      </c>
      <c r="E428" s="591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50</v>
      </c>
      <c r="P428" s="84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4"/>
      <c r="R428" s="584"/>
      <c r="S428" s="584"/>
      <c r="T428" s="585"/>
      <c r="U428" s="34"/>
      <c r="V428" s="34"/>
      <c r="W428" s="35" t="s">
        <v>69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660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5"/>
      <c r="B429" s="582"/>
      <c r="C429" s="582"/>
      <c r="D429" s="582"/>
      <c r="E429" s="582"/>
      <c r="F429" s="582"/>
      <c r="G429" s="582"/>
      <c r="H429" s="582"/>
      <c r="I429" s="582"/>
      <c r="J429" s="582"/>
      <c r="K429" s="582"/>
      <c r="L429" s="582"/>
      <c r="M429" s="582"/>
      <c r="N429" s="582"/>
      <c r="O429" s="606"/>
      <c r="P429" s="596" t="s">
        <v>71</v>
      </c>
      <c r="Q429" s="597"/>
      <c r="R429" s="597"/>
      <c r="S429" s="597"/>
      <c r="T429" s="597"/>
      <c r="U429" s="597"/>
      <c r="V429" s="598"/>
      <c r="W429" s="37" t="s">
        <v>72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hidden="1" x14ac:dyDescent="0.2">
      <c r="A430" s="582"/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606"/>
      <c r="P430" s="596" t="s">
        <v>71</v>
      </c>
      <c r="Q430" s="597"/>
      <c r="R430" s="597"/>
      <c r="S430" s="597"/>
      <c r="T430" s="597"/>
      <c r="U430" s="597"/>
      <c r="V430" s="598"/>
      <c r="W430" s="37" t="s">
        <v>69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hidden="1" customHeight="1" x14ac:dyDescent="0.25">
      <c r="A431" s="581" t="s">
        <v>661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70"/>
      <c r="AB431" s="570"/>
      <c r="AC431" s="570"/>
    </row>
    <row r="432" spans="1:68" ht="14.25" hidden="1" customHeight="1" x14ac:dyDescent="0.25">
      <c r="A432" s="592" t="s">
        <v>63</v>
      </c>
      <c r="B432" s="582"/>
      <c r="C432" s="582"/>
      <c r="D432" s="582"/>
      <c r="E432" s="582"/>
      <c r="F432" s="582"/>
      <c r="G432" s="582"/>
      <c r="H432" s="582"/>
      <c r="I432" s="582"/>
      <c r="J432" s="582"/>
      <c r="K432" s="582"/>
      <c r="L432" s="582"/>
      <c r="M432" s="582"/>
      <c r="N432" s="582"/>
      <c r="O432" s="582"/>
      <c r="P432" s="582"/>
      <c r="Q432" s="582"/>
      <c r="R432" s="582"/>
      <c r="S432" s="582"/>
      <c r="T432" s="582"/>
      <c r="U432" s="582"/>
      <c r="V432" s="582"/>
      <c r="W432" s="582"/>
      <c r="X432" s="582"/>
      <c r="Y432" s="582"/>
      <c r="Z432" s="582"/>
      <c r="AA432" s="571"/>
      <c r="AB432" s="571"/>
      <c r="AC432" s="571"/>
    </row>
    <row r="433" spans="1:68" ht="27" hidden="1" customHeight="1" x14ac:dyDescent="0.25">
      <c r="A433" s="54" t="s">
        <v>662</v>
      </c>
      <c r="B433" s="54" t="s">
        <v>663</v>
      </c>
      <c r="C433" s="31">
        <v>4301031261</v>
      </c>
      <c r="D433" s="590">
        <v>4680115885103</v>
      </c>
      <c r="E433" s="591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60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4"/>
      <c r="R433" s="584"/>
      <c r="S433" s="584"/>
      <c r="T433" s="585"/>
      <c r="U433" s="34"/>
      <c r="V433" s="34"/>
      <c r="W433" s="35" t="s">
        <v>69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664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05"/>
      <c r="B434" s="582"/>
      <c r="C434" s="582"/>
      <c r="D434" s="582"/>
      <c r="E434" s="582"/>
      <c r="F434" s="582"/>
      <c r="G434" s="582"/>
      <c r="H434" s="582"/>
      <c r="I434" s="582"/>
      <c r="J434" s="582"/>
      <c r="K434" s="582"/>
      <c r="L434" s="582"/>
      <c r="M434" s="582"/>
      <c r="N434" s="582"/>
      <c r="O434" s="606"/>
      <c r="P434" s="596" t="s">
        <v>71</v>
      </c>
      <c r="Q434" s="597"/>
      <c r="R434" s="597"/>
      <c r="S434" s="597"/>
      <c r="T434" s="597"/>
      <c r="U434" s="597"/>
      <c r="V434" s="598"/>
      <c r="W434" s="37" t="s">
        <v>72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hidden="1" x14ac:dyDescent="0.2">
      <c r="A435" s="582"/>
      <c r="B435" s="582"/>
      <c r="C435" s="582"/>
      <c r="D435" s="582"/>
      <c r="E435" s="582"/>
      <c r="F435" s="582"/>
      <c r="G435" s="582"/>
      <c r="H435" s="582"/>
      <c r="I435" s="582"/>
      <c r="J435" s="582"/>
      <c r="K435" s="582"/>
      <c r="L435" s="582"/>
      <c r="M435" s="582"/>
      <c r="N435" s="582"/>
      <c r="O435" s="606"/>
      <c r="P435" s="596" t="s">
        <v>71</v>
      </c>
      <c r="Q435" s="597"/>
      <c r="R435" s="597"/>
      <c r="S435" s="597"/>
      <c r="T435" s="597"/>
      <c r="U435" s="597"/>
      <c r="V435" s="598"/>
      <c r="W435" s="37" t="s">
        <v>69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hidden="1" customHeight="1" x14ac:dyDescent="0.2">
      <c r="A436" s="728" t="s">
        <v>665</v>
      </c>
      <c r="B436" s="729"/>
      <c r="C436" s="729"/>
      <c r="D436" s="729"/>
      <c r="E436" s="729"/>
      <c r="F436" s="729"/>
      <c r="G436" s="729"/>
      <c r="H436" s="729"/>
      <c r="I436" s="729"/>
      <c r="J436" s="729"/>
      <c r="K436" s="729"/>
      <c r="L436" s="729"/>
      <c r="M436" s="729"/>
      <c r="N436" s="729"/>
      <c r="O436" s="729"/>
      <c r="P436" s="729"/>
      <c r="Q436" s="729"/>
      <c r="R436" s="729"/>
      <c r="S436" s="729"/>
      <c r="T436" s="729"/>
      <c r="U436" s="729"/>
      <c r="V436" s="729"/>
      <c r="W436" s="729"/>
      <c r="X436" s="729"/>
      <c r="Y436" s="729"/>
      <c r="Z436" s="729"/>
      <c r="AA436" s="48"/>
      <c r="AB436" s="48"/>
      <c r="AC436" s="48"/>
    </row>
    <row r="437" spans="1:68" ht="16.5" hidden="1" customHeight="1" x14ac:dyDescent="0.25">
      <c r="A437" s="581" t="s">
        <v>665</v>
      </c>
      <c r="B437" s="582"/>
      <c r="C437" s="582"/>
      <c r="D437" s="582"/>
      <c r="E437" s="582"/>
      <c r="F437" s="582"/>
      <c r="G437" s="582"/>
      <c r="H437" s="582"/>
      <c r="I437" s="582"/>
      <c r="J437" s="582"/>
      <c r="K437" s="582"/>
      <c r="L437" s="582"/>
      <c r="M437" s="582"/>
      <c r="N437" s="582"/>
      <c r="O437" s="582"/>
      <c r="P437" s="582"/>
      <c r="Q437" s="582"/>
      <c r="R437" s="582"/>
      <c r="S437" s="582"/>
      <c r="T437" s="582"/>
      <c r="U437" s="582"/>
      <c r="V437" s="582"/>
      <c r="W437" s="582"/>
      <c r="X437" s="582"/>
      <c r="Y437" s="582"/>
      <c r="Z437" s="582"/>
      <c r="AA437" s="570"/>
      <c r="AB437" s="570"/>
      <c r="AC437" s="570"/>
    </row>
    <row r="438" spans="1:68" ht="14.25" hidden="1" customHeight="1" x14ac:dyDescent="0.25">
      <c r="A438" s="592" t="s">
        <v>102</v>
      </c>
      <c r="B438" s="582"/>
      <c r="C438" s="582"/>
      <c r="D438" s="582"/>
      <c r="E438" s="582"/>
      <c r="F438" s="582"/>
      <c r="G438" s="582"/>
      <c r="H438" s="582"/>
      <c r="I438" s="582"/>
      <c r="J438" s="582"/>
      <c r="K438" s="582"/>
      <c r="L438" s="582"/>
      <c r="M438" s="582"/>
      <c r="N438" s="582"/>
      <c r="O438" s="582"/>
      <c r="P438" s="582"/>
      <c r="Q438" s="582"/>
      <c r="R438" s="582"/>
      <c r="S438" s="582"/>
      <c r="T438" s="582"/>
      <c r="U438" s="582"/>
      <c r="V438" s="582"/>
      <c r="W438" s="582"/>
      <c r="X438" s="582"/>
      <c r="Y438" s="582"/>
      <c r="Z438" s="582"/>
      <c r="AA438" s="571"/>
      <c r="AB438" s="571"/>
      <c r="AC438" s="571"/>
    </row>
    <row r="439" spans="1:68" ht="27" hidden="1" customHeight="1" x14ac:dyDescent="0.25">
      <c r="A439" s="54" t="s">
        <v>666</v>
      </c>
      <c r="B439" s="54" t="s">
        <v>667</v>
      </c>
      <c r="C439" s="31">
        <v>4301011795</v>
      </c>
      <c r="D439" s="590">
        <v>4607091389067</v>
      </c>
      <c r="E439" s="591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59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4"/>
      <c r="R439" s="584"/>
      <c r="S439" s="584"/>
      <c r="T439" s="585"/>
      <c r="U439" s="34"/>
      <c r="V439" s="34"/>
      <c r="W439" s="35" t="s">
        <v>69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668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customHeight="1" x14ac:dyDescent="0.25">
      <c r="A440" s="54" t="s">
        <v>669</v>
      </c>
      <c r="B440" s="54" t="s">
        <v>670</v>
      </c>
      <c r="C440" s="31">
        <v>4301011961</v>
      </c>
      <c r="D440" s="590">
        <v>4680115885271</v>
      </c>
      <c r="E440" s="591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8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4"/>
      <c r="R440" s="584"/>
      <c r="S440" s="584"/>
      <c r="T440" s="585"/>
      <c r="U440" s="34"/>
      <c r="V440" s="34"/>
      <c r="W440" s="35" t="s">
        <v>69</v>
      </c>
      <c r="X440" s="575">
        <v>200</v>
      </c>
      <c r="Y440" s="576">
        <f t="shared" si="63"/>
        <v>200.64000000000001</v>
      </c>
      <c r="Z440" s="36">
        <f t="shared" si="64"/>
        <v>0.45448</v>
      </c>
      <c r="AA440" s="56"/>
      <c r="AB440" s="57"/>
      <c r="AC440" s="483" t="s">
        <v>671</v>
      </c>
      <c r="AG440" s="64"/>
      <c r="AJ440" s="68"/>
      <c r="AK440" s="68">
        <v>0</v>
      </c>
      <c r="BB440" s="484" t="s">
        <v>1</v>
      </c>
      <c r="BM440" s="64">
        <f t="shared" si="65"/>
        <v>213.63636363636363</v>
      </c>
      <c r="BN440" s="64">
        <f t="shared" si="66"/>
        <v>214.32</v>
      </c>
      <c r="BO440" s="64">
        <f t="shared" si="67"/>
        <v>0.36421911421911418</v>
      </c>
      <c r="BP440" s="64">
        <f t="shared" si="68"/>
        <v>0.36538461538461542</v>
      </c>
    </row>
    <row r="441" spans="1:68" ht="27" customHeight="1" x14ac:dyDescent="0.25">
      <c r="A441" s="54" t="s">
        <v>672</v>
      </c>
      <c r="B441" s="54" t="s">
        <v>673</v>
      </c>
      <c r="C441" s="31">
        <v>4301011376</v>
      </c>
      <c r="D441" s="590">
        <v>4680115885226</v>
      </c>
      <c r="E441" s="591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4"/>
      <c r="R441" s="584"/>
      <c r="S441" s="584"/>
      <c r="T441" s="585"/>
      <c r="U441" s="34"/>
      <c r="V441" s="34"/>
      <c r="W441" s="35" t="s">
        <v>69</v>
      </c>
      <c r="X441" s="575">
        <v>1000</v>
      </c>
      <c r="Y441" s="576">
        <f t="shared" si="63"/>
        <v>1003.2</v>
      </c>
      <c r="Z441" s="36">
        <f t="shared" si="64"/>
        <v>2.2724000000000002</v>
      </c>
      <c r="AA441" s="56"/>
      <c r="AB441" s="57"/>
      <c r="AC441" s="485" t="s">
        <v>674</v>
      </c>
      <c r="AG441" s="64"/>
      <c r="AJ441" s="68"/>
      <c r="AK441" s="68">
        <v>0</v>
      </c>
      <c r="BB441" s="486" t="s">
        <v>1</v>
      </c>
      <c r="BM441" s="64">
        <f t="shared" si="65"/>
        <v>1068.1818181818182</v>
      </c>
      <c r="BN441" s="64">
        <f t="shared" si="66"/>
        <v>1071.5999999999999</v>
      </c>
      <c r="BO441" s="64">
        <f t="shared" si="67"/>
        <v>1.821095571095571</v>
      </c>
      <c r="BP441" s="64">
        <f t="shared" si="68"/>
        <v>1.8269230769230771</v>
      </c>
    </row>
    <row r="442" spans="1:68" ht="16.5" hidden="1" customHeight="1" x14ac:dyDescent="0.25">
      <c r="A442" s="54" t="s">
        <v>675</v>
      </c>
      <c r="B442" s="54" t="s">
        <v>676</v>
      </c>
      <c r="C442" s="31">
        <v>4301011774</v>
      </c>
      <c r="D442" s="590">
        <v>4680115884502</v>
      </c>
      <c r="E442" s="591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8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4"/>
      <c r="R442" s="584"/>
      <c r="S442" s="584"/>
      <c r="T442" s="585"/>
      <c r="U442" s="34"/>
      <c r="V442" s="34"/>
      <c r="W442" s="35" t="s">
        <v>69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677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678</v>
      </c>
      <c r="B443" s="54" t="s">
        <v>679</v>
      </c>
      <c r="C443" s="31">
        <v>4301011771</v>
      </c>
      <c r="D443" s="590">
        <v>4607091389104</v>
      </c>
      <c r="E443" s="591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9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4"/>
      <c r="R443" s="584"/>
      <c r="S443" s="584"/>
      <c r="T443" s="585"/>
      <c r="U443" s="34"/>
      <c r="V443" s="34"/>
      <c r="W443" s="35" t="s">
        <v>69</v>
      </c>
      <c r="X443" s="575">
        <v>500</v>
      </c>
      <c r="Y443" s="576">
        <f t="shared" si="63"/>
        <v>501.6</v>
      </c>
      <c r="Z443" s="36">
        <f t="shared" si="64"/>
        <v>1.1362000000000001</v>
      </c>
      <c r="AA443" s="56"/>
      <c r="AB443" s="57"/>
      <c r="AC443" s="489" t="s">
        <v>680</v>
      </c>
      <c r="AG443" s="64"/>
      <c r="AJ443" s="68"/>
      <c r="AK443" s="68">
        <v>0</v>
      </c>
      <c r="BB443" s="490" t="s">
        <v>1</v>
      </c>
      <c r="BM443" s="64">
        <f t="shared" si="65"/>
        <v>534.09090909090912</v>
      </c>
      <c r="BN443" s="64">
        <f t="shared" si="66"/>
        <v>535.79999999999995</v>
      </c>
      <c r="BO443" s="64">
        <f t="shared" si="67"/>
        <v>0.91054778554778548</v>
      </c>
      <c r="BP443" s="64">
        <f t="shared" si="68"/>
        <v>0.91346153846153855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4301011799</v>
      </c>
      <c r="D444" s="590">
        <v>4680115884519</v>
      </c>
      <c r="E444" s="591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77</v>
      </c>
      <c r="N444" s="33"/>
      <c r="O444" s="32">
        <v>60</v>
      </c>
      <c r="P444" s="5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4"/>
      <c r="R444" s="584"/>
      <c r="S444" s="584"/>
      <c r="T444" s="585"/>
      <c r="U444" s="34"/>
      <c r="V444" s="34"/>
      <c r="W444" s="35" t="s">
        <v>69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684</v>
      </c>
      <c r="B445" s="54" t="s">
        <v>685</v>
      </c>
      <c r="C445" s="31">
        <v>4301012125</v>
      </c>
      <c r="D445" s="590">
        <v>4680115886391</v>
      </c>
      <c r="E445" s="591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76</v>
      </c>
      <c r="L445" s="32"/>
      <c r="M445" s="33" t="s">
        <v>77</v>
      </c>
      <c r="N445" s="33"/>
      <c r="O445" s="32">
        <v>60</v>
      </c>
      <c r="P445" s="8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4"/>
      <c r="R445" s="584"/>
      <c r="S445" s="584"/>
      <c r="T445" s="585"/>
      <c r="U445" s="34"/>
      <c r="V445" s="34"/>
      <c r="W445" s="35" t="s">
        <v>69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4301011778</v>
      </c>
      <c r="D446" s="590">
        <v>4680115880603</v>
      </c>
      <c r="E446" s="591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4"/>
      <c r="R446" s="584"/>
      <c r="S446" s="584"/>
      <c r="T446" s="585"/>
      <c r="U446" s="34"/>
      <c r="V446" s="34"/>
      <c r="W446" s="35" t="s">
        <v>69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668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686</v>
      </c>
      <c r="B447" s="54" t="s">
        <v>688</v>
      </c>
      <c r="C447" s="31">
        <v>4301012035</v>
      </c>
      <c r="D447" s="590">
        <v>4680115880603</v>
      </c>
      <c r="E447" s="591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63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4"/>
      <c r="R447" s="584"/>
      <c r="S447" s="584"/>
      <c r="T447" s="585"/>
      <c r="U447" s="34"/>
      <c r="V447" s="34"/>
      <c r="W447" s="35" t="s">
        <v>69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668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689</v>
      </c>
      <c r="B448" s="54" t="s">
        <v>690</v>
      </c>
      <c r="C448" s="31">
        <v>4301012036</v>
      </c>
      <c r="D448" s="590">
        <v>4680115882782</v>
      </c>
      <c r="E448" s="591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110</v>
      </c>
      <c r="L448" s="32"/>
      <c r="M448" s="33" t="s">
        <v>106</v>
      </c>
      <c r="N448" s="33"/>
      <c r="O448" s="32">
        <v>60</v>
      </c>
      <c r="P448" s="75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4"/>
      <c r="R448" s="584"/>
      <c r="S448" s="584"/>
      <c r="T448" s="585"/>
      <c r="U448" s="34"/>
      <c r="V448" s="34"/>
      <c r="W448" s="35" t="s">
        <v>69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671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691</v>
      </c>
      <c r="B449" s="54" t="s">
        <v>692</v>
      </c>
      <c r="C449" s="31">
        <v>4301012050</v>
      </c>
      <c r="D449" s="590">
        <v>4680115885479</v>
      </c>
      <c r="E449" s="591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76</v>
      </c>
      <c r="L449" s="32"/>
      <c r="M449" s="33" t="s">
        <v>106</v>
      </c>
      <c r="N449" s="33"/>
      <c r="O449" s="32">
        <v>60</v>
      </c>
      <c r="P449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4"/>
      <c r="R449" s="584"/>
      <c r="S449" s="584"/>
      <c r="T449" s="585"/>
      <c r="U449" s="34"/>
      <c r="V449" s="34"/>
      <c r="W449" s="35" t="s">
        <v>69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680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693</v>
      </c>
      <c r="B450" s="54" t="s">
        <v>694</v>
      </c>
      <c r="C450" s="31">
        <v>4301011784</v>
      </c>
      <c r="D450" s="590">
        <v>4607091389982</v>
      </c>
      <c r="E450" s="591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8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4"/>
      <c r="R450" s="584"/>
      <c r="S450" s="584"/>
      <c r="T450" s="585"/>
      <c r="U450" s="34"/>
      <c r="V450" s="34"/>
      <c r="W450" s="35" t="s">
        <v>69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680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hidden="1" customHeight="1" x14ac:dyDescent="0.25">
      <c r="A451" s="54" t="s">
        <v>693</v>
      </c>
      <c r="B451" s="54" t="s">
        <v>695</v>
      </c>
      <c r="C451" s="31">
        <v>4301012034</v>
      </c>
      <c r="D451" s="590">
        <v>4607091389982</v>
      </c>
      <c r="E451" s="591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6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4"/>
      <c r="R451" s="584"/>
      <c r="S451" s="584"/>
      <c r="T451" s="585"/>
      <c r="U451" s="34"/>
      <c r="V451" s="34"/>
      <c r="W451" s="35" t="s">
        <v>69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680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605"/>
      <c r="B452" s="582"/>
      <c r="C452" s="582"/>
      <c r="D452" s="582"/>
      <c r="E452" s="582"/>
      <c r="F452" s="582"/>
      <c r="G452" s="582"/>
      <c r="H452" s="582"/>
      <c r="I452" s="582"/>
      <c r="J452" s="582"/>
      <c r="K452" s="582"/>
      <c r="L452" s="582"/>
      <c r="M452" s="582"/>
      <c r="N452" s="582"/>
      <c r="O452" s="606"/>
      <c r="P452" s="596" t="s">
        <v>71</v>
      </c>
      <c r="Q452" s="597"/>
      <c r="R452" s="597"/>
      <c r="S452" s="597"/>
      <c r="T452" s="597"/>
      <c r="U452" s="597"/>
      <c r="V452" s="598"/>
      <c r="W452" s="37" t="s">
        <v>72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321.96969696969694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323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3.8630800000000005</v>
      </c>
      <c r="AA452" s="578"/>
      <c r="AB452" s="578"/>
      <c r="AC452" s="578"/>
    </row>
    <row r="453" spans="1:68" x14ac:dyDescent="0.2">
      <c r="A453" s="582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606"/>
      <c r="P453" s="596" t="s">
        <v>71</v>
      </c>
      <c r="Q453" s="597"/>
      <c r="R453" s="597"/>
      <c r="S453" s="597"/>
      <c r="T453" s="597"/>
      <c r="U453" s="597"/>
      <c r="V453" s="598"/>
      <c r="W453" s="37" t="s">
        <v>69</v>
      </c>
      <c r="X453" s="577">
        <f>IFERROR(SUM(X439:X451),"0")</f>
        <v>1700</v>
      </c>
      <c r="Y453" s="577">
        <f>IFERROR(SUM(Y439:Y451),"0")</f>
        <v>1705.44</v>
      </c>
      <c r="Z453" s="37"/>
      <c r="AA453" s="578"/>
      <c r="AB453" s="578"/>
      <c r="AC453" s="578"/>
    </row>
    <row r="454" spans="1:68" ht="14.25" hidden="1" customHeight="1" x14ac:dyDescent="0.25">
      <c r="A454" s="592" t="s">
        <v>137</v>
      </c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82"/>
      <c r="P454" s="582"/>
      <c r="Q454" s="582"/>
      <c r="R454" s="582"/>
      <c r="S454" s="582"/>
      <c r="T454" s="582"/>
      <c r="U454" s="582"/>
      <c r="V454" s="582"/>
      <c r="W454" s="582"/>
      <c r="X454" s="582"/>
      <c r="Y454" s="582"/>
      <c r="Z454" s="582"/>
      <c r="AA454" s="571"/>
      <c r="AB454" s="571"/>
      <c r="AC454" s="571"/>
    </row>
    <row r="455" spans="1:68" ht="16.5" customHeight="1" x14ac:dyDescent="0.25">
      <c r="A455" s="54" t="s">
        <v>696</v>
      </c>
      <c r="B455" s="54" t="s">
        <v>697</v>
      </c>
      <c r="C455" s="31">
        <v>4301020334</v>
      </c>
      <c r="D455" s="590">
        <v>4607091388930</v>
      </c>
      <c r="E455" s="591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105</v>
      </c>
      <c r="L455" s="32"/>
      <c r="M455" s="33" t="s">
        <v>77</v>
      </c>
      <c r="N455" s="33"/>
      <c r="O455" s="32">
        <v>70</v>
      </c>
      <c r="P455" s="9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4"/>
      <c r="R455" s="584"/>
      <c r="S455" s="584"/>
      <c r="T455" s="585"/>
      <c r="U455" s="34"/>
      <c r="V455" s="34"/>
      <c r="W455" s="35" t="s">
        <v>69</v>
      </c>
      <c r="X455" s="575">
        <v>500</v>
      </c>
      <c r="Y455" s="576">
        <f>IFERROR(IF(X455="",0,CEILING((X455/$H455),1)*$H455),"")</f>
        <v>501.6</v>
      </c>
      <c r="Z455" s="36">
        <f>IFERROR(IF(Y455=0,"",ROUNDUP(Y455/H455,0)*0.01196),"")</f>
        <v>1.1362000000000001</v>
      </c>
      <c r="AA455" s="56"/>
      <c r="AB455" s="57"/>
      <c r="AC455" s="507" t="s">
        <v>698</v>
      </c>
      <c r="AG455" s="64"/>
      <c r="AJ455" s="68"/>
      <c r="AK455" s="68">
        <v>0</v>
      </c>
      <c r="BB455" s="508" t="s">
        <v>1</v>
      </c>
      <c r="BM455" s="64">
        <f>IFERROR(X455*I455/H455,"0")</f>
        <v>534.09090909090912</v>
      </c>
      <c r="BN455" s="64">
        <f>IFERROR(Y455*I455/H455,"0")</f>
        <v>535.79999999999995</v>
      </c>
      <c r="BO455" s="64">
        <f>IFERROR(1/J455*(X455/H455),"0")</f>
        <v>0.91054778554778548</v>
      </c>
      <c r="BP455" s="64">
        <f>IFERROR(1/J455*(Y455/H455),"0")</f>
        <v>0.91346153846153855</v>
      </c>
    </row>
    <row r="456" spans="1:68" ht="16.5" hidden="1" customHeight="1" x14ac:dyDescent="0.25">
      <c r="A456" s="54" t="s">
        <v>699</v>
      </c>
      <c r="B456" s="54" t="s">
        <v>700</v>
      </c>
      <c r="C456" s="31">
        <v>4301020384</v>
      </c>
      <c r="D456" s="590">
        <v>4680115886407</v>
      </c>
      <c r="E456" s="591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76</v>
      </c>
      <c r="L456" s="32"/>
      <c r="M456" s="33" t="s">
        <v>77</v>
      </c>
      <c r="N456" s="33"/>
      <c r="O456" s="32">
        <v>70</v>
      </c>
      <c r="P456" s="8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4"/>
      <c r="R456" s="584"/>
      <c r="S456" s="584"/>
      <c r="T456" s="585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698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701</v>
      </c>
      <c r="B457" s="54" t="s">
        <v>702</v>
      </c>
      <c r="C457" s="31">
        <v>4301020385</v>
      </c>
      <c r="D457" s="590">
        <v>4680115880054</v>
      </c>
      <c r="E457" s="591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89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4"/>
      <c r="R457" s="584"/>
      <c r="S457" s="584"/>
      <c r="T457" s="585"/>
      <c r="U457" s="34"/>
      <c r="V457" s="34"/>
      <c r="W457" s="35" t="s">
        <v>69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698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05"/>
      <c r="B458" s="582"/>
      <c r="C458" s="582"/>
      <c r="D458" s="582"/>
      <c r="E458" s="582"/>
      <c r="F458" s="582"/>
      <c r="G458" s="582"/>
      <c r="H458" s="582"/>
      <c r="I458" s="582"/>
      <c r="J458" s="582"/>
      <c r="K458" s="582"/>
      <c r="L458" s="582"/>
      <c r="M458" s="582"/>
      <c r="N458" s="582"/>
      <c r="O458" s="606"/>
      <c r="P458" s="596" t="s">
        <v>71</v>
      </c>
      <c r="Q458" s="597"/>
      <c r="R458" s="597"/>
      <c r="S458" s="597"/>
      <c r="T458" s="597"/>
      <c r="U458" s="597"/>
      <c r="V458" s="598"/>
      <c r="W458" s="37" t="s">
        <v>72</v>
      </c>
      <c r="X458" s="577">
        <f>IFERROR(X455/H455,"0")+IFERROR(X456/H456,"0")+IFERROR(X457/H457,"0")</f>
        <v>94.696969696969688</v>
      </c>
      <c r="Y458" s="577">
        <f>IFERROR(Y455/H455,"0")+IFERROR(Y456/H456,"0")+IFERROR(Y457/H457,"0")</f>
        <v>95</v>
      </c>
      <c r="Z458" s="577">
        <f>IFERROR(IF(Z455="",0,Z455),"0")+IFERROR(IF(Z456="",0,Z456),"0")+IFERROR(IF(Z457="",0,Z457),"0")</f>
        <v>1.1362000000000001</v>
      </c>
      <c r="AA458" s="578"/>
      <c r="AB458" s="578"/>
      <c r="AC458" s="578"/>
    </row>
    <row r="459" spans="1:68" x14ac:dyDescent="0.2">
      <c r="A459" s="582"/>
      <c r="B459" s="582"/>
      <c r="C459" s="582"/>
      <c r="D459" s="582"/>
      <c r="E459" s="582"/>
      <c r="F459" s="582"/>
      <c r="G459" s="582"/>
      <c r="H459" s="582"/>
      <c r="I459" s="582"/>
      <c r="J459" s="582"/>
      <c r="K459" s="582"/>
      <c r="L459" s="582"/>
      <c r="M459" s="582"/>
      <c r="N459" s="582"/>
      <c r="O459" s="606"/>
      <c r="P459" s="596" t="s">
        <v>71</v>
      </c>
      <c r="Q459" s="597"/>
      <c r="R459" s="597"/>
      <c r="S459" s="597"/>
      <c r="T459" s="597"/>
      <c r="U459" s="597"/>
      <c r="V459" s="598"/>
      <c r="W459" s="37" t="s">
        <v>69</v>
      </c>
      <c r="X459" s="577">
        <f>IFERROR(SUM(X455:X457),"0")</f>
        <v>500</v>
      </c>
      <c r="Y459" s="577">
        <f>IFERROR(SUM(Y455:Y457),"0")</f>
        <v>501.6</v>
      </c>
      <c r="Z459" s="37"/>
      <c r="AA459" s="578"/>
      <c r="AB459" s="578"/>
      <c r="AC459" s="578"/>
    </row>
    <row r="460" spans="1:68" ht="14.25" hidden="1" customHeight="1" x14ac:dyDescent="0.25">
      <c r="A460" s="592" t="s">
        <v>63</v>
      </c>
      <c r="B460" s="582"/>
      <c r="C460" s="582"/>
      <c r="D460" s="582"/>
      <c r="E460" s="582"/>
      <c r="F460" s="582"/>
      <c r="G460" s="582"/>
      <c r="H460" s="582"/>
      <c r="I460" s="582"/>
      <c r="J460" s="582"/>
      <c r="K460" s="582"/>
      <c r="L460" s="582"/>
      <c r="M460" s="582"/>
      <c r="N460" s="582"/>
      <c r="O460" s="582"/>
      <c r="P460" s="582"/>
      <c r="Q460" s="582"/>
      <c r="R460" s="582"/>
      <c r="S460" s="582"/>
      <c r="T460" s="582"/>
      <c r="U460" s="582"/>
      <c r="V460" s="582"/>
      <c r="W460" s="582"/>
      <c r="X460" s="582"/>
      <c r="Y460" s="582"/>
      <c r="Z460" s="582"/>
      <c r="AA460" s="571"/>
      <c r="AB460" s="571"/>
      <c r="AC460" s="571"/>
    </row>
    <row r="461" spans="1:68" ht="27" customHeight="1" x14ac:dyDescent="0.25">
      <c r="A461" s="54" t="s">
        <v>703</v>
      </c>
      <c r="B461" s="54" t="s">
        <v>704</v>
      </c>
      <c r="C461" s="31">
        <v>4301031349</v>
      </c>
      <c r="D461" s="590">
        <v>4680115883116</v>
      </c>
      <c r="E461" s="591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70</v>
      </c>
      <c r="P461" s="71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4"/>
      <c r="R461" s="584"/>
      <c r="S461" s="584"/>
      <c r="T461" s="585"/>
      <c r="U461" s="34"/>
      <c r="V461" s="34"/>
      <c r="W461" s="35" t="s">
        <v>69</v>
      </c>
      <c r="X461" s="575">
        <v>400</v>
      </c>
      <c r="Y461" s="576">
        <f t="shared" ref="Y461:Y467" si="69">IFERROR(IF(X461="",0,CEILING((X461/$H461),1)*$H461),"")</f>
        <v>401.28000000000003</v>
      </c>
      <c r="Z461" s="36">
        <f>IFERROR(IF(Y461=0,"",ROUNDUP(Y461/H461,0)*0.01196),"")</f>
        <v>0.90895999999999999</v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427.27272727272725</v>
      </c>
      <c r="BN461" s="64">
        <f t="shared" ref="BN461:BN467" si="71">IFERROR(Y461*I461/H461,"0")</f>
        <v>428.64</v>
      </c>
      <c r="BO461" s="64">
        <f t="shared" ref="BO461:BO467" si="72">IFERROR(1/J461*(X461/H461),"0")</f>
        <v>0.72843822843822836</v>
      </c>
      <c r="BP461" s="64">
        <f t="shared" ref="BP461:BP467" si="73">IFERROR(1/J461*(Y461/H461),"0")</f>
        <v>0.73076923076923084</v>
      </c>
    </row>
    <row r="462" spans="1:68" ht="27" customHeight="1" x14ac:dyDescent="0.25">
      <c r="A462" s="54" t="s">
        <v>706</v>
      </c>
      <c r="B462" s="54" t="s">
        <v>707</v>
      </c>
      <c r="C462" s="31">
        <v>4301031350</v>
      </c>
      <c r="D462" s="590">
        <v>4680115883093</v>
      </c>
      <c r="E462" s="591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67</v>
      </c>
      <c r="N462" s="33"/>
      <c r="O462" s="32">
        <v>70</v>
      </c>
      <c r="P462" s="70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4"/>
      <c r="R462" s="584"/>
      <c r="S462" s="584"/>
      <c r="T462" s="585"/>
      <c r="U462" s="34"/>
      <c r="V462" s="34"/>
      <c r="W462" s="35" t="s">
        <v>69</v>
      </c>
      <c r="X462" s="575">
        <v>400</v>
      </c>
      <c r="Y462" s="576">
        <f t="shared" si="69"/>
        <v>401.28000000000003</v>
      </c>
      <c r="Z462" s="36">
        <f>IFERROR(IF(Y462=0,"",ROUNDUP(Y462/H462,0)*0.01196),"")</f>
        <v>0.90895999999999999</v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 t="shared" si="70"/>
        <v>427.27272727272725</v>
      </c>
      <c r="BN462" s="64">
        <f t="shared" si="71"/>
        <v>428.64</v>
      </c>
      <c r="BO462" s="64">
        <f t="shared" si="72"/>
        <v>0.72843822843822836</v>
      </c>
      <c r="BP462" s="64">
        <f t="shared" si="73"/>
        <v>0.73076923076923084</v>
      </c>
    </row>
    <row r="463" spans="1:68" ht="27" customHeight="1" x14ac:dyDescent="0.25">
      <c r="A463" s="54" t="s">
        <v>709</v>
      </c>
      <c r="B463" s="54" t="s">
        <v>710</v>
      </c>
      <c r="C463" s="31">
        <v>4301031353</v>
      </c>
      <c r="D463" s="590">
        <v>4680115883109</v>
      </c>
      <c r="E463" s="591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69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4"/>
      <c r="R463" s="584"/>
      <c r="S463" s="584"/>
      <c r="T463" s="585"/>
      <c r="U463" s="34"/>
      <c r="V463" s="34"/>
      <c r="W463" s="35" t="s">
        <v>69</v>
      </c>
      <c r="X463" s="575">
        <v>500</v>
      </c>
      <c r="Y463" s="576">
        <f t="shared" si="69"/>
        <v>501.6</v>
      </c>
      <c r="Z463" s="36">
        <f>IFERROR(IF(Y463=0,"",ROUNDUP(Y463/H463,0)*0.01196),"")</f>
        <v>1.1362000000000001</v>
      </c>
      <c r="AA463" s="56"/>
      <c r="AB463" s="57"/>
      <c r="AC463" s="517" t="s">
        <v>711</v>
      </c>
      <c r="AG463" s="64"/>
      <c r="AJ463" s="68"/>
      <c r="AK463" s="68">
        <v>0</v>
      </c>
      <c r="BB463" s="518" t="s">
        <v>1</v>
      </c>
      <c r="BM463" s="64">
        <f t="shared" si="70"/>
        <v>534.09090909090912</v>
      </c>
      <c r="BN463" s="64">
        <f t="shared" si="71"/>
        <v>535.79999999999995</v>
      </c>
      <c r="BO463" s="64">
        <f t="shared" si="72"/>
        <v>0.91054778554778548</v>
      </c>
      <c r="BP463" s="64">
        <f t="shared" si="73"/>
        <v>0.91346153846153855</v>
      </c>
    </row>
    <row r="464" spans="1:68" ht="27" hidden="1" customHeight="1" x14ac:dyDescent="0.25">
      <c r="A464" s="54" t="s">
        <v>712</v>
      </c>
      <c r="B464" s="54" t="s">
        <v>713</v>
      </c>
      <c r="C464" s="31">
        <v>4301031351</v>
      </c>
      <c r="D464" s="590">
        <v>4680115882072</v>
      </c>
      <c r="E464" s="591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70</v>
      </c>
      <c r="P464" s="86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4"/>
      <c r="R464" s="584"/>
      <c r="S464" s="584"/>
      <c r="T464" s="585"/>
      <c r="U464" s="34"/>
      <c r="V464" s="34"/>
      <c r="W464" s="35" t="s">
        <v>69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712</v>
      </c>
      <c r="B465" s="54" t="s">
        <v>714</v>
      </c>
      <c r="C465" s="31">
        <v>4301031419</v>
      </c>
      <c r="D465" s="590">
        <v>4680115882072</v>
      </c>
      <c r="E465" s="591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69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4"/>
      <c r="R465" s="584"/>
      <c r="S465" s="584"/>
      <c r="T465" s="585"/>
      <c r="U465" s="34"/>
      <c r="V465" s="34"/>
      <c r="W465" s="35" t="s">
        <v>69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705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715</v>
      </c>
      <c r="B466" s="54" t="s">
        <v>716</v>
      </c>
      <c r="C466" s="31">
        <v>4301031418</v>
      </c>
      <c r="D466" s="590">
        <v>4680115882102</v>
      </c>
      <c r="E466" s="591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110</v>
      </c>
      <c r="L466" s="32"/>
      <c r="M466" s="33" t="s">
        <v>67</v>
      </c>
      <c r="N466" s="33"/>
      <c r="O466" s="32">
        <v>70</v>
      </c>
      <c r="P466" s="85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4"/>
      <c r="R466" s="584"/>
      <c r="S466" s="584"/>
      <c r="T466" s="585"/>
      <c r="U466" s="34"/>
      <c r="V466" s="34"/>
      <c r="W466" s="35" t="s">
        <v>69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708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4301031417</v>
      </c>
      <c r="D467" s="590">
        <v>4680115882096</v>
      </c>
      <c r="E467" s="591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83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4"/>
      <c r="R467" s="584"/>
      <c r="S467" s="584"/>
      <c r="T467" s="585"/>
      <c r="U467" s="34"/>
      <c r="V467" s="34"/>
      <c r="W467" s="35" t="s">
        <v>69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711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605"/>
      <c r="B468" s="582"/>
      <c r="C468" s="582"/>
      <c r="D468" s="582"/>
      <c r="E468" s="582"/>
      <c r="F468" s="582"/>
      <c r="G468" s="582"/>
      <c r="H468" s="582"/>
      <c r="I468" s="582"/>
      <c r="J468" s="582"/>
      <c r="K468" s="582"/>
      <c r="L468" s="582"/>
      <c r="M468" s="582"/>
      <c r="N468" s="582"/>
      <c r="O468" s="606"/>
      <c r="P468" s="596" t="s">
        <v>71</v>
      </c>
      <c r="Q468" s="597"/>
      <c r="R468" s="597"/>
      <c r="S468" s="597"/>
      <c r="T468" s="597"/>
      <c r="U468" s="597"/>
      <c r="V468" s="598"/>
      <c r="W468" s="37" t="s">
        <v>72</v>
      </c>
      <c r="X468" s="577">
        <f>IFERROR(X461/H461,"0")+IFERROR(X462/H462,"0")+IFERROR(X463/H463,"0")+IFERROR(X464/H464,"0")+IFERROR(X465/H465,"0")+IFERROR(X466/H466,"0")+IFERROR(X467/H467,"0")</f>
        <v>246.21212121212119</v>
      </c>
      <c r="Y468" s="577">
        <f>IFERROR(Y461/H461,"0")+IFERROR(Y462/H462,"0")+IFERROR(Y463/H463,"0")+IFERROR(Y464/H464,"0")+IFERROR(Y465/H465,"0")+IFERROR(Y466/H466,"0")+IFERROR(Y467/H467,"0")</f>
        <v>247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2.9541200000000001</v>
      </c>
      <c r="AA468" s="578"/>
      <c r="AB468" s="578"/>
      <c r="AC468" s="578"/>
    </row>
    <row r="469" spans="1:68" x14ac:dyDescent="0.2">
      <c r="A469" s="582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606"/>
      <c r="P469" s="596" t="s">
        <v>71</v>
      </c>
      <c r="Q469" s="597"/>
      <c r="R469" s="597"/>
      <c r="S469" s="597"/>
      <c r="T469" s="597"/>
      <c r="U469" s="597"/>
      <c r="V469" s="598"/>
      <c r="W469" s="37" t="s">
        <v>69</v>
      </c>
      <c r="X469" s="577">
        <f>IFERROR(SUM(X461:X467),"0")</f>
        <v>1300</v>
      </c>
      <c r="Y469" s="577">
        <f>IFERROR(SUM(Y461:Y467),"0")</f>
        <v>1304.1600000000001</v>
      </c>
      <c r="Z469" s="37"/>
      <c r="AA469" s="578"/>
      <c r="AB469" s="578"/>
      <c r="AC469" s="578"/>
    </row>
    <row r="470" spans="1:68" ht="14.25" hidden="1" customHeight="1" x14ac:dyDescent="0.25">
      <c r="A470" s="592" t="s">
        <v>73</v>
      </c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82"/>
      <c r="P470" s="582"/>
      <c r="Q470" s="582"/>
      <c r="R470" s="582"/>
      <c r="S470" s="582"/>
      <c r="T470" s="582"/>
      <c r="U470" s="582"/>
      <c r="V470" s="582"/>
      <c r="W470" s="582"/>
      <c r="X470" s="582"/>
      <c r="Y470" s="582"/>
      <c r="Z470" s="582"/>
      <c r="AA470" s="571"/>
      <c r="AB470" s="571"/>
      <c r="AC470" s="571"/>
    </row>
    <row r="471" spans="1:68" ht="16.5" hidden="1" customHeight="1" x14ac:dyDescent="0.25">
      <c r="A471" s="54" t="s">
        <v>719</v>
      </c>
      <c r="B471" s="54" t="s">
        <v>720</v>
      </c>
      <c r="C471" s="31">
        <v>4301051232</v>
      </c>
      <c r="D471" s="590">
        <v>4607091383409</v>
      </c>
      <c r="E471" s="591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105</v>
      </c>
      <c r="L471" s="32"/>
      <c r="M471" s="33" t="s">
        <v>77</v>
      </c>
      <c r="N471" s="33"/>
      <c r="O471" s="32">
        <v>45</v>
      </c>
      <c r="P471" s="86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4"/>
      <c r="R471" s="584"/>
      <c r="S471" s="584"/>
      <c r="T471" s="585"/>
      <c r="U471" s="34"/>
      <c r="V471" s="34"/>
      <c r="W471" s="35" t="s">
        <v>69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721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hidden="1" customHeight="1" x14ac:dyDescent="0.25">
      <c r="A472" s="54" t="s">
        <v>722</v>
      </c>
      <c r="B472" s="54" t="s">
        <v>723</v>
      </c>
      <c r="C472" s="31">
        <v>4301051233</v>
      </c>
      <c r="D472" s="590">
        <v>4607091383416</v>
      </c>
      <c r="E472" s="591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73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4"/>
      <c r="R472" s="584"/>
      <c r="S472" s="584"/>
      <c r="T472" s="585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724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725</v>
      </c>
      <c r="B473" s="54" t="s">
        <v>726</v>
      </c>
      <c r="C473" s="31">
        <v>4301051064</v>
      </c>
      <c r="D473" s="590">
        <v>4680115883536</v>
      </c>
      <c r="E473" s="591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76</v>
      </c>
      <c r="L473" s="32"/>
      <c r="M473" s="33" t="s">
        <v>77</v>
      </c>
      <c r="N473" s="33"/>
      <c r="O473" s="32">
        <v>45</v>
      </c>
      <c r="P473" s="8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4"/>
      <c r="R473" s="584"/>
      <c r="S473" s="584"/>
      <c r="T473" s="585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727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605"/>
      <c r="B474" s="582"/>
      <c r="C474" s="582"/>
      <c r="D474" s="582"/>
      <c r="E474" s="582"/>
      <c r="F474" s="582"/>
      <c r="G474" s="582"/>
      <c r="H474" s="582"/>
      <c r="I474" s="582"/>
      <c r="J474" s="582"/>
      <c r="K474" s="582"/>
      <c r="L474" s="582"/>
      <c r="M474" s="582"/>
      <c r="N474" s="582"/>
      <c r="O474" s="606"/>
      <c r="P474" s="596" t="s">
        <v>71</v>
      </c>
      <c r="Q474" s="597"/>
      <c r="R474" s="597"/>
      <c r="S474" s="597"/>
      <c r="T474" s="597"/>
      <c r="U474" s="597"/>
      <c r="V474" s="598"/>
      <c r="W474" s="37" t="s">
        <v>72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hidden="1" x14ac:dyDescent="0.2">
      <c r="A475" s="582"/>
      <c r="B475" s="582"/>
      <c r="C475" s="582"/>
      <c r="D475" s="582"/>
      <c r="E475" s="582"/>
      <c r="F475" s="582"/>
      <c r="G475" s="582"/>
      <c r="H475" s="582"/>
      <c r="I475" s="582"/>
      <c r="J475" s="582"/>
      <c r="K475" s="582"/>
      <c r="L475" s="582"/>
      <c r="M475" s="582"/>
      <c r="N475" s="582"/>
      <c r="O475" s="606"/>
      <c r="P475" s="596" t="s">
        <v>71</v>
      </c>
      <c r="Q475" s="597"/>
      <c r="R475" s="597"/>
      <c r="S475" s="597"/>
      <c r="T475" s="597"/>
      <c r="U475" s="597"/>
      <c r="V475" s="598"/>
      <c r="W475" s="37" t="s">
        <v>69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hidden="1" customHeight="1" x14ac:dyDescent="0.25">
      <c r="A476" s="592" t="s">
        <v>172</v>
      </c>
      <c r="B476" s="582"/>
      <c r="C476" s="582"/>
      <c r="D476" s="582"/>
      <c r="E476" s="582"/>
      <c r="F476" s="582"/>
      <c r="G476" s="582"/>
      <c r="H476" s="582"/>
      <c r="I476" s="582"/>
      <c r="J476" s="582"/>
      <c r="K476" s="582"/>
      <c r="L476" s="582"/>
      <c r="M476" s="582"/>
      <c r="N476" s="582"/>
      <c r="O476" s="582"/>
      <c r="P476" s="582"/>
      <c r="Q476" s="582"/>
      <c r="R476" s="582"/>
      <c r="S476" s="582"/>
      <c r="T476" s="582"/>
      <c r="U476" s="582"/>
      <c r="V476" s="582"/>
      <c r="W476" s="582"/>
      <c r="X476" s="582"/>
      <c r="Y476" s="582"/>
      <c r="Z476" s="582"/>
      <c r="AA476" s="571"/>
      <c r="AB476" s="571"/>
      <c r="AC476" s="571"/>
    </row>
    <row r="477" spans="1:68" ht="27" hidden="1" customHeight="1" x14ac:dyDescent="0.25">
      <c r="A477" s="54" t="s">
        <v>728</v>
      </c>
      <c r="B477" s="54" t="s">
        <v>729</v>
      </c>
      <c r="C477" s="31">
        <v>4301060450</v>
      </c>
      <c r="D477" s="590">
        <v>4680115885035</v>
      </c>
      <c r="E477" s="591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105</v>
      </c>
      <c r="L477" s="32"/>
      <c r="M477" s="33" t="s">
        <v>77</v>
      </c>
      <c r="N477" s="33"/>
      <c r="O477" s="32">
        <v>35</v>
      </c>
      <c r="P477" s="7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4"/>
      <c r="R477" s="584"/>
      <c r="S477" s="584"/>
      <c r="T477" s="585"/>
      <c r="U477" s="34"/>
      <c r="V477" s="34"/>
      <c r="W477" s="35" t="s">
        <v>69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730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605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606"/>
      <c r="P478" s="596" t="s">
        <v>71</v>
      </c>
      <c r="Q478" s="597"/>
      <c r="R478" s="597"/>
      <c r="S478" s="597"/>
      <c r="T478" s="597"/>
      <c r="U478" s="597"/>
      <c r="V478" s="598"/>
      <c r="W478" s="37" t="s">
        <v>72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hidden="1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606"/>
      <c r="P479" s="596" t="s">
        <v>71</v>
      </c>
      <c r="Q479" s="597"/>
      <c r="R479" s="597"/>
      <c r="S479" s="597"/>
      <c r="T479" s="597"/>
      <c r="U479" s="597"/>
      <c r="V479" s="598"/>
      <c r="W479" s="37" t="s">
        <v>69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hidden="1" customHeight="1" x14ac:dyDescent="0.2">
      <c r="A480" s="728" t="s">
        <v>731</v>
      </c>
      <c r="B480" s="729"/>
      <c r="C480" s="729"/>
      <c r="D480" s="729"/>
      <c r="E480" s="729"/>
      <c r="F480" s="729"/>
      <c r="G480" s="729"/>
      <c r="H480" s="729"/>
      <c r="I480" s="729"/>
      <c r="J480" s="729"/>
      <c r="K480" s="729"/>
      <c r="L480" s="729"/>
      <c r="M480" s="729"/>
      <c r="N480" s="729"/>
      <c r="O480" s="729"/>
      <c r="P480" s="729"/>
      <c r="Q480" s="729"/>
      <c r="R480" s="729"/>
      <c r="S480" s="729"/>
      <c r="T480" s="729"/>
      <c r="U480" s="729"/>
      <c r="V480" s="729"/>
      <c r="W480" s="729"/>
      <c r="X480" s="729"/>
      <c r="Y480" s="729"/>
      <c r="Z480" s="729"/>
      <c r="AA480" s="48"/>
      <c r="AB480" s="48"/>
      <c r="AC480" s="48"/>
    </row>
    <row r="481" spans="1:68" ht="16.5" hidden="1" customHeight="1" x14ac:dyDescent="0.25">
      <c r="A481" s="581" t="s">
        <v>731</v>
      </c>
      <c r="B481" s="582"/>
      <c r="C481" s="582"/>
      <c r="D481" s="582"/>
      <c r="E481" s="582"/>
      <c r="F481" s="582"/>
      <c r="G481" s="582"/>
      <c r="H481" s="582"/>
      <c r="I481" s="582"/>
      <c r="J481" s="582"/>
      <c r="K481" s="582"/>
      <c r="L481" s="582"/>
      <c r="M481" s="582"/>
      <c r="N481" s="582"/>
      <c r="O481" s="582"/>
      <c r="P481" s="582"/>
      <c r="Q481" s="582"/>
      <c r="R481" s="582"/>
      <c r="S481" s="582"/>
      <c r="T481" s="582"/>
      <c r="U481" s="582"/>
      <c r="V481" s="582"/>
      <c r="W481" s="582"/>
      <c r="X481" s="582"/>
      <c r="Y481" s="582"/>
      <c r="Z481" s="582"/>
      <c r="AA481" s="570"/>
      <c r="AB481" s="570"/>
      <c r="AC481" s="570"/>
    </row>
    <row r="482" spans="1:68" ht="14.25" hidden="1" customHeight="1" x14ac:dyDescent="0.25">
      <c r="A482" s="592" t="s">
        <v>102</v>
      </c>
      <c r="B482" s="582"/>
      <c r="C482" s="582"/>
      <c r="D482" s="582"/>
      <c r="E482" s="582"/>
      <c r="F482" s="582"/>
      <c r="G482" s="582"/>
      <c r="H482" s="582"/>
      <c r="I482" s="582"/>
      <c r="J482" s="582"/>
      <c r="K482" s="582"/>
      <c r="L482" s="582"/>
      <c r="M482" s="582"/>
      <c r="N482" s="582"/>
      <c r="O482" s="582"/>
      <c r="P482" s="582"/>
      <c r="Q482" s="582"/>
      <c r="R482" s="582"/>
      <c r="S482" s="582"/>
      <c r="T482" s="582"/>
      <c r="U482" s="582"/>
      <c r="V482" s="582"/>
      <c r="W482" s="582"/>
      <c r="X482" s="582"/>
      <c r="Y482" s="582"/>
      <c r="Z482" s="582"/>
      <c r="AA482" s="571"/>
      <c r="AB482" s="571"/>
      <c r="AC482" s="571"/>
    </row>
    <row r="483" spans="1:68" ht="27" hidden="1" customHeight="1" x14ac:dyDescent="0.25">
      <c r="A483" s="54" t="s">
        <v>732</v>
      </c>
      <c r="B483" s="54" t="s">
        <v>733</v>
      </c>
      <c r="C483" s="31">
        <v>4301011763</v>
      </c>
      <c r="D483" s="590">
        <v>4640242181011</v>
      </c>
      <c r="E483" s="591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105</v>
      </c>
      <c r="L483" s="32"/>
      <c r="M483" s="33" t="s">
        <v>77</v>
      </c>
      <c r="N483" s="33"/>
      <c r="O483" s="32">
        <v>55</v>
      </c>
      <c r="P483" s="695" t="s">
        <v>734</v>
      </c>
      <c r="Q483" s="584"/>
      <c r="R483" s="584"/>
      <c r="S483" s="584"/>
      <c r="T483" s="585"/>
      <c r="U483" s="34"/>
      <c r="V483" s="34"/>
      <c r="W483" s="35" t="s">
        <v>69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735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736</v>
      </c>
      <c r="B484" s="54" t="s">
        <v>737</v>
      </c>
      <c r="C484" s="31">
        <v>4301011585</v>
      </c>
      <c r="D484" s="590">
        <v>4640242180441</v>
      </c>
      <c r="E484" s="591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639" t="s">
        <v>738</v>
      </c>
      <c r="Q484" s="584"/>
      <c r="R484" s="584"/>
      <c r="S484" s="584"/>
      <c r="T484" s="585"/>
      <c r="U484" s="34"/>
      <c r="V484" s="34"/>
      <c r="W484" s="35" t="s">
        <v>69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739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740</v>
      </c>
      <c r="B485" s="54" t="s">
        <v>741</v>
      </c>
      <c r="C485" s="31">
        <v>4301011584</v>
      </c>
      <c r="D485" s="590">
        <v>4640242180564</v>
      </c>
      <c r="E485" s="591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33" t="s">
        <v>742</v>
      </c>
      <c r="Q485" s="584"/>
      <c r="R485" s="584"/>
      <c r="S485" s="584"/>
      <c r="T485" s="585"/>
      <c r="U485" s="34"/>
      <c r="V485" s="34"/>
      <c r="W485" s="35" t="s">
        <v>69</v>
      </c>
      <c r="X485" s="575">
        <v>200</v>
      </c>
      <c r="Y485" s="576">
        <f>IFERROR(IF(X485="",0,CEILING((X485/$H485),1)*$H485),"")</f>
        <v>204</v>
      </c>
      <c r="Z485" s="36">
        <f>IFERROR(IF(Y485=0,"",ROUNDUP(Y485/H485,0)*0.01898),"")</f>
        <v>0.32266</v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207.25</v>
      </c>
      <c r="BN485" s="64">
        <f>IFERROR(Y485*I485/H485,"0")</f>
        <v>211.39500000000001</v>
      </c>
      <c r="BO485" s="64">
        <f>IFERROR(1/J485*(X485/H485),"0")</f>
        <v>0.26041666666666669</v>
      </c>
      <c r="BP485" s="64">
        <f>IFERROR(1/J485*(Y485/H485),"0")</f>
        <v>0.265625</v>
      </c>
    </row>
    <row r="486" spans="1:68" x14ac:dyDescent="0.2">
      <c r="A486" s="605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606"/>
      <c r="P486" s="596" t="s">
        <v>71</v>
      </c>
      <c r="Q486" s="597"/>
      <c r="R486" s="597"/>
      <c r="S486" s="597"/>
      <c r="T486" s="597"/>
      <c r="U486" s="597"/>
      <c r="V486" s="598"/>
      <c r="W486" s="37" t="s">
        <v>72</v>
      </c>
      <c r="X486" s="577">
        <f>IFERROR(X483/H483,"0")+IFERROR(X484/H484,"0")+IFERROR(X485/H485,"0")</f>
        <v>16.666666666666668</v>
      </c>
      <c r="Y486" s="577">
        <f>IFERROR(Y483/H483,"0")+IFERROR(Y484/H484,"0")+IFERROR(Y485/H485,"0")</f>
        <v>17</v>
      </c>
      <c r="Z486" s="577">
        <f>IFERROR(IF(Z483="",0,Z483),"0")+IFERROR(IF(Z484="",0,Z484),"0")+IFERROR(IF(Z485="",0,Z485),"0")</f>
        <v>0.32266</v>
      </c>
      <c r="AA486" s="578"/>
      <c r="AB486" s="578"/>
      <c r="AC486" s="578"/>
    </row>
    <row r="487" spans="1:68" x14ac:dyDescent="0.2">
      <c r="A487" s="582"/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606"/>
      <c r="P487" s="596" t="s">
        <v>71</v>
      </c>
      <c r="Q487" s="597"/>
      <c r="R487" s="597"/>
      <c r="S487" s="597"/>
      <c r="T487" s="597"/>
      <c r="U487" s="597"/>
      <c r="V487" s="598"/>
      <c r="W487" s="37" t="s">
        <v>69</v>
      </c>
      <c r="X487" s="577">
        <f>IFERROR(SUM(X483:X485),"0")</f>
        <v>200</v>
      </c>
      <c r="Y487" s="577">
        <f>IFERROR(SUM(Y483:Y485),"0")</f>
        <v>204</v>
      </c>
      <c r="Z487" s="37"/>
      <c r="AA487" s="578"/>
      <c r="AB487" s="578"/>
      <c r="AC487" s="578"/>
    </row>
    <row r="488" spans="1:68" ht="14.25" hidden="1" customHeight="1" x14ac:dyDescent="0.25">
      <c r="A488" s="592" t="s">
        <v>137</v>
      </c>
      <c r="B488" s="582"/>
      <c r="C488" s="582"/>
      <c r="D488" s="582"/>
      <c r="E488" s="582"/>
      <c r="F488" s="582"/>
      <c r="G488" s="582"/>
      <c r="H488" s="582"/>
      <c r="I488" s="582"/>
      <c r="J488" s="582"/>
      <c r="K488" s="582"/>
      <c r="L488" s="582"/>
      <c r="M488" s="582"/>
      <c r="N488" s="582"/>
      <c r="O488" s="582"/>
      <c r="P488" s="582"/>
      <c r="Q488" s="582"/>
      <c r="R488" s="582"/>
      <c r="S488" s="582"/>
      <c r="T488" s="582"/>
      <c r="U488" s="582"/>
      <c r="V488" s="582"/>
      <c r="W488" s="582"/>
      <c r="X488" s="582"/>
      <c r="Y488" s="582"/>
      <c r="Z488" s="582"/>
      <c r="AA488" s="571"/>
      <c r="AB488" s="571"/>
      <c r="AC488" s="571"/>
    </row>
    <row r="489" spans="1:68" ht="27" hidden="1" customHeight="1" x14ac:dyDescent="0.25">
      <c r="A489" s="54" t="s">
        <v>744</v>
      </c>
      <c r="B489" s="54" t="s">
        <v>745</v>
      </c>
      <c r="C489" s="31">
        <v>4301020269</v>
      </c>
      <c r="D489" s="590">
        <v>4640242180519</v>
      </c>
      <c r="E489" s="591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68" t="s">
        <v>746</v>
      </c>
      <c r="Q489" s="584"/>
      <c r="R489" s="584"/>
      <c r="S489" s="584"/>
      <c r="T489" s="585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747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744</v>
      </c>
      <c r="B490" s="54" t="s">
        <v>748</v>
      </c>
      <c r="C490" s="31">
        <v>4301020400</v>
      </c>
      <c r="D490" s="590">
        <v>4640242180519</v>
      </c>
      <c r="E490" s="591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601" t="s">
        <v>749</v>
      </c>
      <c r="Q490" s="584"/>
      <c r="R490" s="584"/>
      <c r="S490" s="584"/>
      <c r="T490" s="585"/>
      <c r="U490" s="34"/>
      <c r="V490" s="34"/>
      <c r="W490" s="35" t="s">
        <v>69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751</v>
      </c>
      <c r="B491" s="54" t="s">
        <v>752</v>
      </c>
      <c r="C491" s="31">
        <v>4301020260</v>
      </c>
      <c r="D491" s="590">
        <v>4640242180526</v>
      </c>
      <c r="E491" s="591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70" t="s">
        <v>753</v>
      </c>
      <c r="Q491" s="584"/>
      <c r="R491" s="584"/>
      <c r="S491" s="584"/>
      <c r="T491" s="585"/>
      <c r="U491" s="34"/>
      <c r="V491" s="34"/>
      <c r="W491" s="35" t="s">
        <v>69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747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754</v>
      </c>
      <c r="B492" s="54" t="s">
        <v>755</v>
      </c>
      <c r="C492" s="31">
        <v>4301020295</v>
      </c>
      <c r="D492" s="590">
        <v>4640242181363</v>
      </c>
      <c r="E492" s="591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854" t="s">
        <v>756</v>
      </c>
      <c r="Q492" s="584"/>
      <c r="R492" s="584"/>
      <c r="S492" s="584"/>
      <c r="T492" s="585"/>
      <c r="U492" s="34"/>
      <c r="V492" s="34"/>
      <c r="W492" s="35" t="s">
        <v>69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757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5"/>
      <c r="B493" s="582"/>
      <c r="C493" s="582"/>
      <c r="D493" s="582"/>
      <c r="E493" s="582"/>
      <c r="F493" s="582"/>
      <c r="G493" s="582"/>
      <c r="H493" s="582"/>
      <c r="I493" s="582"/>
      <c r="J493" s="582"/>
      <c r="K493" s="582"/>
      <c r="L493" s="582"/>
      <c r="M493" s="582"/>
      <c r="N493" s="582"/>
      <c r="O493" s="606"/>
      <c r="P493" s="596" t="s">
        <v>71</v>
      </c>
      <c r="Q493" s="597"/>
      <c r="R493" s="597"/>
      <c r="S493" s="597"/>
      <c r="T493" s="597"/>
      <c r="U493" s="597"/>
      <c r="V493" s="598"/>
      <c r="W493" s="37" t="s">
        <v>72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hidden="1" x14ac:dyDescent="0.2">
      <c r="A494" s="582"/>
      <c r="B494" s="582"/>
      <c r="C494" s="582"/>
      <c r="D494" s="582"/>
      <c r="E494" s="582"/>
      <c r="F494" s="582"/>
      <c r="G494" s="582"/>
      <c r="H494" s="582"/>
      <c r="I494" s="582"/>
      <c r="J494" s="582"/>
      <c r="K494" s="582"/>
      <c r="L494" s="582"/>
      <c r="M494" s="582"/>
      <c r="N494" s="582"/>
      <c r="O494" s="606"/>
      <c r="P494" s="596" t="s">
        <v>71</v>
      </c>
      <c r="Q494" s="597"/>
      <c r="R494" s="597"/>
      <c r="S494" s="597"/>
      <c r="T494" s="597"/>
      <c r="U494" s="597"/>
      <c r="V494" s="598"/>
      <c r="W494" s="37" t="s">
        <v>69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hidden="1" customHeight="1" x14ac:dyDescent="0.25">
      <c r="A495" s="592" t="s">
        <v>63</v>
      </c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82"/>
      <c r="P495" s="582"/>
      <c r="Q495" s="582"/>
      <c r="R495" s="582"/>
      <c r="S495" s="582"/>
      <c r="T495" s="582"/>
      <c r="U495" s="582"/>
      <c r="V495" s="582"/>
      <c r="W495" s="582"/>
      <c r="X495" s="582"/>
      <c r="Y495" s="582"/>
      <c r="Z495" s="582"/>
      <c r="AA495" s="571"/>
      <c r="AB495" s="571"/>
      <c r="AC495" s="571"/>
    </row>
    <row r="496" spans="1:68" ht="27" hidden="1" customHeight="1" x14ac:dyDescent="0.25">
      <c r="A496" s="54" t="s">
        <v>758</v>
      </c>
      <c r="B496" s="54" t="s">
        <v>759</v>
      </c>
      <c r="C496" s="31">
        <v>4301031280</v>
      </c>
      <c r="D496" s="590">
        <v>4640242180816</v>
      </c>
      <c r="E496" s="591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87" t="s">
        <v>760</v>
      </c>
      <c r="Q496" s="584"/>
      <c r="R496" s="584"/>
      <c r="S496" s="584"/>
      <c r="T496" s="585"/>
      <c r="U496" s="34"/>
      <c r="V496" s="34"/>
      <c r="W496" s="35" t="s">
        <v>69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762</v>
      </c>
      <c r="B497" s="54" t="s">
        <v>763</v>
      </c>
      <c r="C497" s="31">
        <v>4301031244</v>
      </c>
      <c r="D497" s="590">
        <v>4640242180595</v>
      </c>
      <c r="E497" s="591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637" t="s">
        <v>764</v>
      </c>
      <c r="Q497" s="584"/>
      <c r="R497" s="584"/>
      <c r="S497" s="584"/>
      <c r="T497" s="585"/>
      <c r="U497" s="34"/>
      <c r="V497" s="34"/>
      <c r="W497" s="35" t="s">
        <v>69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765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5"/>
      <c r="B498" s="582"/>
      <c r="C498" s="582"/>
      <c r="D498" s="582"/>
      <c r="E498" s="582"/>
      <c r="F498" s="582"/>
      <c r="G498" s="582"/>
      <c r="H498" s="582"/>
      <c r="I498" s="582"/>
      <c r="J498" s="582"/>
      <c r="K498" s="582"/>
      <c r="L498" s="582"/>
      <c r="M498" s="582"/>
      <c r="N498" s="582"/>
      <c r="O498" s="606"/>
      <c r="P498" s="596" t="s">
        <v>71</v>
      </c>
      <c r="Q498" s="597"/>
      <c r="R498" s="597"/>
      <c r="S498" s="597"/>
      <c r="T498" s="597"/>
      <c r="U498" s="597"/>
      <c r="V498" s="598"/>
      <c r="W498" s="37" t="s">
        <v>72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hidden="1" x14ac:dyDescent="0.2">
      <c r="A499" s="582"/>
      <c r="B499" s="582"/>
      <c r="C499" s="582"/>
      <c r="D499" s="582"/>
      <c r="E499" s="582"/>
      <c r="F499" s="582"/>
      <c r="G499" s="582"/>
      <c r="H499" s="582"/>
      <c r="I499" s="582"/>
      <c r="J499" s="582"/>
      <c r="K499" s="582"/>
      <c r="L499" s="582"/>
      <c r="M499" s="582"/>
      <c r="N499" s="582"/>
      <c r="O499" s="606"/>
      <c r="P499" s="596" t="s">
        <v>71</v>
      </c>
      <c r="Q499" s="597"/>
      <c r="R499" s="597"/>
      <c r="S499" s="597"/>
      <c r="T499" s="597"/>
      <c r="U499" s="597"/>
      <c r="V499" s="598"/>
      <c r="W499" s="37" t="s">
        <v>69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hidden="1" customHeight="1" x14ac:dyDescent="0.25">
      <c r="A500" s="592" t="s">
        <v>73</v>
      </c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82"/>
      <c r="P500" s="582"/>
      <c r="Q500" s="582"/>
      <c r="R500" s="582"/>
      <c r="S500" s="582"/>
      <c r="T500" s="582"/>
      <c r="U500" s="582"/>
      <c r="V500" s="582"/>
      <c r="W500" s="582"/>
      <c r="X500" s="582"/>
      <c r="Y500" s="582"/>
      <c r="Z500" s="582"/>
      <c r="AA500" s="571"/>
      <c r="AB500" s="571"/>
      <c r="AC500" s="571"/>
    </row>
    <row r="501" spans="1:68" ht="27" customHeight="1" x14ac:dyDescent="0.25">
      <c r="A501" s="54" t="s">
        <v>766</v>
      </c>
      <c r="B501" s="54" t="s">
        <v>767</v>
      </c>
      <c r="C501" s="31">
        <v>4301052046</v>
      </c>
      <c r="D501" s="590">
        <v>4640242180533</v>
      </c>
      <c r="E501" s="591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803" t="s">
        <v>768</v>
      </c>
      <c r="Q501" s="584"/>
      <c r="R501" s="584"/>
      <c r="S501" s="584"/>
      <c r="T501" s="585"/>
      <c r="U501" s="34"/>
      <c r="V501" s="34"/>
      <c r="W501" s="35" t="s">
        <v>69</v>
      </c>
      <c r="X501" s="575">
        <v>500</v>
      </c>
      <c r="Y501" s="576">
        <f>IFERROR(IF(X501="",0,CEILING((X501/$H501),1)*$H501),"")</f>
        <v>504</v>
      </c>
      <c r="Z501" s="36">
        <f>IFERROR(IF(Y501=0,"",ROUNDUP(Y501/H501,0)*0.01898),"")</f>
        <v>1.06288</v>
      </c>
      <c r="AA501" s="56"/>
      <c r="AB501" s="57"/>
      <c r="AC501" s="553" t="s">
        <v>769</v>
      </c>
      <c r="AG501" s="64"/>
      <c r="AJ501" s="68"/>
      <c r="AK501" s="68">
        <v>0</v>
      </c>
      <c r="BB501" s="554" t="s">
        <v>1</v>
      </c>
      <c r="BM501" s="64">
        <f>IFERROR(X501*I501/H501,"0")</f>
        <v>528.83333333333337</v>
      </c>
      <c r="BN501" s="64">
        <f>IFERROR(Y501*I501/H501,"0")</f>
        <v>533.06399999999996</v>
      </c>
      <c r="BO501" s="64">
        <f>IFERROR(1/J501*(X501/H501),"0")</f>
        <v>0.86805555555555558</v>
      </c>
      <c r="BP501" s="64">
        <f>IFERROR(1/J501*(Y501/H501),"0")</f>
        <v>0.875</v>
      </c>
    </row>
    <row r="502" spans="1:68" ht="27" hidden="1" customHeight="1" x14ac:dyDescent="0.25">
      <c r="A502" s="54" t="s">
        <v>766</v>
      </c>
      <c r="B502" s="54" t="s">
        <v>770</v>
      </c>
      <c r="C502" s="31">
        <v>4301051887</v>
      </c>
      <c r="D502" s="590">
        <v>4640242180533</v>
      </c>
      <c r="E502" s="591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868" t="s">
        <v>768</v>
      </c>
      <c r="Q502" s="584"/>
      <c r="R502" s="584"/>
      <c r="S502" s="584"/>
      <c r="T502" s="585"/>
      <c r="U502" s="34"/>
      <c r="V502" s="34"/>
      <c r="W502" s="35" t="s">
        <v>69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769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605"/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606"/>
      <c r="P503" s="596" t="s">
        <v>71</v>
      </c>
      <c r="Q503" s="597"/>
      <c r="R503" s="597"/>
      <c r="S503" s="597"/>
      <c r="T503" s="597"/>
      <c r="U503" s="597"/>
      <c r="V503" s="598"/>
      <c r="W503" s="37" t="s">
        <v>72</v>
      </c>
      <c r="X503" s="577">
        <f>IFERROR(X501/H501,"0")+IFERROR(X502/H502,"0")</f>
        <v>55.555555555555557</v>
      </c>
      <c r="Y503" s="577">
        <f>IFERROR(Y501/H501,"0")+IFERROR(Y502/H502,"0")</f>
        <v>56</v>
      </c>
      <c r="Z503" s="577">
        <f>IFERROR(IF(Z501="",0,Z501),"0")+IFERROR(IF(Z502="",0,Z502),"0")</f>
        <v>1.06288</v>
      </c>
      <c r="AA503" s="578"/>
      <c r="AB503" s="578"/>
      <c r="AC503" s="578"/>
    </row>
    <row r="504" spans="1:68" x14ac:dyDescent="0.2">
      <c r="A504" s="582"/>
      <c r="B504" s="582"/>
      <c r="C504" s="582"/>
      <c r="D504" s="582"/>
      <c r="E504" s="582"/>
      <c r="F504" s="582"/>
      <c r="G504" s="582"/>
      <c r="H504" s="582"/>
      <c r="I504" s="582"/>
      <c r="J504" s="582"/>
      <c r="K504" s="582"/>
      <c r="L504" s="582"/>
      <c r="M504" s="582"/>
      <c r="N504" s="582"/>
      <c r="O504" s="606"/>
      <c r="P504" s="596" t="s">
        <v>71</v>
      </c>
      <c r="Q504" s="597"/>
      <c r="R504" s="597"/>
      <c r="S504" s="597"/>
      <c r="T504" s="597"/>
      <c r="U504" s="597"/>
      <c r="V504" s="598"/>
      <c r="W504" s="37" t="s">
        <v>69</v>
      </c>
      <c r="X504" s="577">
        <f>IFERROR(SUM(X501:X502),"0")</f>
        <v>500</v>
      </c>
      <c r="Y504" s="577">
        <f>IFERROR(SUM(Y501:Y502),"0")</f>
        <v>504</v>
      </c>
      <c r="Z504" s="37"/>
      <c r="AA504" s="578"/>
      <c r="AB504" s="578"/>
      <c r="AC504" s="578"/>
    </row>
    <row r="505" spans="1:68" ht="14.25" hidden="1" customHeight="1" x14ac:dyDescent="0.25">
      <c r="A505" s="592" t="s">
        <v>172</v>
      </c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82"/>
      <c r="P505" s="582"/>
      <c r="Q505" s="582"/>
      <c r="R505" s="582"/>
      <c r="S505" s="582"/>
      <c r="T505" s="582"/>
      <c r="U505" s="582"/>
      <c r="V505" s="582"/>
      <c r="W505" s="582"/>
      <c r="X505" s="582"/>
      <c r="Y505" s="582"/>
      <c r="Z505" s="582"/>
      <c r="AA505" s="571"/>
      <c r="AB505" s="571"/>
      <c r="AC505" s="571"/>
    </row>
    <row r="506" spans="1:68" ht="27" hidden="1" customHeight="1" x14ac:dyDescent="0.25">
      <c r="A506" s="54" t="s">
        <v>771</v>
      </c>
      <c r="B506" s="54" t="s">
        <v>772</v>
      </c>
      <c r="C506" s="31">
        <v>4301060485</v>
      </c>
      <c r="D506" s="590">
        <v>4640242180120</v>
      </c>
      <c r="E506" s="591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105</v>
      </c>
      <c r="L506" s="32"/>
      <c r="M506" s="33" t="s">
        <v>77</v>
      </c>
      <c r="N506" s="33"/>
      <c r="O506" s="32">
        <v>40</v>
      </c>
      <c r="P506" s="763" t="s">
        <v>773</v>
      </c>
      <c r="Q506" s="584"/>
      <c r="R506" s="584"/>
      <c r="S506" s="584"/>
      <c r="T506" s="585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774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771</v>
      </c>
      <c r="B507" s="54" t="s">
        <v>775</v>
      </c>
      <c r="C507" s="31">
        <v>4301060496</v>
      </c>
      <c r="D507" s="590">
        <v>4640242180120</v>
      </c>
      <c r="E507" s="591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610" t="s">
        <v>776</v>
      </c>
      <c r="Q507" s="584"/>
      <c r="R507" s="584"/>
      <c r="S507" s="584"/>
      <c r="T507" s="585"/>
      <c r="U507" s="34"/>
      <c r="V507" s="34"/>
      <c r="W507" s="35" t="s">
        <v>69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774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777</v>
      </c>
      <c r="B508" s="54" t="s">
        <v>778</v>
      </c>
      <c r="C508" s="31">
        <v>4301060486</v>
      </c>
      <c r="D508" s="590">
        <v>4640242180137</v>
      </c>
      <c r="E508" s="591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860" t="s">
        <v>779</v>
      </c>
      <c r="Q508" s="584"/>
      <c r="R508" s="584"/>
      <c r="S508" s="584"/>
      <c r="T508" s="585"/>
      <c r="U508" s="34"/>
      <c r="V508" s="34"/>
      <c r="W508" s="35" t="s">
        <v>69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780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777</v>
      </c>
      <c r="B509" s="54" t="s">
        <v>781</v>
      </c>
      <c r="C509" s="31">
        <v>4301060498</v>
      </c>
      <c r="D509" s="590">
        <v>4640242180137</v>
      </c>
      <c r="E509" s="591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698" t="s">
        <v>782</v>
      </c>
      <c r="Q509" s="584"/>
      <c r="R509" s="584"/>
      <c r="S509" s="584"/>
      <c r="T509" s="585"/>
      <c r="U509" s="34"/>
      <c r="V509" s="34"/>
      <c r="W509" s="35" t="s">
        <v>69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780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05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06"/>
      <c r="P510" s="596" t="s">
        <v>71</v>
      </c>
      <c r="Q510" s="597"/>
      <c r="R510" s="597"/>
      <c r="S510" s="597"/>
      <c r="T510" s="597"/>
      <c r="U510" s="597"/>
      <c r="V510" s="598"/>
      <c r="W510" s="37" t="s">
        <v>72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hidden="1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06"/>
      <c r="P511" s="596" t="s">
        <v>71</v>
      </c>
      <c r="Q511" s="597"/>
      <c r="R511" s="597"/>
      <c r="S511" s="597"/>
      <c r="T511" s="597"/>
      <c r="U511" s="597"/>
      <c r="V511" s="598"/>
      <c r="W511" s="37" t="s">
        <v>69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hidden="1" customHeight="1" x14ac:dyDescent="0.25">
      <c r="A512" s="581" t="s">
        <v>783</v>
      </c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582"/>
      <c r="P512" s="582"/>
      <c r="Q512" s="582"/>
      <c r="R512" s="582"/>
      <c r="S512" s="582"/>
      <c r="T512" s="582"/>
      <c r="U512" s="582"/>
      <c r="V512" s="582"/>
      <c r="W512" s="582"/>
      <c r="X512" s="582"/>
      <c r="Y512" s="582"/>
      <c r="Z512" s="582"/>
      <c r="AA512" s="570"/>
      <c r="AB512" s="570"/>
      <c r="AC512" s="570"/>
    </row>
    <row r="513" spans="1:68" ht="14.25" hidden="1" customHeight="1" x14ac:dyDescent="0.25">
      <c r="A513" s="592" t="s">
        <v>137</v>
      </c>
      <c r="B513" s="582"/>
      <c r="C513" s="582"/>
      <c r="D513" s="582"/>
      <c r="E513" s="582"/>
      <c r="F513" s="582"/>
      <c r="G513" s="582"/>
      <c r="H513" s="582"/>
      <c r="I513" s="582"/>
      <c r="J513" s="582"/>
      <c r="K513" s="582"/>
      <c r="L513" s="582"/>
      <c r="M513" s="582"/>
      <c r="N513" s="582"/>
      <c r="O513" s="582"/>
      <c r="P513" s="582"/>
      <c r="Q513" s="582"/>
      <c r="R513" s="582"/>
      <c r="S513" s="582"/>
      <c r="T513" s="582"/>
      <c r="U513" s="582"/>
      <c r="V513" s="582"/>
      <c r="W513" s="582"/>
      <c r="X513" s="582"/>
      <c r="Y513" s="582"/>
      <c r="Z513" s="582"/>
      <c r="AA513" s="571"/>
      <c r="AB513" s="571"/>
      <c r="AC513" s="571"/>
    </row>
    <row r="514" spans="1:68" ht="27" hidden="1" customHeight="1" x14ac:dyDescent="0.25">
      <c r="A514" s="54" t="s">
        <v>784</v>
      </c>
      <c r="B514" s="54" t="s">
        <v>785</v>
      </c>
      <c r="C514" s="31">
        <v>4301020314</v>
      </c>
      <c r="D514" s="590">
        <v>4640242180090</v>
      </c>
      <c r="E514" s="591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105</v>
      </c>
      <c r="L514" s="32"/>
      <c r="M514" s="33" t="s">
        <v>106</v>
      </c>
      <c r="N514" s="33"/>
      <c r="O514" s="32">
        <v>50</v>
      </c>
      <c r="P514" s="767" t="s">
        <v>786</v>
      </c>
      <c r="Q514" s="584"/>
      <c r="R514" s="584"/>
      <c r="S514" s="584"/>
      <c r="T514" s="585"/>
      <c r="U514" s="34"/>
      <c r="V514" s="34"/>
      <c r="W514" s="35" t="s">
        <v>69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787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05"/>
      <c r="B515" s="582"/>
      <c r="C515" s="582"/>
      <c r="D515" s="582"/>
      <c r="E515" s="582"/>
      <c r="F515" s="582"/>
      <c r="G515" s="582"/>
      <c r="H515" s="582"/>
      <c r="I515" s="582"/>
      <c r="J515" s="582"/>
      <c r="K515" s="582"/>
      <c r="L515" s="582"/>
      <c r="M515" s="582"/>
      <c r="N515" s="582"/>
      <c r="O515" s="606"/>
      <c r="P515" s="596" t="s">
        <v>71</v>
      </c>
      <c r="Q515" s="597"/>
      <c r="R515" s="597"/>
      <c r="S515" s="597"/>
      <c r="T515" s="597"/>
      <c r="U515" s="597"/>
      <c r="V515" s="598"/>
      <c r="W515" s="37" t="s">
        <v>72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hidden="1" x14ac:dyDescent="0.2">
      <c r="A516" s="582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82"/>
      <c r="O516" s="606"/>
      <c r="P516" s="596" t="s">
        <v>71</v>
      </c>
      <c r="Q516" s="597"/>
      <c r="R516" s="597"/>
      <c r="S516" s="597"/>
      <c r="T516" s="597"/>
      <c r="U516" s="597"/>
      <c r="V516" s="598"/>
      <c r="W516" s="37" t="s">
        <v>69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608"/>
      <c r="B517" s="582"/>
      <c r="C517" s="582"/>
      <c r="D517" s="582"/>
      <c r="E517" s="582"/>
      <c r="F517" s="582"/>
      <c r="G517" s="582"/>
      <c r="H517" s="582"/>
      <c r="I517" s="582"/>
      <c r="J517" s="582"/>
      <c r="K517" s="582"/>
      <c r="L517" s="582"/>
      <c r="M517" s="582"/>
      <c r="N517" s="582"/>
      <c r="O517" s="609"/>
      <c r="P517" s="628" t="s">
        <v>788</v>
      </c>
      <c r="Q517" s="629"/>
      <c r="R517" s="629"/>
      <c r="S517" s="629"/>
      <c r="T517" s="629"/>
      <c r="U517" s="629"/>
      <c r="V517" s="620"/>
      <c r="W517" s="37" t="s">
        <v>69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17832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17897.7</v>
      </c>
      <c r="Z517" s="37"/>
      <c r="AA517" s="578"/>
      <c r="AB517" s="578"/>
      <c r="AC517" s="578"/>
    </row>
    <row r="518" spans="1:68" x14ac:dyDescent="0.2">
      <c r="A518" s="582"/>
      <c r="B518" s="582"/>
      <c r="C518" s="582"/>
      <c r="D518" s="582"/>
      <c r="E518" s="582"/>
      <c r="F518" s="582"/>
      <c r="G518" s="582"/>
      <c r="H518" s="582"/>
      <c r="I518" s="582"/>
      <c r="J518" s="582"/>
      <c r="K518" s="582"/>
      <c r="L518" s="582"/>
      <c r="M518" s="582"/>
      <c r="N518" s="582"/>
      <c r="O518" s="609"/>
      <c r="P518" s="628" t="s">
        <v>789</v>
      </c>
      <c r="Q518" s="629"/>
      <c r="R518" s="629"/>
      <c r="S518" s="629"/>
      <c r="T518" s="629"/>
      <c r="U518" s="629"/>
      <c r="V518" s="620"/>
      <c r="W518" s="37" t="s">
        <v>69</v>
      </c>
      <c r="X518" s="577">
        <f>IFERROR(SUM(BM22:BM514),"0")</f>
        <v>18799.674853664856</v>
      </c>
      <c r="Y518" s="577">
        <f>IFERROR(SUM(BN22:BN514),"0")</f>
        <v>18868.631999999998</v>
      </c>
      <c r="Z518" s="37"/>
      <c r="AA518" s="578"/>
      <c r="AB518" s="578"/>
      <c r="AC518" s="578"/>
    </row>
    <row r="519" spans="1:68" x14ac:dyDescent="0.2">
      <c r="A519" s="582"/>
      <c r="B519" s="582"/>
      <c r="C519" s="582"/>
      <c r="D519" s="582"/>
      <c r="E519" s="582"/>
      <c r="F519" s="582"/>
      <c r="G519" s="582"/>
      <c r="H519" s="582"/>
      <c r="I519" s="582"/>
      <c r="J519" s="582"/>
      <c r="K519" s="582"/>
      <c r="L519" s="582"/>
      <c r="M519" s="582"/>
      <c r="N519" s="582"/>
      <c r="O519" s="609"/>
      <c r="P519" s="628" t="s">
        <v>790</v>
      </c>
      <c r="Q519" s="629"/>
      <c r="R519" s="629"/>
      <c r="S519" s="629"/>
      <c r="T519" s="629"/>
      <c r="U519" s="629"/>
      <c r="V519" s="620"/>
      <c r="W519" s="37" t="s">
        <v>791</v>
      </c>
      <c r="X519" s="38">
        <f>ROUNDUP(SUM(BO22:BO514),0)</f>
        <v>30</v>
      </c>
      <c r="Y519" s="38">
        <f>ROUNDUP(SUM(BP22:BP514),0)</f>
        <v>30</v>
      </c>
      <c r="Z519" s="37"/>
      <c r="AA519" s="578"/>
      <c r="AB519" s="578"/>
      <c r="AC519" s="578"/>
    </row>
    <row r="520" spans="1:68" x14ac:dyDescent="0.2">
      <c r="A520" s="582"/>
      <c r="B520" s="582"/>
      <c r="C520" s="582"/>
      <c r="D520" s="582"/>
      <c r="E520" s="582"/>
      <c r="F520" s="582"/>
      <c r="G520" s="582"/>
      <c r="H520" s="582"/>
      <c r="I520" s="582"/>
      <c r="J520" s="582"/>
      <c r="K520" s="582"/>
      <c r="L520" s="582"/>
      <c r="M520" s="582"/>
      <c r="N520" s="582"/>
      <c r="O520" s="609"/>
      <c r="P520" s="628" t="s">
        <v>792</v>
      </c>
      <c r="Q520" s="629"/>
      <c r="R520" s="629"/>
      <c r="S520" s="629"/>
      <c r="T520" s="629"/>
      <c r="U520" s="629"/>
      <c r="V520" s="620"/>
      <c r="W520" s="37" t="s">
        <v>69</v>
      </c>
      <c r="X520" s="577">
        <f>GrossWeightTotal+PalletQtyTotal*25</f>
        <v>19549.674853664856</v>
      </c>
      <c r="Y520" s="577">
        <f>GrossWeightTotalR+PalletQtyTotalR*25</f>
        <v>19618.631999999998</v>
      </c>
      <c r="Z520" s="37"/>
      <c r="AA520" s="578"/>
      <c r="AB520" s="578"/>
      <c r="AC520" s="578"/>
    </row>
    <row r="521" spans="1:68" x14ac:dyDescent="0.2">
      <c r="A521" s="582"/>
      <c r="B521" s="582"/>
      <c r="C521" s="582"/>
      <c r="D521" s="582"/>
      <c r="E521" s="582"/>
      <c r="F521" s="582"/>
      <c r="G521" s="582"/>
      <c r="H521" s="582"/>
      <c r="I521" s="582"/>
      <c r="J521" s="582"/>
      <c r="K521" s="582"/>
      <c r="L521" s="582"/>
      <c r="M521" s="582"/>
      <c r="N521" s="582"/>
      <c r="O521" s="609"/>
      <c r="P521" s="628" t="s">
        <v>793</v>
      </c>
      <c r="Q521" s="629"/>
      <c r="R521" s="629"/>
      <c r="S521" s="629"/>
      <c r="T521" s="629"/>
      <c r="U521" s="629"/>
      <c r="V521" s="620"/>
      <c r="W521" s="37" t="s">
        <v>791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2499.4979711646374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2507</v>
      </c>
      <c r="Z521" s="37"/>
      <c r="AA521" s="578"/>
      <c r="AB521" s="578"/>
      <c r="AC521" s="578"/>
    </row>
    <row r="522" spans="1:68" ht="14.25" hidden="1" customHeight="1" x14ac:dyDescent="0.2">
      <c r="A522" s="582"/>
      <c r="B522" s="582"/>
      <c r="C522" s="582"/>
      <c r="D522" s="582"/>
      <c r="E522" s="582"/>
      <c r="F522" s="582"/>
      <c r="G522" s="582"/>
      <c r="H522" s="582"/>
      <c r="I522" s="582"/>
      <c r="J522" s="582"/>
      <c r="K522" s="582"/>
      <c r="L522" s="582"/>
      <c r="M522" s="582"/>
      <c r="N522" s="582"/>
      <c r="O522" s="609"/>
      <c r="P522" s="628" t="s">
        <v>794</v>
      </c>
      <c r="Q522" s="629"/>
      <c r="R522" s="629"/>
      <c r="S522" s="629"/>
      <c r="T522" s="629"/>
      <c r="U522" s="629"/>
      <c r="V522" s="620"/>
      <c r="W522" s="39" t="s">
        <v>795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34.834940000000003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796</v>
      </c>
      <c r="B524" s="572" t="s">
        <v>62</v>
      </c>
      <c r="C524" s="579" t="s">
        <v>100</v>
      </c>
      <c r="D524" s="602"/>
      <c r="E524" s="602"/>
      <c r="F524" s="602"/>
      <c r="G524" s="602"/>
      <c r="H524" s="580"/>
      <c r="I524" s="579" t="s">
        <v>261</v>
      </c>
      <c r="J524" s="602"/>
      <c r="K524" s="602"/>
      <c r="L524" s="602"/>
      <c r="M524" s="602"/>
      <c r="N524" s="602"/>
      <c r="O524" s="602"/>
      <c r="P524" s="602"/>
      <c r="Q524" s="602"/>
      <c r="R524" s="602"/>
      <c r="S524" s="580"/>
      <c r="T524" s="579" t="s">
        <v>549</v>
      </c>
      <c r="U524" s="580"/>
      <c r="V524" s="579" t="s">
        <v>606</v>
      </c>
      <c r="W524" s="602"/>
      <c r="X524" s="602"/>
      <c r="Y524" s="580"/>
      <c r="Z524" s="572" t="s">
        <v>665</v>
      </c>
      <c r="AA524" s="579" t="s">
        <v>731</v>
      </c>
      <c r="AB524" s="580"/>
      <c r="AC524" s="52"/>
      <c r="AF524" s="573"/>
    </row>
    <row r="525" spans="1:68" ht="14.25" customHeight="1" thickTop="1" x14ac:dyDescent="0.2">
      <c r="A525" s="730" t="s">
        <v>797</v>
      </c>
      <c r="B525" s="579" t="s">
        <v>62</v>
      </c>
      <c r="C525" s="579" t="s">
        <v>101</v>
      </c>
      <c r="D525" s="579" t="s">
        <v>119</v>
      </c>
      <c r="E525" s="579" t="s">
        <v>179</v>
      </c>
      <c r="F525" s="579" t="s">
        <v>202</v>
      </c>
      <c r="G525" s="579" t="s">
        <v>237</v>
      </c>
      <c r="H525" s="579" t="s">
        <v>100</v>
      </c>
      <c r="I525" s="579" t="s">
        <v>262</v>
      </c>
      <c r="J525" s="579" t="s">
        <v>302</v>
      </c>
      <c r="K525" s="579" t="s">
        <v>363</v>
      </c>
      <c r="L525" s="579" t="s">
        <v>402</v>
      </c>
      <c r="M525" s="579" t="s">
        <v>418</v>
      </c>
      <c r="N525" s="573"/>
      <c r="O525" s="579" t="s">
        <v>431</v>
      </c>
      <c r="P525" s="579" t="s">
        <v>441</v>
      </c>
      <c r="Q525" s="579" t="s">
        <v>448</v>
      </c>
      <c r="R525" s="579" t="s">
        <v>453</v>
      </c>
      <c r="S525" s="579" t="s">
        <v>539</v>
      </c>
      <c r="T525" s="579" t="s">
        <v>550</v>
      </c>
      <c r="U525" s="579" t="s">
        <v>584</v>
      </c>
      <c r="V525" s="579" t="s">
        <v>607</v>
      </c>
      <c r="W525" s="579" t="s">
        <v>639</v>
      </c>
      <c r="X525" s="579" t="s">
        <v>657</v>
      </c>
      <c r="Y525" s="579" t="s">
        <v>661</v>
      </c>
      <c r="Z525" s="579" t="s">
        <v>665</v>
      </c>
      <c r="AA525" s="579" t="s">
        <v>731</v>
      </c>
      <c r="AB525" s="579" t="s">
        <v>783</v>
      </c>
      <c r="AC525" s="52"/>
      <c r="AF525" s="573"/>
    </row>
    <row r="526" spans="1:68" ht="13.5" customHeight="1" thickBot="1" x14ac:dyDescent="0.25">
      <c r="A526" s="731"/>
      <c r="B526" s="627"/>
      <c r="C526" s="627"/>
      <c r="D526" s="627"/>
      <c r="E526" s="627"/>
      <c r="F526" s="627"/>
      <c r="G526" s="627"/>
      <c r="H526" s="627"/>
      <c r="I526" s="627"/>
      <c r="J526" s="627"/>
      <c r="K526" s="627"/>
      <c r="L526" s="627"/>
      <c r="M526" s="627"/>
      <c r="N526" s="573"/>
      <c r="O526" s="627"/>
      <c r="P526" s="627"/>
      <c r="Q526" s="627"/>
      <c r="R526" s="627"/>
      <c r="S526" s="627"/>
      <c r="T526" s="627"/>
      <c r="U526" s="627"/>
      <c r="V526" s="627"/>
      <c r="W526" s="627"/>
      <c r="X526" s="627"/>
      <c r="Y526" s="627"/>
      <c r="Z526" s="627"/>
      <c r="AA526" s="627"/>
      <c r="AB526" s="627"/>
      <c r="AC526" s="52"/>
      <c r="AF526" s="573"/>
    </row>
    <row r="527" spans="1:68" ht="18" customHeight="1" thickTop="1" thickBot="1" x14ac:dyDescent="0.25">
      <c r="A527" s="40" t="s">
        <v>798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302.40000000000003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410.40000000000003</v>
      </c>
      <c r="E527" s="46">
        <f>IFERROR(Y90*1,"0")+IFERROR(Y91*1,"0")+IFERROR(Y92*1,"0")+IFERROR(Y96*1,"0")+IFERROR(Y97*1,"0")+IFERROR(Y98*1,"0")+IFERROR(Y99*1,"0")+IFERROR(Y100*1,"0")+IFERROR(Y101*1,"0")</f>
        <v>1044.9000000000001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1614.6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160.80000000000001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257.39999999999998</v>
      </c>
      <c r="S527" s="46">
        <f>IFERROR(Y341*1,"0")+IFERROR(Y342*1,"0")+IFERROR(Y343*1,"0")</f>
        <v>252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6015</v>
      </c>
      <c r="U527" s="46">
        <f>IFERROR(Y374*1,"0")+IFERROR(Y375*1,"0")+IFERROR(Y376*1,"0")+IFERROR(Y377*1,"0")+IFERROR(Y381*1,"0")+IFERROR(Y385*1,"0")+IFERROR(Y386*1,"0")+IFERROR(Y390*1,"0")</f>
        <v>3621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3511.2000000000003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708</v>
      </c>
      <c r="AB527" s="46">
        <f>IFERROR(Y514*1,"0")</f>
        <v>0</v>
      </c>
      <c r="AC527" s="52"/>
      <c r="AF527" s="573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300,00"/>
        <filter val="1 310,00"/>
        <filter val="1 700,00"/>
        <filter val="100,00"/>
        <filter val="12,82"/>
        <filter val="120,00"/>
        <filter val="150,00"/>
        <filter val="16,67"/>
        <filter val="160,00"/>
        <filter val="168,00"/>
        <filter val="17 832,00"/>
        <filter val="18 799,67"/>
        <filter val="19 549,67"/>
        <filter val="19,23"/>
        <filter val="2 499,50"/>
        <filter val="200,00"/>
        <filter val="224,69"/>
        <filter val="246,21"/>
        <filter val="252,00"/>
        <filter val="27,78"/>
        <filter val="3 000,00"/>
        <filter val="3 500,00"/>
        <filter val="3 620,00"/>
        <filter val="30"/>
        <filter val="300,00"/>
        <filter val="321,97"/>
        <filter val="361,73"/>
        <filter val="37,04"/>
        <filter val="40,00"/>
        <filter val="400,00"/>
        <filter val="438,89"/>
        <filter val="500,00"/>
        <filter val="540,00"/>
        <filter val="55,56"/>
        <filter val="66,67"/>
        <filter val="740,00"/>
        <filter val="810,00"/>
        <filter val="84,00"/>
        <filter val="94,70"/>
      </filters>
    </filterColumn>
    <filterColumn colId="29" showButton="0"/>
    <filterColumn colId="30" showButton="0"/>
  </autoFilter>
  <mergeCells count="924"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D410:E410"/>
    <mergeCell ref="P381:T381"/>
    <mergeCell ref="P435:V435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P316:T316"/>
    <mergeCell ref="P443:T443"/>
    <mergeCell ref="P79:T79"/>
    <mergeCell ref="P87:V87"/>
    <mergeCell ref="A83:Z83"/>
    <mergeCell ref="D96:E96"/>
    <mergeCell ref="P122:T122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A34:Z34"/>
    <mergeCell ref="A270:Z270"/>
    <mergeCell ref="P516:V51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D53:E53"/>
    <mergeCell ref="D351:E351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45:V45"/>
    <mergeCell ref="P266:T266"/>
    <mergeCell ref="A498:O499"/>
    <mergeCell ref="A368:Z368"/>
    <mergeCell ref="A458:O459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P462:T462"/>
    <mergeCell ref="D222:E222"/>
    <mergeCell ref="P399:T399"/>
    <mergeCell ref="A323:O324"/>
    <mergeCell ref="D314:E314"/>
    <mergeCell ref="P184:V184"/>
    <mergeCell ref="P407:V407"/>
    <mergeCell ref="A289:O290"/>
    <mergeCell ref="P382:V382"/>
    <mergeCell ref="P357:V357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Q13:R13"/>
    <mergeCell ref="A243:O244"/>
    <mergeCell ref="D227:E227"/>
    <mergeCell ref="P321:T321"/>
    <mergeCell ref="A150:O151"/>
    <mergeCell ref="D85:E85"/>
    <mergeCell ref="P35:T35"/>
    <mergeCell ref="A81:O82"/>
    <mergeCell ref="D80:E80"/>
    <mergeCell ref="P188:T188"/>
    <mergeCell ref="A182:Z182"/>
    <mergeCell ref="P106:T106"/>
    <mergeCell ref="P177:T177"/>
    <mergeCell ref="A223:O224"/>
    <mergeCell ref="G17:G18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M17:M18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N17:N18"/>
    <mergeCell ref="O17:O18"/>
    <mergeCell ref="P62:T62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D462:E462"/>
    <mergeCell ref="P364:T364"/>
    <mergeCell ref="A176:Z176"/>
    <mergeCell ref="P239:V239"/>
    <mergeCell ref="P439:T439"/>
    <mergeCell ref="D249:E249"/>
    <mergeCell ref="P433:T433"/>
    <mergeCell ref="D386:E386"/>
    <mergeCell ref="D215:E215"/>
    <mergeCell ref="P490:T490"/>
    <mergeCell ref="I524:S52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14</v>
      </c>
      <c r="C9" s="47" t="s">
        <v>810</v>
      </c>
      <c r="D9" s="47" t="s">
        <v>811</v>
      </c>
      <c r="E9" s="47"/>
    </row>
    <row r="10" spans="2:8" x14ac:dyDescent="0.2">
      <c r="B10" s="47" t="s">
        <v>812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810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2025-06-09T10:34:13Z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