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C48F92F7-0189-44FF-A0DE-BF7B409CEB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заказа'!$B$265:$B$265</definedName>
    <definedName name="ProductId101">'Бланк заказа'!$B$271:$B$271</definedName>
    <definedName name="ProductId102">'Бланк заказа'!$B$272:$B$272</definedName>
    <definedName name="ProductId103">'Бланк заказа'!$B$278:$B$278</definedName>
    <definedName name="ProductId104">'Бланк заказа'!$B$282:$B$282</definedName>
    <definedName name="ProductId105">'Бланк заказа'!$B$288:$B$288</definedName>
    <definedName name="ProductId106">'Бланк заказа'!$B$289:$B$289</definedName>
    <definedName name="ProductId107">'Бланк заказа'!$B$290:$B$290</definedName>
    <definedName name="ProductId108">'Бланк заказа'!$B$294:$B$294</definedName>
    <definedName name="ProductId109">'Бланк заказа'!$B$298:$B$298</definedName>
    <definedName name="ProductId11">'Бланк заказа'!$B$45:$B$45</definedName>
    <definedName name="ProductId110">'Бланк заказа'!$B$299:$B$299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заказа'!$B$34:$B$34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заказа'!$B$147:$B$147</definedName>
    <definedName name="ProductId59">'Бланк заказа'!$B$152:$B$152</definedName>
    <definedName name="ProductId6">'Бланк заказа'!$B$36:$B$36</definedName>
    <definedName name="ProductId60">'Бланк заказа'!$B$157:$B$157</definedName>
    <definedName name="ProductId61">'Бланк заказа'!$B$162:$B$162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заказа'!$B$180:$B$180</definedName>
    <definedName name="ProductId67">'Бланк заказа'!$B$181:$B$181</definedName>
    <definedName name="ProductId68">'Бланк заказа'!$B$182:$B$182</definedName>
    <definedName name="ProductId69">'Бланк заказа'!$B$186:$B$186</definedName>
    <definedName name="ProductId7">'Бланк заказа'!$B$41:$B$41</definedName>
    <definedName name="ProductId70">'Бланк заказа'!$B$187:$B$187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заказа'!$B$199:$B$199</definedName>
    <definedName name="ProductId75">'Бланк заказа'!$B$205:$B$205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заказа'!$B$42:$B$42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заказа'!$B$228:$B$228</definedName>
    <definedName name="ProductId88">'Бланк заказа'!$B$229:$B$229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заказа'!$B$236:$B$236</definedName>
    <definedName name="ProductId92">'Бланк заказа'!$B$237:$B$237</definedName>
    <definedName name="ProductId93">'Бланк заказа'!$B$242:$B$242</definedName>
    <definedName name="ProductId94">'Бланк заказа'!$B$247:$B$247</definedName>
    <definedName name="ProductId95">'Бланк заказа'!$B$251:$B$251</definedName>
    <definedName name="ProductId96">'Бланк заказа'!$B$252:$B$252</definedName>
    <definedName name="ProductId97">'Бланк заказа'!$B$253:$B$253</definedName>
    <definedName name="ProductId98">'Бланк заказа'!$B$258:$B$258</definedName>
    <definedName name="ProductId99">'Бланк заказа'!$B$259:$B$259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заказа'!$X$265:$X$265</definedName>
    <definedName name="SalesQty101">'Бланк заказа'!$X$271:$X$271</definedName>
    <definedName name="SalesQty102">'Бланк заказа'!$X$272:$X$272</definedName>
    <definedName name="SalesQty103">'Бланк заказа'!$X$278:$X$278</definedName>
    <definedName name="SalesQty104">'Бланк заказа'!$X$282:$X$282</definedName>
    <definedName name="SalesQty105">'Бланк заказа'!$X$288:$X$288</definedName>
    <definedName name="SalesQty106">'Бланк заказа'!$X$289:$X$289</definedName>
    <definedName name="SalesQty107">'Бланк заказа'!$X$290:$X$290</definedName>
    <definedName name="SalesQty108">'Бланк заказа'!$X$294:$X$294</definedName>
    <definedName name="SalesQty109">'Бланк заказа'!$X$298:$X$298</definedName>
    <definedName name="SalesQty11">'Бланк заказа'!$X$45:$X$45</definedName>
    <definedName name="SalesQty110">'Бланк заказа'!$X$299:$X$299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заказа'!$X$34:$X$34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заказа'!$X$147:$X$147</definedName>
    <definedName name="SalesQty59">'Бланк заказа'!$X$152:$X$152</definedName>
    <definedName name="SalesQty6">'Бланк заказа'!$X$36:$X$36</definedName>
    <definedName name="SalesQty60">'Бланк заказа'!$X$157:$X$157</definedName>
    <definedName name="SalesQty61">'Бланк заказа'!$X$162:$X$162</definedName>
    <definedName name="SalesQty62">'Бланк заказа'!$X$167:$X$167</definedName>
    <definedName name="SalesQty63">'Бланк заказа'!$X$173:$X$173</definedName>
    <definedName name="SalesQty64">'Бланк заказа'!$X$174:$X$174</definedName>
    <definedName name="SalesQty65">'Бланк заказа'!$X$179:$X$179</definedName>
    <definedName name="SalesQty66">'Бланк заказа'!$X$180:$X$180</definedName>
    <definedName name="SalesQty67">'Бланк заказа'!$X$181:$X$181</definedName>
    <definedName name="SalesQty68">'Бланк заказа'!$X$182:$X$182</definedName>
    <definedName name="SalesQty69">'Бланк заказа'!$X$186:$X$186</definedName>
    <definedName name="SalesQty7">'Бланк заказа'!$X$41:$X$41</definedName>
    <definedName name="SalesQty70">'Бланк заказа'!$X$187:$X$187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заказа'!$X$199:$X$199</definedName>
    <definedName name="SalesQty75">'Бланк заказа'!$X$205:$X$205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заказа'!$X$212:$X$212</definedName>
    <definedName name="SalesQty8">'Бланк заказа'!$X$42:$X$42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заказа'!$X$228:$X$228</definedName>
    <definedName name="SalesQty88">'Бланк заказа'!$X$229:$X$229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заказа'!$X$236:$X$236</definedName>
    <definedName name="SalesQty92">'Бланк заказа'!$X$237:$X$237</definedName>
    <definedName name="SalesQty93">'Бланк заказа'!$X$242:$X$242</definedName>
    <definedName name="SalesQty94">'Бланк заказа'!$X$247:$X$247</definedName>
    <definedName name="SalesQty95">'Бланк заказа'!$X$251:$X$251</definedName>
    <definedName name="SalesQty96">'Бланк заказа'!$X$252:$X$252</definedName>
    <definedName name="SalesQty97">'Бланк заказа'!$X$253:$X$253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заказа'!$Y$265:$Y$265</definedName>
    <definedName name="SalesRoundBox101">'Бланк заказа'!$Y$271:$Y$271</definedName>
    <definedName name="SalesRoundBox102">'Бланк заказа'!$Y$272:$Y$272</definedName>
    <definedName name="SalesRoundBox103">'Бланк заказа'!$Y$278:$Y$278</definedName>
    <definedName name="SalesRoundBox104">'Бланк заказа'!$Y$282:$Y$282</definedName>
    <definedName name="SalesRoundBox105">'Бланк заказа'!$Y$288:$Y$288</definedName>
    <definedName name="SalesRoundBox106">'Бланк заказа'!$Y$289:$Y$289</definedName>
    <definedName name="SalesRoundBox107">'Бланк заказа'!$Y$290:$Y$290</definedName>
    <definedName name="SalesRoundBox108">'Бланк заказа'!$Y$294:$Y$294</definedName>
    <definedName name="SalesRoundBox109">'Бланк заказа'!$Y$298:$Y$298</definedName>
    <definedName name="SalesRoundBox11">'Бланк заказа'!$Y$45:$Y$45</definedName>
    <definedName name="SalesRoundBox110">'Бланк заказа'!$Y$299:$Y$299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заказа'!$Y$34:$Y$34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заказа'!$Y$147:$Y$147</definedName>
    <definedName name="SalesRoundBox59">'Бланк заказа'!$Y$152:$Y$152</definedName>
    <definedName name="SalesRoundBox6">'Бланк заказа'!$Y$36:$Y$36</definedName>
    <definedName name="SalesRoundBox60">'Бланк заказа'!$Y$157:$Y$157</definedName>
    <definedName name="SalesRoundBox61">'Бланк заказа'!$Y$162:$Y$162</definedName>
    <definedName name="SalesRoundBox62">'Бланк заказа'!$Y$167:$Y$167</definedName>
    <definedName name="SalesRoundBox63">'Бланк заказа'!$Y$173:$Y$173</definedName>
    <definedName name="SalesRoundBox64">'Бланк заказа'!$Y$174:$Y$174</definedName>
    <definedName name="SalesRoundBox65">'Бланк заказа'!$Y$179:$Y$179</definedName>
    <definedName name="SalesRoundBox66">'Бланк заказа'!$Y$180:$Y$180</definedName>
    <definedName name="SalesRoundBox67">'Бланк заказа'!$Y$181:$Y$181</definedName>
    <definedName name="SalesRoundBox68">'Бланк заказа'!$Y$182:$Y$182</definedName>
    <definedName name="SalesRoundBox69">'Бланк заказа'!$Y$186:$Y$186</definedName>
    <definedName name="SalesRoundBox7">'Бланк заказа'!$Y$41:$Y$41</definedName>
    <definedName name="SalesRoundBox70">'Бланк заказа'!$Y$187:$Y$187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заказа'!$Y$199:$Y$199</definedName>
    <definedName name="SalesRoundBox75">'Бланк заказа'!$Y$205:$Y$205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заказа'!$Y$212:$Y$212</definedName>
    <definedName name="SalesRoundBox8">'Бланк заказа'!$Y$42:$Y$42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заказа'!$Y$228:$Y$228</definedName>
    <definedName name="SalesRoundBox88">'Бланк заказа'!$Y$229:$Y$229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заказа'!$Y$236:$Y$236</definedName>
    <definedName name="SalesRoundBox92">'Бланк заказа'!$Y$237:$Y$237</definedName>
    <definedName name="SalesRoundBox93">'Бланк заказа'!$Y$242:$Y$242</definedName>
    <definedName name="SalesRoundBox94">'Бланк заказа'!$Y$247:$Y$247</definedName>
    <definedName name="SalesRoundBox95">'Бланк заказа'!$Y$251:$Y$251</definedName>
    <definedName name="SalesRoundBox96">'Бланк заказа'!$Y$252:$Y$252</definedName>
    <definedName name="SalesRoundBox97">'Бланк заказа'!$Y$253:$Y$253</definedName>
    <definedName name="SalesRoundBox98">'Бланк заказа'!$Y$258:$Y$258</definedName>
    <definedName name="SalesRoundBox99">'Бланк заказа'!$Y$259:$Y$259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заказа'!$W$265:$W$265</definedName>
    <definedName name="UnitOfMeasure101">'Бланк заказа'!$W$271:$W$271</definedName>
    <definedName name="UnitOfMeasure102">'Бланк заказа'!$W$272:$W$272</definedName>
    <definedName name="UnitOfMeasure103">'Бланк заказа'!$W$278:$W$278</definedName>
    <definedName name="UnitOfMeasure104">'Бланк заказа'!$W$282:$W$282</definedName>
    <definedName name="UnitOfMeasure105">'Бланк заказа'!$W$288:$W$288</definedName>
    <definedName name="UnitOfMeasure106">'Бланк заказа'!$W$289:$W$289</definedName>
    <definedName name="UnitOfMeasure107">'Бланк заказа'!$W$290:$W$290</definedName>
    <definedName name="UnitOfMeasure108">'Бланк заказа'!$W$294:$W$294</definedName>
    <definedName name="UnitOfMeasure109">'Бланк заказа'!$W$298:$W$298</definedName>
    <definedName name="UnitOfMeasure11">'Бланк заказа'!$W$45:$W$45</definedName>
    <definedName name="UnitOfMeasure110">'Бланк заказа'!$W$299:$W$299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заказа'!$W$34:$W$34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заказа'!$W$147:$W$147</definedName>
    <definedName name="UnitOfMeasure59">'Бланк заказа'!$W$152:$W$152</definedName>
    <definedName name="UnitOfMeasure6">'Бланк заказа'!$W$36:$W$36</definedName>
    <definedName name="UnitOfMeasure60">'Бланк заказа'!$W$157:$W$157</definedName>
    <definedName name="UnitOfMeasure61">'Бланк заказа'!$W$162:$W$162</definedName>
    <definedName name="UnitOfMeasure62">'Бланк заказа'!$W$167:$W$167</definedName>
    <definedName name="UnitOfMeasure63">'Бланк заказа'!$W$173:$W$173</definedName>
    <definedName name="UnitOfMeasure64">'Бланк заказа'!$W$174:$W$174</definedName>
    <definedName name="UnitOfMeasure65">'Бланк заказа'!$W$179:$W$179</definedName>
    <definedName name="UnitOfMeasure66">'Бланк заказа'!$W$180:$W$180</definedName>
    <definedName name="UnitOfMeasure67">'Бланк заказа'!$W$181:$W$181</definedName>
    <definedName name="UnitOfMeasure68">'Бланк заказа'!$W$182:$W$182</definedName>
    <definedName name="UnitOfMeasure69">'Бланк заказа'!$W$186:$W$186</definedName>
    <definedName name="UnitOfMeasure7">'Бланк заказа'!$W$41:$W$41</definedName>
    <definedName name="UnitOfMeasure70">'Бланк заказа'!$W$187:$W$187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заказа'!$W$199:$W$199</definedName>
    <definedName name="UnitOfMeasure75">'Бланк заказа'!$W$205:$W$205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заказа'!$W$212:$W$212</definedName>
    <definedName name="UnitOfMeasure8">'Бланк заказа'!$W$42:$W$42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заказа'!$W$228:$W$228</definedName>
    <definedName name="UnitOfMeasure88">'Бланк заказа'!$W$229:$W$229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заказа'!$W$236:$W$236</definedName>
    <definedName name="UnitOfMeasure92">'Бланк заказа'!$W$237:$W$237</definedName>
    <definedName name="UnitOfMeasure93">'Бланк заказа'!$W$242:$W$242</definedName>
    <definedName name="UnitOfMeasure94">'Бланк заказа'!$W$247:$W$247</definedName>
    <definedName name="UnitOfMeasure95">'Бланк заказа'!$W$251:$W$251</definedName>
    <definedName name="UnitOfMeasure96">'Бланк заказа'!$W$252:$W$252</definedName>
    <definedName name="UnitOfMeasure97">'Бланк заказа'!$W$253:$W$253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5" i="1" l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Y333" i="1"/>
  <c r="X333" i="1"/>
  <c r="BP332" i="1"/>
  <c r="BO332" i="1"/>
  <c r="BN332" i="1"/>
  <c r="BM332" i="1"/>
  <c r="Z332" i="1"/>
  <c r="Z333" i="1" s="1"/>
  <c r="Y332" i="1"/>
  <c r="Y334" i="1" s="1"/>
  <c r="Y329" i="1"/>
  <c r="X329" i="1"/>
  <c r="Z328" i="1"/>
  <c r="X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P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Z315" i="1"/>
  <c r="Y315" i="1"/>
  <c r="BO314" i="1"/>
  <c r="BM314" i="1"/>
  <c r="Z314" i="1"/>
  <c r="Y314" i="1"/>
  <c r="P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P311" i="1"/>
  <c r="BO310" i="1"/>
  <c r="BM310" i="1"/>
  <c r="Z310" i="1"/>
  <c r="Y310" i="1"/>
  <c r="BO309" i="1"/>
  <c r="BM309" i="1"/>
  <c r="Z309" i="1"/>
  <c r="Y309" i="1"/>
  <c r="X307" i="1"/>
  <c r="X306" i="1"/>
  <c r="BP305" i="1"/>
  <c r="BO305" i="1"/>
  <c r="BN305" i="1"/>
  <c r="BM305" i="1"/>
  <c r="Z305" i="1"/>
  <c r="Y305" i="1"/>
  <c r="P305" i="1"/>
  <c r="BO304" i="1"/>
  <c r="BM304" i="1"/>
  <c r="Z304" i="1"/>
  <c r="Y304" i="1"/>
  <c r="P304" i="1"/>
  <c r="BP303" i="1"/>
  <c r="BO303" i="1"/>
  <c r="BN303" i="1"/>
  <c r="BM303" i="1"/>
  <c r="Z303" i="1"/>
  <c r="Z306" i="1" s="1"/>
  <c r="Y303" i="1"/>
  <c r="Y307" i="1" s="1"/>
  <c r="X301" i="1"/>
  <c r="Z300" i="1"/>
  <c r="X300" i="1"/>
  <c r="BO299" i="1"/>
  <c r="BM299" i="1"/>
  <c r="Z299" i="1"/>
  <c r="Y299" i="1"/>
  <c r="BO298" i="1"/>
  <c r="BM298" i="1"/>
  <c r="Z298" i="1"/>
  <c r="Y298" i="1"/>
  <c r="P298" i="1"/>
  <c r="Y296" i="1"/>
  <c r="X296" i="1"/>
  <c r="Z295" i="1"/>
  <c r="X295" i="1"/>
  <c r="BO294" i="1"/>
  <c r="BM294" i="1"/>
  <c r="Z294" i="1"/>
  <c r="Y294" i="1"/>
  <c r="P294" i="1"/>
  <c r="X292" i="1"/>
  <c r="Z291" i="1"/>
  <c r="X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Y267" i="1"/>
  <c r="X267" i="1"/>
  <c r="Z266" i="1"/>
  <c r="X266" i="1"/>
  <c r="BO265" i="1"/>
  <c r="BM265" i="1"/>
  <c r="Z265" i="1"/>
  <c r="Y265" i="1"/>
  <c r="P265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Z252" i="1"/>
  <c r="Y252" i="1"/>
  <c r="P252" i="1"/>
  <c r="BP251" i="1"/>
  <c r="BO251" i="1"/>
  <c r="BN251" i="1"/>
  <c r="BM251" i="1"/>
  <c r="Z251" i="1"/>
  <c r="Z254" i="1" s="1"/>
  <c r="Y251" i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Z243" i="1" s="1"/>
  <c r="Y242" i="1"/>
  <c r="Y244" i="1" s="1"/>
  <c r="Y239" i="1"/>
  <c r="X239" i="1"/>
  <c r="Z238" i="1"/>
  <c r="X238" i="1"/>
  <c r="BO237" i="1"/>
  <c r="BM237" i="1"/>
  <c r="Z237" i="1"/>
  <c r="Y237" i="1"/>
  <c r="P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Y234" i="1"/>
  <c r="Y238" i="1" s="1"/>
  <c r="P234" i="1"/>
  <c r="X231" i="1"/>
  <c r="X230" i="1"/>
  <c r="BO229" i="1"/>
  <c r="BM229" i="1"/>
  <c r="Z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BP225" i="1" s="1"/>
  <c r="P225" i="1"/>
  <c r="BP224" i="1"/>
  <c r="BO224" i="1"/>
  <c r="BN224" i="1"/>
  <c r="BM224" i="1"/>
  <c r="Z224" i="1"/>
  <c r="Z230" i="1" s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Z220" i="1" s="1"/>
  <c r="Y217" i="1"/>
  <c r="Y221" i="1" s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Z209" i="1"/>
  <c r="Z213" i="1" s="1"/>
  <c r="Y209" i="1"/>
  <c r="Y214" i="1" s="1"/>
  <c r="P209" i="1"/>
  <c r="X207" i="1"/>
  <c r="Z206" i="1"/>
  <c r="X206" i="1"/>
  <c r="BO205" i="1"/>
  <c r="BM205" i="1"/>
  <c r="Z205" i="1"/>
  <c r="Y205" i="1"/>
  <c r="Y206" i="1" s="1"/>
  <c r="X201" i="1"/>
  <c r="Y200" i="1"/>
  <c r="X200" i="1"/>
  <c r="BP199" i="1"/>
  <c r="BO199" i="1"/>
  <c r="BN199" i="1"/>
  <c r="BM199" i="1"/>
  <c r="Z199" i="1"/>
  <c r="Z200" i="1" s="1"/>
  <c r="Y199" i="1"/>
  <c r="Y201" i="1" s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Z196" i="1" s="1"/>
  <c r="Y194" i="1"/>
  <c r="P194" i="1"/>
  <c r="BO193" i="1"/>
  <c r="BM193" i="1"/>
  <c r="Z193" i="1"/>
  <c r="Y193" i="1"/>
  <c r="P193" i="1"/>
  <c r="X189" i="1"/>
  <c r="X188" i="1"/>
  <c r="BO187" i="1"/>
  <c r="BM187" i="1"/>
  <c r="Z187" i="1"/>
  <c r="Y187" i="1"/>
  <c r="Y189" i="1" s="1"/>
  <c r="P187" i="1"/>
  <c r="BP186" i="1"/>
  <c r="BO186" i="1"/>
  <c r="BN186" i="1"/>
  <c r="BM186" i="1"/>
  <c r="Z186" i="1"/>
  <c r="Z188" i="1" s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Z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Z183" i="1" s="1"/>
  <c r="Y179" i="1"/>
  <c r="Y176" i="1"/>
  <c r="X176" i="1"/>
  <c r="Z175" i="1"/>
  <c r="X175" i="1"/>
  <c r="BO174" i="1"/>
  <c r="BM174" i="1"/>
  <c r="Z174" i="1"/>
  <c r="Y174" i="1"/>
  <c r="BO173" i="1"/>
  <c r="BM173" i="1"/>
  <c r="Z173" i="1"/>
  <c r="Y173" i="1"/>
  <c r="X169" i="1"/>
  <c r="Y168" i="1"/>
  <c r="X168" i="1"/>
  <c r="BP167" i="1"/>
  <c r="BO167" i="1"/>
  <c r="BN167" i="1"/>
  <c r="BM167" i="1"/>
  <c r="Z167" i="1"/>
  <c r="Z168" i="1" s="1"/>
  <c r="Y167" i="1"/>
  <c r="Y169" i="1" s="1"/>
  <c r="P167" i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X148" i="1"/>
  <c r="BP147" i="1"/>
  <c r="BO147" i="1"/>
  <c r="BN147" i="1"/>
  <c r="BM147" i="1"/>
  <c r="Z147" i="1"/>
  <c r="Y147" i="1"/>
  <c r="BP146" i="1"/>
  <c r="BO146" i="1"/>
  <c r="BN146" i="1"/>
  <c r="BM146" i="1"/>
  <c r="Z146" i="1"/>
  <c r="Y146" i="1"/>
  <c r="P146" i="1"/>
  <c r="BO145" i="1"/>
  <c r="BM145" i="1"/>
  <c r="Z145" i="1"/>
  <c r="Y145" i="1"/>
  <c r="BO144" i="1"/>
  <c r="BM144" i="1"/>
  <c r="Z144" i="1"/>
  <c r="Z148" i="1" s="1"/>
  <c r="Y144" i="1"/>
  <c r="P144" i="1"/>
  <c r="X141" i="1"/>
  <c r="X140" i="1"/>
  <c r="BO139" i="1"/>
  <c r="BM139" i="1"/>
  <c r="Z139" i="1"/>
  <c r="Y139" i="1"/>
  <c r="P139" i="1"/>
  <c r="BP138" i="1"/>
  <c r="BO138" i="1"/>
  <c r="BN138" i="1"/>
  <c r="BM138" i="1"/>
  <c r="Z138" i="1"/>
  <c r="Z140" i="1" s="1"/>
  <c r="Y138" i="1"/>
  <c r="P138" i="1"/>
  <c r="BO137" i="1"/>
  <c r="BM137" i="1"/>
  <c r="Z137" i="1"/>
  <c r="Y137" i="1"/>
  <c r="P137" i="1"/>
  <c r="Y134" i="1"/>
  <c r="X134" i="1"/>
  <c r="Z133" i="1"/>
  <c r="X133" i="1"/>
  <c r="BO132" i="1"/>
  <c r="BM132" i="1"/>
  <c r="Z132" i="1"/>
  <c r="Y132" i="1"/>
  <c r="P132" i="1"/>
  <c r="BP131" i="1"/>
  <c r="BO131" i="1"/>
  <c r="BN131" i="1"/>
  <c r="BM131" i="1"/>
  <c r="Z131" i="1"/>
  <c r="Y131" i="1"/>
  <c r="Y133" i="1" s="1"/>
  <c r="P131" i="1"/>
  <c r="X128" i="1"/>
  <c r="Y127" i="1"/>
  <c r="X127" i="1"/>
  <c r="BP126" i="1"/>
  <c r="BO126" i="1"/>
  <c r="BN126" i="1"/>
  <c r="BM126" i="1"/>
  <c r="Z126" i="1"/>
  <c r="Z127" i="1" s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Y121" i="1"/>
  <c r="P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Z123" i="1" s="1"/>
  <c r="Y117" i="1"/>
  <c r="P117" i="1"/>
  <c r="X114" i="1"/>
  <c r="X113" i="1"/>
  <c r="BO112" i="1"/>
  <c r="BM112" i="1"/>
  <c r="Z112" i="1"/>
  <c r="Y112" i="1"/>
  <c r="Y114" i="1" s="1"/>
  <c r="P112" i="1"/>
  <c r="BP111" i="1"/>
  <c r="BO111" i="1"/>
  <c r="BN111" i="1"/>
  <c r="BM111" i="1"/>
  <c r="Z111" i="1"/>
  <c r="Z113" i="1" s="1"/>
  <c r="Y111" i="1"/>
  <c r="P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O104" i="1"/>
  <c r="BM104" i="1"/>
  <c r="Z104" i="1"/>
  <c r="Y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Y95" i="1"/>
  <c r="Y107" i="1" s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Y91" i="1" s="1"/>
  <c r="P89" i="1"/>
  <c r="Y86" i="1"/>
  <c r="X86" i="1"/>
  <c r="Z85" i="1"/>
  <c r="X85" i="1"/>
  <c r="BO84" i="1"/>
  <c r="BM84" i="1"/>
  <c r="Z84" i="1"/>
  <c r="Y84" i="1"/>
  <c r="P84" i="1"/>
  <c r="BP83" i="1"/>
  <c r="BO83" i="1"/>
  <c r="BN83" i="1"/>
  <c r="BM83" i="1"/>
  <c r="Z83" i="1"/>
  <c r="Y83" i="1"/>
  <c r="Y85" i="1" s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Z79" i="1" s="1"/>
  <c r="Y77" i="1"/>
  <c r="P77" i="1"/>
  <c r="X74" i="1"/>
  <c r="X73" i="1"/>
  <c r="BO72" i="1"/>
  <c r="BM72" i="1"/>
  <c r="Z72" i="1"/>
  <c r="Y72" i="1"/>
  <c r="P72" i="1"/>
  <c r="BP71" i="1"/>
  <c r="BO71" i="1"/>
  <c r="BN71" i="1"/>
  <c r="BM71" i="1"/>
  <c r="Z71" i="1"/>
  <c r="Z73" i="1" s="1"/>
  <c r="Y71" i="1"/>
  <c r="P71" i="1"/>
  <c r="BO70" i="1"/>
  <c r="BM70" i="1"/>
  <c r="Z70" i="1"/>
  <c r="Y70" i="1"/>
  <c r="P70" i="1"/>
  <c r="Y68" i="1"/>
  <c r="X68" i="1"/>
  <c r="Z67" i="1"/>
  <c r="X67" i="1"/>
  <c r="BO66" i="1"/>
  <c r="BM66" i="1"/>
  <c r="Z66" i="1"/>
  <c r="Y66" i="1"/>
  <c r="P66" i="1"/>
  <c r="BP65" i="1"/>
  <c r="BO65" i="1"/>
  <c r="BN65" i="1"/>
  <c r="BM65" i="1"/>
  <c r="Z65" i="1"/>
  <c r="Y65" i="1"/>
  <c r="Y67" i="1" s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Z58" i="1" s="1"/>
  <c r="Y56" i="1"/>
  <c r="P56" i="1"/>
  <c r="X54" i="1"/>
  <c r="Z53" i="1"/>
  <c r="X53" i="1"/>
  <c r="BO52" i="1"/>
  <c r="BM52" i="1"/>
  <c r="Z52" i="1"/>
  <c r="Y52" i="1"/>
  <c r="P52" i="1"/>
  <c r="Y49" i="1"/>
  <c r="X49" i="1"/>
  <c r="Z48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Y31" i="1"/>
  <c r="X31" i="1"/>
  <c r="Z30" i="1"/>
  <c r="X30" i="1"/>
  <c r="BO29" i="1"/>
  <c r="X337" i="1" s="1"/>
  <c r="BM29" i="1"/>
  <c r="Z29" i="1"/>
  <c r="Y29" i="1"/>
  <c r="P29" i="1"/>
  <c r="BP28" i="1"/>
  <c r="BO28" i="1"/>
  <c r="BN28" i="1"/>
  <c r="BM28" i="1"/>
  <c r="Z28" i="1"/>
  <c r="Y28" i="1"/>
  <c r="Y30" i="1" s="1"/>
  <c r="P28" i="1"/>
  <c r="X24" i="1"/>
  <c r="X335" i="1" s="1"/>
  <c r="Y23" i="1"/>
  <c r="X23" i="1"/>
  <c r="BP22" i="1"/>
  <c r="BO22" i="1"/>
  <c r="BN22" i="1"/>
  <c r="BM22" i="1"/>
  <c r="X336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338" i="1" l="1"/>
  <c r="BP36" i="1"/>
  <c r="BN36" i="1"/>
  <c r="Y53" i="1"/>
  <c r="BP52" i="1"/>
  <c r="BN52" i="1"/>
  <c r="Y73" i="1"/>
  <c r="BP70" i="1"/>
  <c r="BN70" i="1"/>
  <c r="BP72" i="1"/>
  <c r="BN72" i="1"/>
  <c r="BP97" i="1"/>
  <c r="BN97" i="1"/>
  <c r="BP103" i="1"/>
  <c r="BN103" i="1"/>
  <c r="BP104" i="1"/>
  <c r="BN104" i="1"/>
  <c r="BP105" i="1"/>
  <c r="BN105" i="1"/>
  <c r="Y140" i="1"/>
  <c r="BP137" i="1"/>
  <c r="BN137" i="1"/>
  <c r="BP29" i="1"/>
  <c r="Y337" i="1" s="1"/>
  <c r="BN29" i="1"/>
  <c r="Y336" i="1" s="1"/>
  <c r="Y338" i="1" s="1"/>
  <c r="X339" i="1"/>
  <c r="Y48" i="1"/>
  <c r="BP41" i="1"/>
  <c r="BN41" i="1"/>
  <c r="BP43" i="1"/>
  <c r="BN43" i="1"/>
  <c r="BP45" i="1"/>
  <c r="BN45" i="1"/>
  <c r="BP47" i="1"/>
  <c r="BN47" i="1"/>
  <c r="Y54" i="1"/>
  <c r="Y335" i="1" s="1"/>
  <c r="C348" i="1" s="1"/>
  <c r="Y59" i="1"/>
  <c r="BP56" i="1"/>
  <c r="BN56" i="1"/>
  <c r="Y58" i="1"/>
  <c r="BP66" i="1"/>
  <c r="BN66" i="1"/>
  <c r="Y74" i="1"/>
  <c r="Y80" i="1"/>
  <c r="BP77" i="1"/>
  <c r="BN77" i="1"/>
  <c r="Y79" i="1"/>
  <c r="BP84" i="1"/>
  <c r="BN84" i="1"/>
  <c r="Z91" i="1"/>
  <c r="Z340" i="1" s="1"/>
  <c r="Z107" i="1"/>
  <c r="Y113" i="1"/>
  <c r="Y124" i="1"/>
  <c r="BP117" i="1"/>
  <c r="BN117" i="1"/>
  <c r="BP119" i="1"/>
  <c r="BN119" i="1"/>
  <c r="BP121" i="1"/>
  <c r="BN121" i="1"/>
  <c r="Y123" i="1"/>
  <c r="BP132" i="1"/>
  <c r="BN132" i="1"/>
  <c r="Y141" i="1"/>
  <c r="Y149" i="1"/>
  <c r="BP144" i="1"/>
  <c r="BN144" i="1"/>
  <c r="BP145" i="1"/>
  <c r="BN145" i="1"/>
  <c r="Y148" i="1"/>
  <c r="Y175" i="1"/>
  <c r="BP173" i="1"/>
  <c r="BN173" i="1"/>
  <c r="BP174" i="1"/>
  <c r="BN174" i="1"/>
  <c r="Y184" i="1"/>
  <c r="Y188" i="1"/>
  <c r="Y196" i="1"/>
  <c r="BP193" i="1"/>
  <c r="BN193" i="1"/>
  <c r="Y197" i="1"/>
  <c r="BP195" i="1"/>
  <c r="BN195" i="1"/>
  <c r="Y37" i="1"/>
  <c r="Y339" i="1" s="1"/>
  <c r="BP34" i="1"/>
  <c r="BN34" i="1"/>
  <c r="Y92" i="1"/>
  <c r="BP89" i="1"/>
  <c r="BN89" i="1"/>
  <c r="Y108" i="1"/>
  <c r="BP95" i="1"/>
  <c r="BN95" i="1"/>
  <c r="BP100" i="1"/>
  <c r="BN100" i="1"/>
  <c r="BP101" i="1"/>
  <c r="BN101" i="1"/>
  <c r="BP112" i="1"/>
  <c r="BN112" i="1"/>
  <c r="BP139" i="1"/>
  <c r="BN139" i="1"/>
  <c r="BP181" i="1"/>
  <c r="BN181" i="1"/>
  <c r="BP187" i="1"/>
  <c r="BN187" i="1"/>
  <c r="Y207" i="1"/>
  <c r="Y213" i="1"/>
  <c r="Y220" i="1"/>
  <c r="BP252" i="1"/>
  <c r="BN252" i="1"/>
  <c r="Y254" i="1"/>
  <c r="BP259" i="1"/>
  <c r="BN259" i="1"/>
  <c r="Y274" i="1"/>
  <c r="BP271" i="1"/>
  <c r="BN271" i="1"/>
  <c r="Y273" i="1"/>
  <c r="Y291" i="1"/>
  <c r="BP288" i="1"/>
  <c r="BN288" i="1"/>
  <c r="BP289" i="1"/>
  <c r="BN289" i="1"/>
  <c r="BP290" i="1"/>
  <c r="BN290" i="1"/>
  <c r="Y300" i="1"/>
  <c r="BP298" i="1"/>
  <c r="BN298" i="1"/>
  <c r="BP299" i="1"/>
  <c r="BN299" i="1"/>
  <c r="H9" i="1"/>
  <c r="BN205" i="1"/>
  <c r="BP205" i="1"/>
  <c r="BN209" i="1"/>
  <c r="BP209" i="1"/>
  <c r="BN211" i="1"/>
  <c r="BN218" i="1"/>
  <c r="Y231" i="1"/>
  <c r="BN225" i="1"/>
  <c r="BN227" i="1"/>
  <c r="BN229" i="1"/>
  <c r="Y230" i="1"/>
  <c r="BP235" i="1"/>
  <c r="BN235" i="1"/>
  <c r="BP237" i="1"/>
  <c r="BN237" i="1"/>
  <c r="Y255" i="1"/>
  <c r="B348" i="1" s="1"/>
  <c r="Y260" i="1"/>
  <c r="Y261" i="1"/>
  <c r="Y266" i="1"/>
  <c r="BP265" i="1"/>
  <c r="BN265" i="1"/>
  <c r="Z273" i="1"/>
  <c r="Y292" i="1"/>
  <c r="Y295" i="1"/>
  <c r="BP294" i="1"/>
  <c r="BN294" i="1"/>
  <c r="Y301" i="1"/>
  <c r="BP304" i="1"/>
  <c r="BN304" i="1"/>
  <c r="Y306" i="1"/>
  <c r="Y328" i="1"/>
  <c r="BP309" i="1"/>
  <c r="BN309" i="1"/>
  <c r="BP310" i="1"/>
  <c r="BN310" i="1"/>
  <c r="BP314" i="1"/>
  <c r="BN314" i="1"/>
  <c r="BP315" i="1"/>
  <c r="BN315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A348" i="1" l="1"/>
</calcChain>
</file>

<file path=xl/sharedStrings.xml><?xml version="1.0" encoding="utf-8"?>
<sst xmlns="http://schemas.openxmlformats.org/spreadsheetml/2006/main" count="1655" uniqueCount="530">
  <si>
    <t xml:space="preserve">  БЛАНК ЗАКАЗА </t>
  </si>
  <si>
    <t>ЗПФ</t>
  </si>
  <si>
    <t>на отгрузку продукции с ООО Трейд-Сервис с</t>
  </si>
  <si>
    <t>06.06.2025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</si>
  <si>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</si>
  <si>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</si>
  <si>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</si>
  <si>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</si>
  <si>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</si>
  <si>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</si>
  <si>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</si>
  <si>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</si>
  <si>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</si>
  <si>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</si>
  <si>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</si>
  <si>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</si>
  <si>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</si>
  <si>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</si>
  <si>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</si>
  <si>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</si>
  <si>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</si>
  <si>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</si>
  <si>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</si>
  <si>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</si>
  <si>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</si>
  <si>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</si>
  <si>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</si>
  <si>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</si>
  <si>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</si>
  <si>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</si>
  <si>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</si>
  <si>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</si>
  <si>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</si>
  <si>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</si>
  <si>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</si>
  <si>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</si>
  <si>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</si>
  <si>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</si>
  <si>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</si>
  <si>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</si>
  <si>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</si>
  <si>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</si>
  <si>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</si>
  <si>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</si>
  <si>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</si>
  <si>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</si>
  <si>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</si>
  <si>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</si>
  <si>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</si>
  <si>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</si>
  <si>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</si>
  <si>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</si>
  <si>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</si>
  <si>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</si>
  <si>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</si>
  <si>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</si>
  <si>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</si>
  <si>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</si>
  <si>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</si>
  <si>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</si>
  <si>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</si>
  <si>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</si>
  <si>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</si>
  <si>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</si>
  <si>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</si>
  <si>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</si>
  <si>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</si>
  <si>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</si>
  <si>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</si>
  <si>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</si>
  <si>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</si>
  <si>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</si>
  <si>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</si>
  <si>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</si>
  <si>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</si>
  <si>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</si>
  <si>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</si>
  <si>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</si>
  <si>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</si>
  <si>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</si>
  <si>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</si>
  <si>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</si>
  <si>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</si>
  <si>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</si>
  <si>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</si>
  <si>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</si>
  <si>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</si>
  <si>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</si>
  <si>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</si>
  <si>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</si>
  <si>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</si>
  <si>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</si>
  <si>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</si>
  <si>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</si>
  <si>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</si>
  <si>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</si>
  <si>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</si>
  <si>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</si>
  <si>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</si>
  <si>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</si>
  <si>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</si>
  <si>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</si>
  <si>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</si>
  <si>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</si>
  <si>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</si>
  <si>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</si>
  <si>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</si>
  <si>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</si>
  <si>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</si>
  <si>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</si>
  <si>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</si>
  <si>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</si>
  <si>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</si>
  <si>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</si>
  <si>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</si>
  <si>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</si>
  <si>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</si>
  <si>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</si>
  <si>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</si>
  <si>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</si>
  <si>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</si>
  <si>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</si>
  <si>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</si>
  <si>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</si>
  <si>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</si>
  <si>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</si>
  <si>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</si>
  <si>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</si>
  <si>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</si>
  <si>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</si>
  <si>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</si>
  <si>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</si>
  <si>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</si>
  <si>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</si>
  <si>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</si>
  <si>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</si>
  <si>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</si>
  <si>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</si>
  <si>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</si>
  <si>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</si>
  <si>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</si>
  <si>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</si>
  <si>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</si>
  <si>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</si>
  <si>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</si>
  <si>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</si>
  <si>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</si>
  <si>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</si>
  <si>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</si>
  <si>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</si>
  <si>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</si>
  <si>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</si>
  <si>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</si>
  <si>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</si>
  <si>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</si>
  <si>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</si>
  <si>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</si>
  <si>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</si>
  <si>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</si>
  <si>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</si>
  <si>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</si>
  <si>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</si>
  <si>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</si>
  <si>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</si>
  <si>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</si>
  <si>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</si>
  <si>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</si>
  <si>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SU003611</t>
  </si>
  <si>
    <t>P004604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</si>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</sst>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topLeftCell="A329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07" t="s">
        <v>0</v>
      </c>
      <c r="E1" s="370"/>
      <c r="F1" s="370"/>
      <c r="G1" s="12" t="s">
        <v>1</v>
      </c>
      <c r="H1" s="407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7"/>
      <c r="R2" s="357"/>
      <c r="S2" s="357"/>
      <c r="T2" s="357"/>
      <c r="U2" s="357"/>
      <c r="V2" s="357"/>
      <c r="W2" s="357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7"/>
      <c r="Q3" s="357"/>
      <c r="R3" s="357"/>
      <c r="S3" s="357"/>
      <c r="T3" s="357"/>
      <c r="U3" s="357"/>
      <c r="V3" s="357"/>
      <c r="W3" s="357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37" t="s">
        <v>8</v>
      </c>
      <c r="B5" s="410"/>
      <c r="C5" s="411"/>
      <c r="D5" s="413"/>
      <c r="E5" s="414"/>
      <c r="F5" s="547" t="s">
        <v>9</v>
      </c>
      <c r="G5" s="411"/>
      <c r="H5" s="413"/>
      <c r="I5" s="512"/>
      <c r="J5" s="512"/>
      <c r="K5" s="512"/>
      <c r="L5" s="512"/>
      <c r="M5" s="414"/>
      <c r="N5" s="61"/>
      <c r="P5" s="24" t="s">
        <v>10</v>
      </c>
      <c r="Q5" s="557">
        <v>45817</v>
      </c>
      <c r="R5" s="436"/>
      <c r="T5" s="467" t="s">
        <v>11</v>
      </c>
      <c r="U5" s="468"/>
      <c r="V5" s="469" t="s">
        <v>12</v>
      </c>
      <c r="W5" s="436"/>
      <c r="AB5" s="51"/>
      <c r="AC5" s="51"/>
      <c r="AD5" s="51"/>
      <c r="AE5" s="51"/>
    </row>
    <row r="6" spans="1:32" s="340" customFormat="1" ht="24" customHeight="1" x14ac:dyDescent="0.2">
      <c r="A6" s="437" t="s">
        <v>13</v>
      </c>
      <c r="B6" s="410"/>
      <c r="C6" s="411"/>
      <c r="D6" s="515" t="s">
        <v>14</v>
      </c>
      <c r="E6" s="516"/>
      <c r="F6" s="516"/>
      <c r="G6" s="516"/>
      <c r="H6" s="516"/>
      <c r="I6" s="516"/>
      <c r="J6" s="516"/>
      <c r="K6" s="516"/>
      <c r="L6" s="516"/>
      <c r="M6" s="436"/>
      <c r="N6" s="62"/>
      <c r="P6" s="24" t="s">
        <v>15</v>
      </c>
      <c r="Q6" s="562" t="str">
        <f>IF(Q5=0," ",CHOOSE(WEEKDAY(Q5,2),"Понедельник","Вторник","Среда","Четверг","Пятница","Суббота","Воскресенье"))</f>
        <v>Понедельник</v>
      </c>
      <c r="R6" s="355"/>
      <c r="T6" s="471" t="s">
        <v>16</v>
      </c>
      <c r="U6" s="468"/>
      <c r="V6" s="500" t="s">
        <v>17</v>
      </c>
      <c r="W6" s="385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63"/>
      <c r="P7" s="24"/>
      <c r="Q7" s="42"/>
      <c r="R7" s="42"/>
      <c r="T7" s="357"/>
      <c r="U7" s="468"/>
      <c r="V7" s="501"/>
      <c r="W7" s="502"/>
      <c r="AB7" s="51"/>
      <c r="AC7" s="51"/>
      <c r="AD7" s="51"/>
      <c r="AE7" s="51"/>
    </row>
    <row r="8" spans="1:32" s="340" customFormat="1" ht="25.5" customHeight="1" x14ac:dyDescent="0.2">
      <c r="A8" s="570" t="s">
        <v>18</v>
      </c>
      <c r="B8" s="362"/>
      <c r="C8" s="363"/>
      <c r="D8" s="401"/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3">
        <v>0.41666666666666669</v>
      </c>
      <c r="R8" s="394"/>
      <c r="T8" s="357"/>
      <c r="U8" s="468"/>
      <c r="V8" s="501"/>
      <c r="W8" s="502"/>
      <c r="AB8" s="51"/>
      <c r="AC8" s="51"/>
      <c r="AD8" s="51"/>
      <c r="AE8" s="51"/>
    </row>
    <row r="9" spans="1:32" s="340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51"/>
      <c r="E9" s="360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38"/>
      <c r="P9" s="26" t="s">
        <v>20</v>
      </c>
      <c r="Q9" s="430"/>
      <c r="R9" s="431"/>
      <c r="T9" s="357"/>
      <c r="U9" s="468"/>
      <c r="V9" s="503"/>
      <c r="W9" s="504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51"/>
      <c r="E10" s="360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96" t="str">
        <f>IFERROR(VLOOKUP($D$10,Proxy,2,FALSE),"")</f>
        <v/>
      </c>
      <c r="I10" s="357"/>
      <c r="J10" s="357"/>
      <c r="K10" s="357"/>
      <c r="L10" s="357"/>
      <c r="M10" s="357"/>
      <c r="N10" s="339"/>
      <c r="P10" s="26" t="s">
        <v>21</v>
      </c>
      <c r="Q10" s="472"/>
      <c r="R10" s="473"/>
      <c r="U10" s="24" t="s">
        <v>22</v>
      </c>
      <c r="V10" s="384" t="s">
        <v>23</v>
      </c>
      <c r="W10" s="385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5"/>
      <c r="R11" s="436"/>
      <c r="U11" s="24" t="s">
        <v>26</v>
      </c>
      <c r="V11" s="531" t="s">
        <v>27</v>
      </c>
      <c r="W11" s="431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64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3"/>
      <c r="R12" s="394"/>
      <c r="S12" s="23"/>
      <c r="U12" s="24"/>
      <c r="V12" s="370"/>
      <c r="W12" s="357"/>
      <c r="AB12" s="51"/>
      <c r="AC12" s="51"/>
      <c r="AD12" s="51"/>
      <c r="AE12" s="51"/>
    </row>
    <row r="13" spans="1:32" s="340" customFormat="1" ht="23.25" customHeight="1" x14ac:dyDescent="0.2">
      <c r="A13" s="464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1"/>
      <c r="R13" s="4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64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80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46" t="s">
        <v>37</v>
      </c>
      <c r="D17" s="378" t="s">
        <v>38</v>
      </c>
      <c r="E17" s="421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20"/>
      <c r="R17" s="420"/>
      <c r="S17" s="420"/>
      <c r="T17" s="421"/>
      <c r="U17" s="569" t="s">
        <v>50</v>
      </c>
      <c r="V17" s="411"/>
      <c r="W17" s="378" t="s">
        <v>51</v>
      </c>
      <c r="X17" s="378" t="s">
        <v>52</v>
      </c>
      <c r="Y17" s="567" t="s">
        <v>53</v>
      </c>
      <c r="Z17" s="510" t="s">
        <v>54</v>
      </c>
      <c r="AA17" s="494" t="s">
        <v>55</v>
      </c>
      <c r="AB17" s="494" t="s">
        <v>56</v>
      </c>
      <c r="AC17" s="494" t="s">
        <v>57</v>
      </c>
      <c r="AD17" s="494" t="s">
        <v>58</v>
      </c>
      <c r="AE17" s="542"/>
      <c r="AF17" s="543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422"/>
      <c r="E18" s="424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22"/>
      <c r="Q18" s="423"/>
      <c r="R18" s="423"/>
      <c r="S18" s="423"/>
      <c r="T18" s="424"/>
      <c r="U18" s="70" t="s">
        <v>60</v>
      </c>
      <c r="V18" s="70" t="s">
        <v>61</v>
      </c>
      <c r="W18" s="379"/>
      <c r="X18" s="379"/>
      <c r="Y18" s="568"/>
      <c r="Z18" s="511"/>
      <c r="AA18" s="495"/>
      <c r="AB18" s="495"/>
      <c r="AC18" s="495"/>
      <c r="AD18" s="544"/>
      <c r="AE18" s="545"/>
      <c r="AF18" s="546"/>
      <c r="AG18" s="69"/>
      <c r="BD18" s="68"/>
    </row>
    <row r="19" spans="1:68" ht="27.75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customHeight="1" x14ac:dyDescent="0.25">
      <c r="A20" s="356" t="s">
        <v>62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41"/>
      <c r="AB20" s="341"/>
      <c r="AC20" s="341"/>
    </row>
    <row r="21" spans="1:68" ht="14.25" customHeight="1" x14ac:dyDescent="0.25">
      <c r="A21" s="358" t="s">
        <v>63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42"/>
      <c r="AB21" s="342"/>
      <c r="AC21" s="34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4">
        <v>4607111035752</v>
      </c>
      <c r="E22" s="355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69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65"/>
      <c r="P23" s="361" t="s">
        <v>72</v>
      </c>
      <c r="Q23" s="362"/>
      <c r="R23" s="362"/>
      <c r="S23" s="362"/>
      <c r="T23" s="362"/>
      <c r="U23" s="362"/>
      <c r="V23" s="363"/>
      <c r="W23" s="37" t="s">
        <v>69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65"/>
      <c r="P24" s="361" t="s">
        <v>72</v>
      </c>
      <c r="Q24" s="362"/>
      <c r="R24" s="362"/>
      <c r="S24" s="362"/>
      <c r="T24" s="362"/>
      <c r="U24" s="362"/>
      <c r="V24" s="363"/>
      <c r="W24" s="37" t="s">
        <v>73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customHeight="1" x14ac:dyDescent="0.25">
      <c r="A26" s="356" t="s">
        <v>75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41"/>
      <c r="AB26" s="341"/>
      <c r="AC26" s="341"/>
    </row>
    <row r="27" spans="1:68" ht="14.25" customHeight="1" x14ac:dyDescent="0.25">
      <c r="A27" s="358" t="s">
        <v>76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42"/>
      <c r="AB27" s="342"/>
      <c r="AC27" s="34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54">
        <v>4607111036537</v>
      </c>
      <c r="E28" s="355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1"/>
      <c r="R28" s="351"/>
      <c r="S28" s="351"/>
      <c r="T28" s="352"/>
      <c r="U28" s="34"/>
      <c r="V28" s="34"/>
      <c r="W28" s="35" t="s">
        <v>69</v>
      </c>
      <c r="X28" s="346">
        <v>98</v>
      </c>
      <c r="Y28" s="347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54">
        <v>4607111036605</v>
      </c>
      <c r="E29" s="355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1"/>
      <c r="R29" s="351"/>
      <c r="S29" s="351"/>
      <c r="T29" s="352"/>
      <c r="U29" s="34"/>
      <c r="V29" s="34"/>
      <c r="W29" s="35" t="s">
        <v>69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64"/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57"/>
      <c r="N30" s="357"/>
      <c r="O30" s="365"/>
      <c r="P30" s="361" t="s">
        <v>72</v>
      </c>
      <c r="Q30" s="362"/>
      <c r="R30" s="362"/>
      <c r="S30" s="362"/>
      <c r="T30" s="362"/>
      <c r="U30" s="362"/>
      <c r="V30" s="363"/>
      <c r="W30" s="37" t="s">
        <v>69</v>
      </c>
      <c r="X30" s="348">
        <f>IFERROR(SUM(X28:X29),"0")</f>
        <v>98</v>
      </c>
      <c r="Y30" s="348">
        <f>IFERROR(SUM(Y28:Y29),"0")</f>
        <v>98</v>
      </c>
      <c r="Z30" s="348">
        <f>IFERROR(IF(Z28="",0,Z28),"0")+IFERROR(IF(Z29="",0,Z29),"0")</f>
        <v>0.92218</v>
      </c>
      <c r="AA30" s="349"/>
      <c r="AB30" s="349"/>
      <c r="AC30" s="349"/>
    </row>
    <row r="31" spans="1:68" x14ac:dyDescent="0.2">
      <c r="A31" s="35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65"/>
      <c r="P31" s="361" t="s">
        <v>72</v>
      </c>
      <c r="Q31" s="362"/>
      <c r="R31" s="362"/>
      <c r="S31" s="362"/>
      <c r="T31" s="362"/>
      <c r="U31" s="362"/>
      <c r="V31" s="363"/>
      <c r="W31" s="37" t="s">
        <v>73</v>
      </c>
      <c r="X31" s="348">
        <f>IFERROR(SUMPRODUCT(X28:X29*H28:H29),"0")</f>
        <v>147</v>
      </c>
      <c r="Y31" s="348">
        <f>IFERROR(SUMPRODUCT(Y28:Y29*H28:H29),"0")</f>
        <v>147</v>
      </c>
      <c r="Z31" s="37"/>
      <c r="AA31" s="349"/>
      <c r="AB31" s="349"/>
      <c r="AC31" s="349"/>
    </row>
    <row r="32" spans="1:68" ht="16.5" customHeight="1" x14ac:dyDescent="0.25">
      <c r="A32" s="356" t="s">
        <v>84</v>
      </c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57"/>
      <c r="P32" s="357"/>
      <c r="Q32" s="357"/>
      <c r="R32" s="357"/>
      <c r="S32" s="357"/>
      <c r="T32" s="357"/>
      <c r="U32" s="357"/>
      <c r="V32" s="357"/>
      <c r="W32" s="357"/>
      <c r="X32" s="357"/>
      <c r="Y32" s="357"/>
      <c r="Z32" s="357"/>
      <c r="AA32" s="341"/>
      <c r="AB32" s="341"/>
      <c r="AC32" s="341"/>
    </row>
    <row r="33" spans="1:68" ht="14.25" customHeight="1" x14ac:dyDescent="0.25">
      <c r="A33" s="358" t="s">
        <v>63</v>
      </c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42"/>
      <c r="AB33" s="342"/>
      <c r="AC33" s="34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54">
        <v>4620207490075</v>
      </c>
      <c r="E34" s="355"/>
      <c r="F34" s="345">
        <v>0.7</v>
      </c>
      <c r="G34" s="32">
        <v>8</v>
      </c>
      <c r="H34" s="345">
        <v>5.6</v>
      </c>
      <c r="I34" s="345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3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1"/>
      <c r="R34" s="351"/>
      <c r="S34" s="351"/>
      <c r="T34" s="352"/>
      <c r="U34" s="34"/>
      <c r="V34" s="34"/>
      <c r="W34" s="35" t="s">
        <v>69</v>
      </c>
      <c r="X34" s="346">
        <v>12</v>
      </c>
      <c r="Y34" s="347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54">
        <v>4620207490174</v>
      </c>
      <c r="E35" s="355"/>
      <c r="F35" s="345">
        <v>0.7</v>
      </c>
      <c r="G35" s="32">
        <v>8</v>
      </c>
      <c r="H35" s="345">
        <v>5.6</v>
      </c>
      <c r="I35" s="34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2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1"/>
      <c r="R35" s="351"/>
      <c r="S35" s="351"/>
      <c r="T35" s="352"/>
      <c r="U35" s="34"/>
      <c r="V35" s="34"/>
      <c r="W35" s="35" t="s">
        <v>69</v>
      </c>
      <c r="X35" s="346">
        <v>0</v>
      </c>
      <c r="Y35" s="34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54">
        <v>4620207490044</v>
      </c>
      <c r="E36" s="355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1"/>
      <c r="R36" s="351"/>
      <c r="S36" s="351"/>
      <c r="T36" s="352"/>
      <c r="U36" s="34"/>
      <c r="V36" s="34"/>
      <c r="W36" s="35" t="s">
        <v>69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6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65"/>
      <c r="P37" s="361" t="s">
        <v>72</v>
      </c>
      <c r="Q37" s="362"/>
      <c r="R37" s="362"/>
      <c r="S37" s="362"/>
      <c r="T37" s="362"/>
      <c r="U37" s="362"/>
      <c r="V37" s="363"/>
      <c r="W37" s="37" t="s">
        <v>69</v>
      </c>
      <c r="X37" s="348">
        <f>IFERROR(SUM(X34:X36),"0")</f>
        <v>12</v>
      </c>
      <c r="Y37" s="348">
        <f>IFERROR(SUM(Y34:Y36),"0")</f>
        <v>12</v>
      </c>
      <c r="Z37" s="348">
        <f>IFERROR(IF(Z34="",0,Z34),"0")+IFERROR(IF(Z35="",0,Z35),"0")+IFERROR(IF(Z36="",0,Z36),"0")</f>
        <v>0.186</v>
      </c>
      <c r="AA37" s="349"/>
      <c r="AB37" s="349"/>
      <c r="AC37" s="349"/>
    </row>
    <row r="38" spans="1:68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65"/>
      <c r="P38" s="361" t="s">
        <v>72</v>
      </c>
      <c r="Q38" s="362"/>
      <c r="R38" s="362"/>
      <c r="S38" s="362"/>
      <c r="T38" s="362"/>
      <c r="U38" s="362"/>
      <c r="V38" s="363"/>
      <c r="W38" s="37" t="s">
        <v>73</v>
      </c>
      <c r="X38" s="348">
        <f>IFERROR(SUMPRODUCT(X34:X36*H34:H36),"0")</f>
        <v>67.199999999999989</v>
      </c>
      <c r="Y38" s="348">
        <f>IFERROR(SUMPRODUCT(Y34:Y36*H34:H36),"0")</f>
        <v>67.199999999999989</v>
      </c>
      <c r="Z38" s="37"/>
      <c r="AA38" s="349"/>
      <c r="AB38" s="349"/>
      <c r="AC38" s="349"/>
    </row>
    <row r="39" spans="1:68" ht="16.5" customHeight="1" x14ac:dyDescent="0.25">
      <c r="A39" s="356" t="s">
        <v>94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57"/>
      <c r="Z39" s="357"/>
      <c r="AA39" s="341"/>
      <c r="AB39" s="341"/>
      <c r="AC39" s="341"/>
    </row>
    <row r="40" spans="1:68" ht="14.25" customHeight="1" x14ac:dyDescent="0.25">
      <c r="A40" s="358" t="s">
        <v>63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342"/>
      <c r="AB40" s="342"/>
      <c r="AC40" s="342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54">
        <v>4607111038999</v>
      </c>
      <c r="E41" s="355"/>
      <c r="F41" s="345">
        <v>0.4</v>
      </c>
      <c r="G41" s="32">
        <v>16</v>
      </c>
      <c r="H41" s="345">
        <v>6.4</v>
      </c>
      <c r="I41" s="345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3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51"/>
      <c r="R41" s="351"/>
      <c r="S41" s="351"/>
      <c r="T41" s="352"/>
      <c r="U41" s="34"/>
      <c r="V41" s="34"/>
      <c r="W41" s="35" t="s">
        <v>69</v>
      </c>
      <c r="X41" s="346">
        <v>0</v>
      </c>
      <c r="Y41" s="347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54">
        <v>4607111037183</v>
      </c>
      <c r="E42" s="355"/>
      <c r="F42" s="345">
        <v>0.9</v>
      </c>
      <c r="G42" s="32">
        <v>8</v>
      </c>
      <c r="H42" s="345">
        <v>7.2</v>
      </c>
      <c r="I42" s="345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51"/>
      <c r="R42" s="351"/>
      <c r="S42" s="351"/>
      <c r="T42" s="352"/>
      <c r="U42" s="34"/>
      <c r="V42" s="34"/>
      <c r="W42" s="35" t="s">
        <v>69</v>
      </c>
      <c r="X42" s="346">
        <v>0</v>
      </c>
      <c r="Y42" s="347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54">
        <v>4607111039385</v>
      </c>
      <c r="E43" s="355"/>
      <c r="F43" s="345">
        <v>0.7</v>
      </c>
      <c r="G43" s="32">
        <v>10</v>
      </c>
      <c r="H43" s="345">
        <v>7</v>
      </c>
      <c r="I43" s="345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6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51"/>
      <c r="R43" s="351"/>
      <c r="S43" s="351"/>
      <c r="T43" s="352"/>
      <c r="U43" s="34"/>
      <c r="V43" s="34"/>
      <c r="W43" s="35" t="s">
        <v>69</v>
      </c>
      <c r="X43" s="346">
        <v>0</v>
      </c>
      <c r="Y43" s="347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54">
        <v>4607111038982</v>
      </c>
      <c r="E44" s="355"/>
      <c r="F44" s="345">
        <v>0.7</v>
      </c>
      <c r="G44" s="32">
        <v>10</v>
      </c>
      <c r="H44" s="345">
        <v>7</v>
      </c>
      <c r="I44" s="345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51"/>
      <c r="R44" s="351"/>
      <c r="S44" s="351"/>
      <c r="T44" s="352"/>
      <c r="U44" s="34"/>
      <c r="V44" s="34"/>
      <c r="W44" s="35" t="s">
        <v>69</v>
      </c>
      <c r="X44" s="346">
        <v>24</v>
      </c>
      <c r="Y44" s="347">
        <f t="shared" si="0"/>
        <v>24</v>
      </c>
      <c r="Z44" s="36">
        <f t="shared" si="1"/>
        <v>0.372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54">
        <v>4607111039354</v>
      </c>
      <c r="E45" s="355"/>
      <c r="F45" s="345">
        <v>0.4</v>
      </c>
      <c r="G45" s="32">
        <v>16</v>
      </c>
      <c r="H45" s="345">
        <v>6.4</v>
      </c>
      <c r="I45" s="345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51"/>
      <c r="R45" s="351"/>
      <c r="S45" s="351"/>
      <c r="T45" s="352"/>
      <c r="U45" s="34"/>
      <c r="V45" s="34"/>
      <c r="W45" s="35" t="s">
        <v>69</v>
      </c>
      <c r="X45" s="346">
        <v>0</v>
      </c>
      <c r="Y45" s="347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54">
        <v>4607111036889</v>
      </c>
      <c r="E46" s="355"/>
      <c r="F46" s="345">
        <v>0.9</v>
      </c>
      <c r="G46" s="32">
        <v>8</v>
      </c>
      <c r="H46" s="345">
        <v>7.2</v>
      </c>
      <c r="I46" s="345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51"/>
      <c r="R46" s="351"/>
      <c r="S46" s="351"/>
      <c r="T46" s="352"/>
      <c r="U46" s="34"/>
      <c r="V46" s="34"/>
      <c r="W46" s="35" t="s">
        <v>69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54">
        <v>4607111039330</v>
      </c>
      <c r="E47" s="355"/>
      <c r="F47" s="345">
        <v>0.7</v>
      </c>
      <c r="G47" s="32">
        <v>10</v>
      </c>
      <c r="H47" s="345">
        <v>7</v>
      </c>
      <c r="I47" s="345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51"/>
      <c r="R47" s="351"/>
      <c r="S47" s="351"/>
      <c r="T47" s="352"/>
      <c r="U47" s="34"/>
      <c r="V47" s="34"/>
      <c r="W47" s="35" t="s">
        <v>69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64"/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65"/>
      <c r="P48" s="361" t="s">
        <v>72</v>
      </c>
      <c r="Q48" s="362"/>
      <c r="R48" s="362"/>
      <c r="S48" s="362"/>
      <c r="T48" s="362"/>
      <c r="U48" s="362"/>
      <c r="V48" s="363"/>
      <c r="W48" s="37" t="s">
        <v>69</v>
      </c>
      <c r="X48" s="348">
        <f>IFERROR(SUM(X41:X47),"0")</f>
        <v>24</v>
      </c>
      <c r="Y48" s="348">
        <f>IFERROR(SUM(Y41:Y47),"0")</f>
        <v>24</v>
      </c>
      <c r="Z48" s="348">
        <f>IFERROR(IF(Z41="",0,Z41),"0")+IFERROR(IF(Z42="",0,Z42),"0")+IFERROR(IF(Z43="",0,Z43),"0")+IFERROR(IF(Z44="",0,Z44),"0")+IFERROR(IF(Z45="",0,Z45),"0")+IFERROR(IF(Z46="",0,Z46),"0")+IFERROR(IF(Z47="",0,Z47),"0")</f>
        <v>0.372</v>
      </c>
      <c r="AA48" s="349"/>
      <c r="AB48" s="349"/>
      <c r="AC48" s="349"/>
    </row>
    <row r="49" spans="1:68" x14ac:dyDescent="0.2">
      <c r="A49" s="357"/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65"/>
      <c r="P49" s="361" t="s">
        <v>72</v>
      </c>
      <c r="Q49" s="362"/>
      <c r="R49" s="362"/>
      <c r="S49" s="362"/>
      <c r="T49" s="362"/>
      <c r="U49" s="362"/>
      <c r="V49" s="363"/>
      <c r="W49" s="37" t="s">
        <v>73</v>
      </c>
      <c r="X49" s="348">
        <f>IFERROR(SUMPRODUCT(X41:X47*H41:H47),"0")</f>
        <v>168</v>
      </c>
      <c r="Y49" s="348">
        <f>IFERROR(SUMPRODUCT(Y41:Y47*H41:H47),"0")</f>
        <v>168</v>
      </c>
      <c r="Z49" s="37"/>
      <c r="AA49" s="349"/>
      <c r="AB49" s="349"/>
      <c r="AC49" s="349"/>
    </row>
    <row r="50" spans="1:68" ht="16.5" customHeight="1" x14ac:dyDescent="0.25">
      <c r="A50" s="356" t="s">
        <v>111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57"/>
      <c r="Z50" s="357"/>
      <c r="AA50" s="341"/>
      <c r="AB50" s="341"/>
      <c r="AC50" s="341"/>
    </row>
    <row r="51" spans="1:68" ht="14.25" customHeight="1" x14ac:dyDescent="0.25">
      <c r="A51" s="358" t="s">
        <v>63</v>
      </c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7"/>
      <c r="P51" s="357"/>
      <c r="Q51" s="357"/>
      <c r="R51" s="357"/>
      <c r="S51" s="357"/>
      <c r="T51" s="357"/>
      <c r="U51" s="357"/>
      <c r="V51" s="357"/>
      <c r="W51" s="357"/>
      <c r="X51" s="357"/>
      <c r="Y51" s="357"/>
      <c r="Z51" s="357"/>
      <c r="AA51" s="342"/>
      <c r="AB51" s="342"/>
      <c r="AC51" s="342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54">
        <v>4620207490822</v>
      </c>
      <c r="E52" s="355"/>
      <c r="F52" s="345">
        <v>0.43</v>
      </c>
      <c r="G52" s="32">
        <v>8</v>
      </c>
      <c r="H52" s="345">
        <v>3.44</v>
      </c>
      <c r="I52" s="345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2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51"/>
      <c r="R52" s="351"/>
      <c r="S52" s="351"/>
      <c r="T52" s="352"/>
      <c r="U52" s="34"/>
      <c r="V52" s="34"/>
      <c r="W52" s="35" t="s">
        <v>69</v>
      </c>
      <c r="X52" s="346">
        <v>0</v>
      </c>
      <c r="Y52" s="347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64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57"/>
      <c r="N53" s="357"/>
      <c r="O53" s="365"/>
      <c r="P53" s="361" t="s">
        <v>72</v>
      </c>
      <c r="Q53" s="362"/>
      <c r="R53" s="362"/>
      <c r="S53" s="362"/>
      <c r="T53" s="362"/>
      <c r="U53" s="362"/>
      <c r="V53" s="363"/>
      <c r="W53" s="37" t="s">
        <v>69</v>
      </c>
      <c r="X53" s="348">
        <f>IFERROR(SUM(X52:X52),"0")</f>
        <v>0</v>
      </c>
      <c r="Y53" s="348">
        <f>IFERROR(SUM(Y52:Y52),"0")</f>
        <v>0</v>
      </c>
      <c r="Z53" s="348">
        <f>IFERROR(IF(Z52="",0,Z52),"0")</f>
        <v>0</v>
      </c>
      <c r="AA53" s="349"/>
      <c r="AB53" s="349"/>
      <c r="AC53" s="349"/>
    </row>
    <row r="54" spans="1:68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65"/>
      <c r="P54" s="361" t="s">
        <v>72</v>
      </c>
      <c r="Q54" s="362"/>
      <c r="R54" s="362"/>
      <c r="S54" s="362"/>
      <c r="T54" s="362"/>
      <c r="U54" s="362"/>
      <c r="V54" s="363"/>
      <c r="W54" s="37" t="s">
        <v>73</v>
      </c>
      <c r="X54" s="348">
        <f>IFERROR(SUMPRODUCT(X52:X52*H52:H52),"0")</f>
        <v>0</v>
      </c>
      <c r="Y54" s="348">
        <f>IFERROR(SUMPRODUCT(Y52:Y52*H52:H52),"0")</f>
        <v>0</v>
      </c>
      <c r="Z54" s="37"/>
      <c r="AA54" s="349"/>
      <c r="AB54" s="349"/>
      <c r="AC54" s="349"/>
    </row>
    <row r="55" spans="1:68" ht="14.25" customHeight="1" x14ac:dyDescent="0.25">
      <c r="A55" s="358" t="s">
        <v>115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57"/>
      <c r="Z55" s="357"/>
      <c r="AA55" s="342"/>
      <c r="AB55" s="342"/>
      <c r="AC55" s="342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54">
        <v>4607111039743</v>
      </c>
      <c r="E56" s="355"/>
      <c r="F56" s="345">
        <v>0.18</v>
      </c>
      <c r="G56" s="32">
        <v>6</v>
      </c>
      <c r="H56" s="345">
        <v>1.08</v>
      </c>
      <c r="I56" s="345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51"/>
      <c r="R56" s="351"/>
      <c r="S56" s="351"/>
      <c r="T56" s="352"/>
      <c r="U56" s="34"/>
      <c r="V56" s="34"/>
      <c r="W56" s="35" t="s">
        <v>69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119</v>
      </c>
      <c r="B57" s="54" t="s">
        <v>120</v>
      </c>
      <c r="C57" s="31">
        <v>4301100088</v>
      </c>
      <c r="D57" s="354">
        <v>4607111037077</v>
      </c>
      <c r="E57" s="355"/>
      <c r="F57" s="345">
        <v>0.2</v>
      </c>
      <c r="G57" s="32">
        <v>6</v>
      </c>
      <c r="H57" s="345">
        <v>1.2</v>
      </c>
      <c r="I57" s="345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50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1"/>
      <c r="R57" s="351"/>
      <c r="S57" s="351"/>
      <c r="T57" s="352"/>
      <c r="U57" s="34"/>
      <c r="V57" s="34"/>
      <c r="W57" s="35" t="s">
        <v>69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64"/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65"/>
      <c r="P58" s="361" t="s">
        <v>72</v>
      </c>
      <c r="Q58" s="362"/>
      <c r="R58" s="362"/>
      <c r="S58" s="362"/>
      <c r="T58" s="362"/>
      <c r="U58" s="362"/>
      <c r="V58" s="363"/>
      <c r="W58" s="37" t="s">
        <v>69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x14ac:dyDescent="0.2">
      <c r="A59" s="357"/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65"/>
      <c r="P59" s="361" t="s">
        <v>72</v>
      </c>
      <c r="Q59" s="362"/>
      <c r="R59" s="362"/>
      <c r="S59" s="362"/>
      <c r="T59" s="362"/>
      <c r="U59" s="362"/>
      <c r="V59" s="363"/>
      <c r="W59" s="37" t="s">
        <v>73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customHeight="1" x14ac:dyDescent="0.25">
      <c r="A60" s="358" t="s">
        <v>76</v>
      </c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57"/>
      <c r="P60" s="357"/>
      <c r="Q60" s="357"/>
      <c r="R60" s="357"/>
      <c r="S60" s="357"/>
      <c r="T60" s="357"/>
      <c r="U60" s="357"/>
      <c r="V60" s="357"/>
      <c r="W60" s="357"/>
      <c r="X60" s="357"/>
      <c r="Y60" s="357"/>
      <c r="Z60" s="357"/>
      <c r="AA60" s="342"/>
      <c r="AB60" s="342"/>
      <c r="AC60" s="342"/>
    </row>
    <row r="61" spans="1:68" ht="16.5" customHeight="1" x14ac:dyDescent="0.25">
      <c r="A61" s="54" t="s">
        <v>121</v>
      </c>
      <c r="B61" s="54" t="s">
        <v>122</v>
      </c>
      <c r="C61" s="31">
        <v>4301132194</v>
      </c>
      <c r="D61" s="354">
        <v>4607111039712</v>
      </c>
      <c r="E61" s="355"/>
      <c r="F61" s="345">
        <v>0.2</v>
      </c>
      <c r="G61" s="32">
        <v>6</v>
      </c>
      <c r="H61" s="345">
        <v>1.2</v>
      </c>
      <c r="I61" s="345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2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51"/>
      <c r="R61" s="351"/>
      <c r="S61" s="351"/>
      <c r="T61" s="352"/>
      <c r="U61" s="34"/>
      <c r="V61" s="34"/>
      <c r="W61" s="35" t="s">
        <v>69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64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65"/>
      <c r="P62" s="361" t="s">
        <v>72</v>
      </c>
      <c r="Q62" s="362"/>
      <c r="R62" s="362"/>
      <c r="S62" s="362"/>
      <c r="T62" s="362"/>
      <c r="U62" s="362"/>
      <c r="V62" s="363"/>
      <c r="W62" s="37" t="s">
        <v>69</v>
      </c>
      <c r="X62" s="348">
        <f>IFERROR(SUM(X61:X61),"0")</f>
        <v>0</v>
      </c>
      <c r="Y62" s="348">
        <f>IFERROR(SUM(Y61:Y61),"0")</f>
        <v>0</v>
      </c>
      <c r="Z62" s="348">
        <f>IFERROR(IF(Z61="",0,Z61),"0")</f>
        <v>0</v>
      </c>
      <c r="AA62" s="349"/>
      <c r="AB62" s="349"/>
      <c r="AC62" s="349"/>
    </row>
    <row r="63" spans="1:68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65"/>
      <c r="P63" s="361" t="s">
        <v>72</v>
      </c>
      <c r="Q63" s="362"/>
      <c r="R63" s="362"/>
      <c r="S63" s="362"/>
      <c r="T63" s="362"/>
      <c r="U63" s="362"/>
      <c r="V63" s="363"/>
      <c r="W63" s="37" t="s">
        <v>73</v>
      </c>
      <c r="X63" s="348">
        <f>IFERROR(SUMPRODUCT(X61:X61*H61:H61),"0")</f>
        <v>0</v>
      </c>
      <c r="Y63" s="348">
        <f>IFERROR(SUMPRODUCT(Y61:Y61*H61:H61),"0")</f>
        <v>0</v>
      </c>
      <c r="Z63" s="37"/>
      <c r="AA63" s="349"/>
      <c r="AB63" s="349"/>
      <c r="AC63" s="349"/>
    </row>
    <row r="64" spans="1:68" ht="14.25" customHeight="1" x14ac:dyDescent="0.25">
      <c r="A64" s="358" t="s">
        <v>124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57"/>
      <c r="Z64" s="357"/>
      <c r="AA64" s="342"/>
      <c r="AB64" s="342"/>
      <c r="AC64" s="342"/>
    </row>
    <row r="65" spans="1:68" ht="16.5" customHeight="1" x14ac:dyDescent="0.25">
      <c r="A65" s="54" t="s">
        <v>125</v>
      </c>
      <c r="B65" s="54" t="s">
        <v>126</v>
      </c>
      <c r="C65" s="31">
        <v>4301136018</v>
      </c>
      <c r="D65" s="354">
        <v>4607111037008</v>
      </c>
      <c r="E65" s="355"/>
      <c r="F65" s="345">
        <v>0.36</v>
      </c>
      <c r="G65" s="32">
        <v>4</v>
      </c>
      <c r="H65" s="345">
        <v>1.44</v>
      </c>
      <c r="I65" s="345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51"/>
      <c r="R65" s="351"/>
      <c r="S65" s="351"/>
      <c r="T65" s="352"/>
      <c r="U65" s="34"/>
      <c r="V65" s="34"/>
      <c r="W65" s="35" t="s">
        <v>69</v>
      </c>
      <c r="X65" s="346">
        <v>0</v>
      </c>
      <c r="Y65" s="347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128</v>
      </c>
      <c r="B66" s="54" t="s">
        <v>129</v>
      </c>
      <c r="C66" s="31">
        <v>4301136015</v>
      </c>
      <c r="D66" s="354">
        <v>4607111037398</v>
      </c>
      <c r="E66" s="355"/>
      <c r="F66" s="345">
        <v>0.09</v>
      </c>
      <c r="G66" s="32">
        <v>24</v>
      </c>
      <c r="H66" s="345">
        <v>2.16</v>
      </c>
      <c r="I66" s="345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51"/>
      <c r="R66" s="351"/>
      <c r="S66" s="351"/>
      <c r="T66" s="352"/>
      <c r="U66" s="34"/>
      <c r="V66" s="34"/>
      <c r="W66" s="35" t="s">
        <v>69</v>
      </c>
      <c r="X66" s="346">
        <v>0</v>
      </c>
      <c r="Y66" s="347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4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65"/>
      <c r="P67" s="361" t="s">
        <v>72</v>
      </c>
      <c r="Q67" s="362"/>
      <c r="R67" s="362"/>
      <c r="S67" s="362"/>
      <c r="T67" s="362"/>
      <c r="U67" s="362"/>
      <c r="V67" s="363"/>
      <c r="W67" s="37" t="s">
        <v>69</v>
      </c>
      <c r="X67" s="348">
        <f>IFERROR(SUM(X65:X66),"0")</f>
        <v>0</v>
      </c>
      <c r="Y67" s="348">
        <f>IFERROR(SUM(Y65:Y66),"0")</f>
        <v>0</v>
      </c>
      <c r="Z67" s="348">
        <f>IFERROR(IF(Z65="",0,Z65),"0")+IFERROR(IF(Z66="",0,Z66),"0")</f>
        <v>0</v>
      </c>
      <c r="AA67" s="349"/>
      <c r="AB67" s="349"/>
      <c r="AC67" s="349"/>
    </row>
    <row r="68" spans="1:68" x14ac:dyDescent="0.2">
      <c r="A68" s="357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65"/>
      <c r="P68" s="361" t="s">
        <v>72</v>
      </c>
      <c r="Q68" s="362"/>
      <c r="R68" s="362"/>
      <c r="S68" s="362"/>
      <c r="T68" s="362"/>
      <c r="U68" s="362"/>
      <c r="V68" s="363"/>
      <c r="W68" s="37" t="s">
        <v>73</v>
      </c>
      <c r="X68" s="348">
        <f>IFERROR(SUMPRODUCT(X65:X66*H65:H66),"0")</f>
        <v>0</v>
      </c>
      <c r="Y68" s="348">
        <f>IFERROR(SUMPRODUCT(Y65:Y66*H65:H66),"0")</f>
        <v>0</v>
      </c>
      <c r="Z68" s="37"/>
      <c r="AA68" s="349"/>
      <c r="AB68" s="349"/>
      <c r="AC68" s="349"/>
    </row>
    <row r="69" spans="1:68" ht="14.25" customHeight="1" x14ac:dyDescent="0.25">
      <c r="A69" s="358" t="s">
        <v>130</v>
      </c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  <c r="Z69" s="357"/>
      <c r="AA69" s="342"/>
      <c r="AB69" s="342"/>
      <c r="AC69" s="342"/>
    </row>
    <row r="70" spans="1:68" ht="16.5" customHeight="1" x14ac:dyDescent="0.25">
      <c r="A70" s="54" t="s">
        <v>131</v>
      </c>
      <c r="B70" s="54" t="s">
        <v>132</v>
      </c>
      <c r="C70" s="31">
        <v>4301135664</v>
      </c>
      <c r="D70" s="354">
        <v>4607111039705</v>
      </c>
      <c r="E70" s="355"/>
      <c r="F70" s="345">
        <v>0.2</v>
      </c>
      <c r="G70" s="32">
        <v>6</v>
      </c>
      <c r="H70" s="345">
        <v>1.2</v>
      </c>
      <c r="I70" s="345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51"/>
      <c r="R70" s="351"/>
      <c r="S70" s="351"/>
      <c r="T70" s="352"/>
      <c r="U70" s="34"/>
      <c r="V70" s="34"/>
      <c r="W70" s="35" t="s">
        <v>69</v>
      </c>
      <c r="X70" s="346">
        <v>0</v>
      </c>
      <c r="Y70" s="347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133</v>
      </c>
      <c r="B71" s="54" t="s">
        <v>134</v>
      </c>
      <c r="C71" s="31">
        <v>4301135665</v>
      </c>
      <c r="D71" s="354">
        <v>4607111039729</v>
      </c>
      <c r="E71" s="355"/>
      <c r="F71" s="345">
        <v>0.2</v>
      </c>
      <c r="G71" s="32">
        <v>6</v>
      </c>
      <c r="H71" s="345">
        <v>1.2</v>
      </c>
      <c r="I71" s="345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51"/>
      <c r="R71" s="351"/>
      <c r="S71" s="351"/>
      <c r="T71" s="352"/>
      <c r="U71" s="34"/>
      <c r="V71" s="34"/>
      <c r="W71" s="35" t="s">
        <v>69</v>
      </c>
      <c r="X71" s="346">
        <v>0</v>
      </c>
      <c r="Y71" s="347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4301135702</v>
      </c>
      <c r="D72" s="354">
        <v>4620207490228</v>
      </c>
      <c r="E72" s="355"/>
      <c r="F72" s="345">
        <v>0.2</v>
      </c>
      <c r="G72" s="32">
        <v>6</v>
      </c>
      <c r="H72" s="345">
        <v>1.2</v>
      </c>
      <c r="I72" s="345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5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51"/>
      <c r="R72" s="351"/>
      <c r="S72" s="351"/>
      <c r="T72" s="352"/>
      <c r="U72" s="34"/>
      <c r="V72" s="34"/>
      <c r="W72" s="35" t="s">
        <v>69</v>
      </c>
      <c r="X72" s="346">
        <v>0</v>
      </c>
      <c r="Y72" s="347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64"/>
      <c r="B73" s="357"/>
      <c r="C73" s="357"/>
      <c r="D73" s="357"/>
      <c r="E73" s="357"/>
      <c r="F73" s="357"/>
      <c r="G73" s="357"/>
      <c r="H73" s="357"/>
      <c r="I73" s="357"/>
      <c r="J73" s="357"/>
      <c r="K73" s="357"/>
      <c r="L73" s="357"/>
      <c r="M73" s="357"/>
      <c r="N73" s="357"/>
      <c r="O73" s="365"/>
      <c r="P73" s="361" t="s">
        <v>72</v>
      </c>
      <c r="Q73" s="362"/>
      <c r="R73" s="362"/>
      <c r="S73" s="362"/>
      <c r="T73" s="362"/>
      <c r="U73" s="362"/>
      <c r="V73" s="363"/>
      <c r="W73" s="37" t="s">
        <v>69</v>
      </c>
      <c r="X73" s="348">
        <f>IFERROR(SUM(X70:X72),"0")</f>
        <v>0</v>
      </c>
      <c r="Y73" s="348">
        <f>IFERROR(SUM(Y70:Y72),"0")</f>
        <v>0</v>
      </c>
      <c r="Z73" s="348">
        <f>IFERROR(IF(Z70="",0,Z70),"0")+IFERROR(IF(Z71="",0,Z71),"0")+IFERROR(IF(Z72="",0,Z72),"0")</f>
        <v>0</v>
      </c>
      <c r="AA73" s="349"/>
      <c r="AB73" s="349"/>
      <c r="AC73" s="349"/>
    </row>
    <row r="74" spans="1:68" x14ac:dyDescent="0.2">
      <c r="A74" s="357"/>
      <c r="B74" s="357"/>
      <c r="C74" s="357"/>
      <c r="D74" s="357"/>
      <c r="E74" s="357"/>
      <c r="F74" s="357"/>
      <c r="G74" s="357"/>
      <c r="H74" s="357"/>
      <c r="I74" s="357"/>
      <c r="J74" s="357"/>
      <c r="K74" s="357"/>
      <c r="L74" s="357"/>
      <c r="M74" s="357"/>
      <c r="N74" s="357"/>
      <c r="O74" s="365"/>
      <c r="P74" s="361" t="s">
        <v>72</v>
      </c>
      <c r="Q74" s="362"/>
      <c r="R74" s="362"/>
      <c r="S74" s="362"/>
      <c r="T74" s="362"/>
      <c r="U74" s="362"/>
      <c r="V74" s="363"/>
      <c r="W74" s="37" t="s">
        <v>73</v>
      </c>
      <c r="X74" s="348">
        <f>IFERROR(SUMPRODUCT(X70:X72*H70:H72),"0")</f>
        <v>0</v>
      </c>
      <c r="Y74" s="348">
        <f>IFERROR(SUMPRODUCT(Y70:Y72*H70:H72),"0")</f>
        <v>0</v>
      </c>
      <c r="Z74" s="37"/>
      <c r="AA74" s="349"/>
      <c r="AB74" s="349"/>
      <c r="AC74" s="349"/>
    </row>
    <row r="75" spans="1:68" ht="16.5" customHeight="1" x14ac:dyDescent="0.25">
      <c r="A75" s="356" t="s">
        <v>138</v>
      </c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57"/>
      <c r="P75" s="357"/>
      <c r="Q75" s="357"/>
      <c r="R75" s="357"/>
      <c r="S75" s="357"/>
      <c r="T75" s="357"/>
      <c r="U75" s="357"/>
      <c r="V75" s="357"/>
      <c r="W75" s="357"/>
      <c r="X75" s="357"/>
      <c r="Y75" s="357"/>
      <c r="Z75" s="357"/>
      <c r="AA75" s="341"/>
      <c r="AB75" s="341"/>
      <c r="AC75" s="341"/>
    </row>
    <row r="76" spans="1:68" ht="14.25" customHeight="1" x14ac:dyDescent="0.25">
      <c r="A76" s="358" t="s">
        <v>63</v>
      </c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7"/>
      <c r="P76" s="357"/>
      <c r="Q76" s="357"/>
      <c r="R76" s="357"/>
      <c r="S76" s="357"/>
      <c r="T76" s="357"/>
      <c r="U76" s="357"/>
      <c r="V76" s="357"/>
      <c r="W76" s="357"/>
      <c r="X76" s="357"/>
      <c r="Y76" s="357"/>
      <c r="Z76" s="357"/>
      <c r="AA76" s="342"/>
      <c r="AB76" s="342"/>
      <c r="AC76" s="342"/>
    </row>
    <row r="77" spans="1:68" ht="27" customHeight="1" x14ac:dyDescent="0.25">
      <c r="A77" s="54" t="s">
        <v>139</v>
      </c>
      <c r="B77" s="54" t="s">
        <v>140</v>
      </c>
      <c r="C77" s="31">
        <v>4301070977</v>
      </c>
      <c r="D77" s="354">
        <v>4607111037411</v>
      </c>
      <c r="E77" s="355"/>
      <c r="F77" s="345">
        <v>2.7</v>
      </c>
      <c r="G77" s="32">
        <v>1</v>
      </c>
      <c r="H77" s="345">
        <v>2.7</v>
      </c>
      <c r="I77" s="345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8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51"/>
      <c r="R77" s="351"/>
      <c r="S77" s="351"/>
      <c r="T77" s="352"/>
      <c r="U77" s="34"/>
      <c r="V77" s="34"/>
      <c r="W77" s="35" t="s">
        <v>69</v>
      </c>
      <c r="X77" s="346">
        <v>0</v>
      </c>
      <c r="Y77" s="347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54">
        <v>4607111036728</v>
      </c>
      <c r="E78" s="355"/>
      <c r="F78" s="345">
        <v>5</v>
      </c>
      <c r="G78" s="32">
        <v>1</v>
      </c>
      <c r="H78" s="345">
        <v>5</v>
      </c>
      <c r="I78" s="345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3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51"/>
      <c r="R78" s="351"/>
      <c r="S78" s="351"/>
      <c r="T78" s="352"/>
      <c r="U78" s="34"/>
      <c r="V78" s="34"/>
      <c r="W78" s="35" t="s">
        <v>69</v>
      </c>
      <c r="X78" s="346">
        <v>24</v>
      </c>
      <c r="Y78" s="347">
        <f>IFERROR(IF(X78="","",X78),"")</f>
        <v>24</v>
      </c>
      <c r="Z78" s="36">
        <f>IFERROR(IF(X78="","",X78*0.00866),"")</f>
        <v>0.20783999999999997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125.11679999999998</v>
      </c>
      <c r="BN78" s="67">
        <f>IFERROR(Y78*I78,"0")</f>
        <v>125.11679999999998</v>
      </c>
      <c r="BO78" s="67">
        <f>IFERROR(X78/J78,"0")</f>
        <v>0.16666666666666666</v>
      </c>
      <c r="BP78" s="67">
        <f>IFERROR(Y78/J78,"0")</f>
        <v>0.16666666666666666</v>
      </c>
    </row>
    <row r="79" spans="1:68" x14ac:dyDescent="0.2">
      <c r="A79" s="364"/>
      <c r="B79" s="357"/>
      <c r="C79" s="357"/>
      <c r="D79" s="357"/>
      <c r="E79" s="357"/>
      <c r="F79" s="357"/>
      <c r="G79" s="357"/>
      <c r="H79" s="357"/>
      <c r="I79" s="357"/>
      <c r="J79" s="357"/>
      <c r="K79" s="357"/>
      <c r="L79" s="357"/>
      <c r="M79" s="357"/>
      <c r="N79" s="357"/>
      <c r="O79" s="365"/>
      <c r="P79" s="361" t="s">
        <v>72</v>
      </c>
      <c r="Q79" s="362"/>
      <c r="R79" s="362"/>
      <c r="S79" s="362"/>
      <c r="T79" s="362"/>
      <c r="U79" s="362"/>
      <c r="V79" s="363"/>
      <c r="W79" s="37" t="s">
        <v>69</v>
      </c>
      <c r="X79" s="348">
        <f>IFERROR(SUM(X77:X78),"0")</f>
        <v>24</v>
      </c>
      <c r="Y79" s="348">
        <f>IFERROR(SUM(Y77:Y78),"0")</f>
        <v>24</v>
      </c>
      <c r="Z79" s="348">
        <f>IFERROR(IF(Z77="",0,Z77),"0")+IFERROR(IF(Z78="",0,Z78),"0")</f>
        <v>0.20783999999999997</v>
      </c>
      <c r="AA79" s="349"/>
      <c r="AB79" s="349"/>
      <c r="AC79" s="349"/>
    </row>
    <row r="80" spans="1:68" x14ac:dyDescent="0.2">
      <c r="A80" s="357"/>
      <c r="B80" s="357"/>
      <c r="C80" s="357"/>
      <c r="D80" s="357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65"/>
      <c r="P80" s="361" t="s">
        <v>72</v>
      </c>
      <c r="Q80" s="362"/>
      <c r="R80" s="362"/>
      <c r="S80" s="362"/>
      <c r="T80" s="362"/>
      <c r="U80" s="362"/>
      <c r="V80" s="363"/>
      <c r="W80" s="37" t="s">
        <v>73</v>
      </c>
      <c r="X80" s="348">
        <f>IFERROR(SUMPRODUCT(X77:X78*H77:H78),"0")</f>
        <v>120</v>
      </c>
      <c r="Y80" s="348">
        <f>IFERROR(SUMPRODUCT(Y77:Y78*H77:H78),"0")</f>
        <v>120</v>
      </c>
      <c r="Z80" s="37"/>
      <c r="AA80" s="349"/>
      <c r="AB80" s="349"/>
      <c r="AC80" s="349"/>
    </row>
    <row r="81" spans="1:68" ht="16.5" customHeight="1" x14ac:dyDescent="0.25">
      <c r="A81" s="356" t="s">
        <v>145</v>
      </c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57"/>
      <c r="P81" s="357"/>
      <c r="Q81" s="357"/>
      <c r="R81" s="357"/>
      <c r="S81" s="357"/>
      <c r="T81" s="357"/>
      <c r="U81" s="357"/>
      <c r="V81" s="357"/>
      <c r="W81" s="357"/>
      <c r="X81" s="357"/>
      <c r="Y81" s="357"/>
      <c r="Z81" s="357"/>
      <c r="AA81" s="341"/>
      <c r="AB81" s="341"/>
      <c r="AC81" s="341"/>
    </row>
    <row r="82" spans="1:68" ht="14.25" customHeight="1" x14ac:dyDescent="0.25">
      <c r="A82" s="358" t="s">
        <v>130</v>
      </c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7"/>
      <c r="P82" s="357"/>
      <c r="Q82" s="357"/>
      <c r="R82" s="357"/>
      <c r="S82" s="357"/>
      <c r="T82" s="357"/>
      <c r="U82" s="357"/>
      <c r="V82" s="357"/>
      <c r="W82" s="357"/>
      <c r="X82" s="357"/>
      <c r="Y82" s="357"/>
      <c r="Z82" s="357"/>
      <c r="AA82" s="342"/>
      <c r="AB82" s="342"/>
      <c r="AC82" s="342"/>
    </row>
    <row r="83" spans="1:68" ht="27" customHeight="1" x14ac:dyDescent="0.25">
      <c r="A83" s="54" t="s">
        <v>146</v>
      </c>
      <c r="B83" s="54" t="s">
        <v>147</v>
      </c>
      <c r="C83" s="31">
        <v>4301135574</v>
      </c>
      <c r="D83" s="354">
        <v>4607111033659</v>
      </c>
      <c r="E83" s="355"/>
      <c r="F83" s="345">
        <v>0.3</v>
      </c>
      <c r="G83" s="32">
        <v>12</v>
      </c>
      <c r="H83" s="345">
        <v>3.6</v>
      </c>
      <c r="I83" s="345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6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51"/>
      <c r="R83" s="351"/>
      <c r="S83" s="351"/>
      <c r="T83" s="352"/>
      <c r="U83" s="34"/>
      <c r="V83" s="34"/>
      <c r="W83" s="35" t="s">
        <v>69</v>
      </c>
      <c r="X83" s="346">
        <v>0</v>
      </c>
      <c r="Y83" s="347">
        <f>IFERROR(IF(X83="","",X83),"")</f>
        <v>0</v>
      </c>
      <c r="Z83" s="36">
        <f>IFERROR(IF(X83="","",X83*0.01788),"")</f>
        <v>0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149</v>
      </c>
      <c r="B84" s="54" t="s">
        <v>150</v>
      </c>
      <c r="C84" s="31">
        <v>4301135586</v>
      </c>
      <c r="D84" s="354">
        <v>4607111033659</v>
      </c>
      <c r="E84" s="355"/>
      <c r="F84" s="345">
        <v>0.3</v>
      </c>
      <c r="G84" s="32">
        <v>6</v>
      </c>
      <c r="H84" s="345">
        <v>1.8</v>
      </c>
      <c r="I84" s="345">
        <v>2.2218</v>
      </c>
      <c r="J84" s="32">
        <v>140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1"/>
      <c r="R84" s="351"/>
      <c r="S84" s="351"/>
      <c r="T84" s="352"/>
      <c r="U84" s="34"/>
      <c r="V84" s="34"/>
      <c r="W84" s="35" t="s">
        <v>69</v>
      </c>
      <c r="X84" s="346">
        <v>0</v>
      </c>
      <c r="Y84" s="347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64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57"/>
      <c r="N85" s="357"/>
      <c r="O85" s="365"/>
      <c r="P85" s="361" t="s">
        <v>72</v>
      </c>
      <c r="Q85" s="362"/>
      <c r="R85" s="362"/>
      <c r="S85" s="362"/>
      <c r="T85" s="362"/>
      <c r="U85" s="362"/>
      <c r="V85" s="363"/>
      <c r="W85" s="37" t="s">
        <v>69</v>
      </c>
      <c r="X85" s="348">
        <f>IFERROR(SUM(X83:X84),"0")</f>
        <v>0</v>
      </c>
      <c r="Y85" s="348">
        <f>IFERROR(SUM(Y83:Y84),"0")</f>
        <v>0</v>
      </c>
      <c r="Z85" s="348">
        <f>IFERROR(IF(Z83="",0,Z83),"0")+IFERROR(IF(Z84="",0,Z84),"0")</f>
        <v>0</v>
      </c>
      <c r="AA85" s="349"/>
      <c r="AB85" s="349"/>
      <c r="AC85" s="349"/>
    </row>
    <row r="86" spans="1:68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65"/>
      <c r="P86" s="361" t="s">
        <v>72</v>
      </c>
      <c r="Q86" s="362"/>
      <c r="R86" s="362"/>
      <c r="S86" s="362"/>
      <c r="T86" s="362"/>
      <c r="U86" s="362"/>
      <c r="V86" s="363"/>
      <c r="W86" s="37" t="s">
        <v>73</v>
      </c>
      <c r="X86" s="348">
        <f>IFERROR(SUMPRODUCT(X83:X84*H83:H84),"0")</f>
        <v>0</v>
      </c>
      <c r="Y86" s="348">
        <f>IFERROR(SUMPRODUCT(Y83:Y84*H83:H84),"0")</f>
        <v>0</v>
      </c>
      <c r="Z86" s="37"/>
      <c r="AA86" s="349"/>
      <c r="AB86" s="349"/>
      <c r="AC86" s="349"/>
    </row>
    <row r="87" spans="1:68" ht="16.5" customHeight="1" x14ac:dyDescent="0.25">
      <c r="A87" s="356" t="s">
        <v>151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57"/>
      <c r="Z87" s="357"/>
      <c r="AA87" s="341"/>
      <c r="AB87" s="341"/>
      <c r="AC87" s="341"/>
    </row>
    <row r="88" spans="1:68" ht="14.25" customHeight="1" x14ac:dyDescent="0.25">
      <c r="A88" s="358" t="s">
        <v>152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342"/>
      <c r="AB88" s="342"/>
      <c r="AC88" s="342"/>
    </row>
    <row r="89" spans="1:68" ht="27" customHeight="1" x14ac:dyDescent="0.25">
      <c r="A89" s="54" t="s">
        <v>153</v>
      </c>
      <c r="B89" s="54" t="s">
        <v>154</v>
      </c>
      <c r="C89" s="31">
        <v>4301131047</v>
      </c>
      <c r="D89" s="354">
        <v>4607111034120</v>
      </c>
      <c r="E89" s="355"/>
      <c r="F89" s="345">
        <v>0.3</v>
      </c>
      <c r="G89" s="32">
        <v>12</v>
      </c>
      <c r="H89" s="345">
        <v>3.6</v>
      </c>
      <c r="I89" s="345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7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51"/>
      <c r="R89" s="351"/>
      <c r="S89" s="351"/>
      <c r="T89" s="352"/>
      <c r="U89" s="34"/>
      <c r="V89" s="34"/>
      <c r="W89" s="35" t="s">
        <v>69</v>
      </c>
      <c r="X89" s="346">
        <v>0</v>
      </c>
      <c r="Y89" s="347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customHeight="1" x14ac:dyDescent="0.25">
      <c r="A90" s="54" t="s">
        <v>156</v>
      </c>
      <c r="B90" s="54" t="s">
        <v>157</v>
      </c>
      <c r="C90" s="31">
        <v>4301131046</v>
      </c>
      <c r="D90" s="354">
        <v>4607111034137</v>
      </c>
      <c r="E90" s="355"/>
      <c r="F90" s="345">
        <v>0.3</v>
      </c>
      <c r="G90" s="32">
        <v>12</v>
      </c>
      <c r="H90" s="345">
        <v>3.6</v>
      </c>
      <c r="I90" s="345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51"/>
      <c r="R90" s="351"/>
      <c r="S90" s="351"/>
      <c r="T90" s="352"/>
      <c r="U90" s="34"/>
      <c r="V90" s="34"/>
      <c r="W90" s="35" t="s">
        <v>69</v>
      </c>
      <c r="X90" s="346">
        <v>0</v>
      </c>
      <c r="Y90" s="347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6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57"/>
      <c r="N91" s="357"/>
      <c r="O91" s="365"/>
      <c r="P91" s="361" t="s">
        <v>72</v>
      </c>
      <c r="Q91" s="362"/>
      <c r="R91" s="362"/>
      <c r="S91" s="362"/>
      <c r="T91" s="362"/>
      <c r="U91" s="362"/>
      <c r="V91" s="363"/>
      <c r="W91" s="37" t="s">
        <v>69</v>
      </c>
      <c r="X91" s="348">
        <f>IFERROR(SUM(X89:X90),"0")</f>
        <v>0</v>
      </c>
      <c r="Y91" s="348">
        <f>IFERROR(SUM(Y89:Y90),"0")</f>
        <v>0</v>
      </c>
      <c r="Z91" s="348">
        <f>IFERROR(IF(Z89="",0,Z89),"0")+IFERROR(IF(Z90="",0,Z90),"0")</f>
        <v>0</v>
      </c>
      <c r="AA91" s="349"/>
      <c r="AB91" s="349"/>
      <c r="AC91" s="349"/>
    </row>
    <row r="92" spans="1:68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65"/>
      <c r="P92" s="361" t="s">
        <v>72</v>
      </c>
      <c r="Q92" s="362"/>
      <c r="R92" s="362"/>
      <c r="S92" s="362"/>
      <c r="T92" s="362"/>
      <c r="U92" s="362"/>
      <c r="V92" s="363"/>
      <c r="W92" s="37" t="s">
        <v>73</v>
      </c>
      <c r="X92" s="348">
        <f>IFERROR(SUMPRODUCT(X89:X90*H89:H90),"0")</f>
        <v>0</v>
      </c>
      <c r="Y92" s="348">
        <f>IFERROR(SUMPRODUCT(Y89:Y90*H89:H90),"0")</f>
        <v>0</v>
      </c>
      <c r="Z92" s="37"/>
      <c r="AA92" s="349"/>
      <c r="AB92" s="349"/>
      <c r="AC92" s="349"/>
    </row>
    <row r="93" spans="1:68" ht="16.5" customHeight="1" x14ac:dyDescent="0.25">
      <c r="A93" s="356" t="s">
        <v>159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57"/>
      <c r="Z93" s="357"/>
      <c r="AA93" s="341"/>
      <c r="AB93" s="341"/>
      <c r="AC93" s="341"/>
    </row>
    <row r="94" spans="1:68" ht="14.25" customHeight="1" x14ac:dyDescent="0.25">
      <c r="A94" s="358" t="s">
        <v>130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42"/>
      <c r="AB94" s="342"/>
      <c r="AC94" s="342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54">
        <v>4620207491027</v>
      </c>
      <c r="E95" s="355"/>
      <c r="F95" s="345">
        <v>0.24</v>
      </c>
      <c r="G95" s="32">
        <v>12</v>
      </c>
      <c r="H95" s="345">
        <v>2.88</v>
      </c>
      <c r="I95" s="345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06" t="s">
        <v>162</v>
      </c>
      <c r="Q95" s="351"/>
      <c r="R95" s="351"/>
      <c r="S95" s="351"/>
      <c r="T95" s="352"/>
      <c r="U95" s="34"/>
      <c r="V95" s="34"/>
      <c r="W95" s="35" t="s">
        <v>69</v>
      </c>
      <c r="X95" s="346">
        <v>14</v>
      </c>
      <c r="Y95" s="347">
        <f t="shared" ref="Y95:Y106" si="6">IFERROR(IF(X95="","",X95),"")</f>
        <v>14</v>
      </c>
      <c r="Z95" s="36">
        <f>IFERROR(IF(X95="","",X95*0.01788),"")</f>
        <v>0.25031999999999999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6" si="7">IFERROR(X95*I95,"0")</f>
        <v>50.170400000000001</v>
      </c>
      <c r="BN95" s="67">
        <f t="shared" ref="BN95:BN106" si="8">IFERROR(Y95*I95,"0")</f>
        <v>50.170400000000001</v>
      </c>
      <c r="BO95" s="67">
        <f t="shared" ref="BO95:BO106" si="9">IFERROR(X95/J95,"0")</f>
        <v>0.2</v>
      </c>
      <c r="BP95" s="67">
        <f t="shared" ref="BP95:BP106" si="10">IFERROR(Y95/J95,"0")</f>
        <v>0.2</v>
      </c>
    </row>
    <row r="96" spans="1:68" ht="27" customHeight="1" x14ac:dyDescent="0.25">
      <c r="A96" s="54" t="s">
        <v>163</v>
      </c>
      <c r="B96" s="54" t="s">
        <v>164</v>
      </c>
      <c r="C96" s="31">
        <v>4301135587</v>
      </c>
      <c r="D96" s="354">
        <v>4607111033451</v>
      </c>
      <c r="E96" s="355"/>
      <c r="F96" s="345">
        <v>0.3</v>
      </c>
      <c r="G96" s="32">
        <v>6</v>
      </c>
      <c r="H96" s="345">
        <v>1.8</v>
      </c>
      <c r="I96" s="345">
        <v>2.2218</v>
      </c>
      <c r="J96" s="32">
        <v>140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87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51"/>
      <c r="R96" s="351"/>
      <c r="S96" s="351"/>
      <c r="T96" s="352"/>
      <c r="U96" s="34"/>
      <c r="V96" s="34"/>
      <c r="W96" s="35" t="s">
        <v>69</v>
      </c>
      <c r="X96" s="346">
        <v>0</v>
      </c>
      <c r="Y96" s="347">
        <f t="shared" si="6"/>
        <v>0</v>
      </c>
      <c r="Z96" s="36">
        <f>IFERROR(IF(X96="","",X96*0.00941),"")</f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7"/>
        <v>0</v>
      </c>
      <c r="BN96" s="67">
        <f t="shared" si="8"/>
        <v>0</v>
      </c>
      <c r="BO96" s="67">
        <f t="shared" si="9"/>
        <v>0</v>
      </c>
      <c r="BP96" s="67">
        <f t="shared" si="10"/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4301135577</v>
      </c>
      <c r="D97" s="354">
        <v>4607111033451</v>
      </c>
      <c r="E97" s="355"/>
      <c r="F97" s="345">
        <v>0.3</v>
      </c>
      <c r="G97" s="32">
        <v>12</v>
      </c>
      <c r="H97" s="345">
        <v>3.6</v>
      </c>
      <c r="I97" s="345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1"/>
      <c r="R97" s="351"/>
      <c r="S97" s="351"/>
      <c r="T97" s="352"/>
      <c r="U97" s="34"/>
      <c r="V97" s="34"/>
      <c r="W97" s="35" t="s">
        <v>69</v>
      </c>
      <c r="X97" s="346">
        <v>0</v>
      </c>
      <c r="Y97" s="347">
        <f t="shared" si="6"/>
        <v>0</v>
      </c>
      <c r="Z97" s="36">
        <f t="shared" ref="Z97:Z106" si="11">IFERROR(IF(X97="","",X97*0.01788),"")</f>
        <v>0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4301135576</v>
      </c>
      <c r="D98" s="354">
        <v>4607111033451</v>
      </c>
      <c r="E98" s="355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13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1"/>
      <c r="R98" s="351"/>
      <c r="S98" s="351"/>
      <c r="T98" s="352"/>
      <c r="U98" s="34"/>
      <c r="V98" s="34"/>
      <c r="W98" s="35" t="s">
        <v>69</v>
      </c>
      <c r="X98" s="346">
        <v>0</v>
      </c>
      <c r="Y98" s="347">
        <f t="shared" si="6"/>
        <v>0</v>
      </c>
      <c r="Z98" s="36">
        <f t="shared" si="11"/>
        <v>0</v>
      </c>
      <c r="AA98" s="56"/>
      <c r="AB98" s="57"/>
      <c r="AC98" s="134" t="s">
        <v>148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customHeight="1" x14ac:dyDescent="0.25">
      <c r="A99" s="54" t="s">
        <v>169</v>
      </c>
      <c r="B99" s="54" t="s">
        <v>170</v>
      </c>
      <c r="C99" s="31">
        <v>4301135793</v>
      </c>
      <c r="D99" s="354">
        <v>4620207491003</v>
      </c>
      <c r="E99" s="355"/>
      <c r="F99" s="345">
        <v>0.24</v>
      </c>
      <c r="G99" s="32">
        <v>12</v>
      </c>
      <c r="H99" s="345">
        <v>2.88</v>
      </c>
      <c r="I99" s="345">
        <v>3.5836000000000001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6" t="s">
        <v>171</v>
      </c>
      <c r="Q99" s="351"/>
      <c r="R99" s="351"/>
      <c r="S99" s="351"/>
      <c r="T99" s="352"/>
      <c r="U99" s="34"/>
      <c r="V99" s="34"/>
      <c r="W99" s="35" t="s">
        <v>69</v>
      </c>
      <c r="X99" s="346">
        <v>0</v>
      </c>
      <c r="Y99" s="347">
        <f t="shared" si="6"/>
        <v>0</v>
      </c>
      <c r="Z99" s="36">
        <f t="shared" si="11"/>
        <v>0</v>
      </c>
      <c r="AA99" s="56"/>
      <c r="AB99" s="57"/>
      <c r="AC99" s="136" t="s">
        <v>148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4301135595</v>
      </c>
      <c r="D100" s="354">
        <v>4607111035141</v>
      </c>
      <c r="E100" s="355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9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100" s="351"/>
      <c r="R100" s="351"/>
      <c r="S100" s="351"/>
      <c r="T100" s="352"/>
      <c r="U100" s="34"/>
      <c r="V100" s="34"/>
      <c r="W100" s="35" t="s">
        <v>69</v>
      </c>
      <c r="X100" s="346">
        <v>14</v>
      </c>
      <c r="Y100" s="347">
        <f t="shared" si="6"/>
        <v>14</v>
      </c>
      <c r="Z100" s="36">
        <f t="shared" si="11"/>
        <v>0.25031999999999999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60.250400000000006</v>
      </c>
      <c r="BN100" s="67">
        <f t="shared" si="8"/>
        <v>60.250400000000006</v>
      </c>
      <c r="BO100" s="67">
        <f t="shared" si="9"/>
        <v>0.2</v>
      </c>
      <c r="BP100" s="67">
        <f t="shared" si="10"/>
        <v>0.2</v>
      </c>
    </row>
    <row r="101" spans="1:68" ht="27" customHeight="1" x14ac:dyDescent="0.25">
      <c r="A101" s="54" t="s">
        <v>175</v>
      </c>
      <c r="B101" s="54" t="s">
        <v>176</v>
      </c>
      <c r="C101" s="31">
        <v>4301135768</v>
      </c>
      <c r="D101" s="354">
        <v>4620207491034</v>
      </c>
      <c r="E101" s="355"/>
      <c r="F101" s="345">
        <v>0.24</v>
      </c>
      <c r="G101" s="32">
        <v>12</v>
      </c>
      <c r="H101" s="345">
        <v>2.88</v>
      </c>
      <c r="I101" s="345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8" t="s">
        <v>177</v>
      </c>
      <c r="Q101" s="351"/>
      <c r="R101" s="351"/>
      <c r="S101" s="351"/>
      <c r="T101" s="352"/>
      <c r="U101" s="34"/>
      <c r="V101" s="34"/>
      <c r="W101" s="35" t="s">
        <v>69</v>
      </c>
      <c r="X101" s="346">
        <v>0</v>
      </c>
      <c r="Y101" s="347">
        <f t="shared" si="6"/>
        <v>0</v>
      </c>
      <c r="Z101" s="36">
        <f t="shared" si="11"/>
        <v>0</v>
      </c>
      <c r="AA101" s="56"/>
      <c r="AB101" s="57"/>
      <c r="AC101" s="140" t="s">
        <v>174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178</v>
      </c>
      <c r="B102" s="54" t="s">
        <v>179</v>
      </c>
      <c r="C102" s="31">
        <v>4301135298</v>
      </c>
      <c r="D102" s="354">
        <v>4607111033444</v>
      </c>
      <c r="E102" s="355"/>
      <c r="F102" s="345">
        <v>0.3</v>
      </c>
      <c r="G102" s="32">
        <v>12</v>
      </c>
      <c r="H102" s="345">
        <v>3.6</v>
      </c>
      <c r="I102" s="345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9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2" s="351"/>
      <c r="R102" s="351"/>
      <c r="S102" s="351"/>
      <c r="T102" s="352"/>
      <c r="U102" s="34"/>
      <c r="V102" s="34"/>
      <c r="W102" s="35" t="s">
        <v>69</v>
      </c>
      <c r="X102" s="346">
        <v>0</v>
      </c>
      <c r="Y102" s="347">
        <f t="shared" si="6"/>
        <v>0</v>
      </c>
      <c r="Z102" s="36">
        <f t="shared" si="11"/>
        <v>0</v>
      </c>
      <c r="AA102" s="56"/>
      <c r="AB102" s="57"/>
      <c r="AC102" s="142" t="s">
        <v>148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180</v>
      </c>
      <c r="B103" s="54" t="s">
        <v>181</v>
      </c>
      <c r="C103" s="31">
        <v>4301135578</v>
      </c>
      <c r="D103" s="354">
        <v>4607111033444</v>
      </c>
      <c r="E103" s="355"/>
      <c r="F103" s="345">
        <v>0.3</v>
      </c>
      <c r="G103" s="32">
        <v>12</v>
      </c>
      <c r="H103" s="345">
        <v>3.6</v>
      </c>
      <c r="I103" s="345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51"/>
      <c r="R103" s="351"/>
      <c r="S103" s="351"/>
      <c r="T103" s="352"/>
      <c r="U103" s="34"/>
      <c r="V103" s="34"/>
      <c r="W103" s="35" t="s">
        <v>69</v>
      </c>
      <c r="X103" s="346">
        <v>42</v>
      </c>
      <c r="Y103" s="347">
        <f t="shared" si="6"/>
        <v>42</v>
      </c>
      <c r="Z103" s="36">
        <f t="shared" si="11"/>
        <v>0.75095999999999996</v>
      </c>
      <c r="AA103" s="56"/>
      <c r="AB103" s="57"/>
      <c r="AC103" s="144" t="s">
        <v>148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180.75120000000001</v>
      </c>
      <c r="BN103" s="67">
        <f t="shared" si="8"/>
        <v>180.75120000000001</v>
      </c>
      <c r="BO103" s="67">
        <f t="shared" si="9"/>
        <v>0.6</v>
      </c>
      <c r="BP103" s="67">
        <f t="shared" si="10"/>
        <v>0.6</v>
      </c>
    </row>
    <row r="104" spans="1:68" ht="27" customHeight="1" x14ac:dyDescent="0.25">
      <c r="A104" s="54" t="s">
        <v>182</v>
      </c>
      <c r="B104" s="54" t="s">
        <v>183</v>
      </c>
      <c r="C104" s="31">
        <v>4301135760</v>
      </c>
      <c r="D104" s="354">
        <v>4620207491010</v>
      </c>
      <c r="E104" s="355"/>
      <c r="F104" s="345">
        <v>0.24</v>
      </c>
      <c r="G104" s="32">
        <v>12</v>
      </c>
      <c r="H104" s="345">
        <v>2.88</v>
      </c>
      <c r="I104" s="345">
        <v>3.5836000000000001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77" t="s">
        <v>184</v>
      </c>
      <c r="Q104" s="351"/>
      <c r="R104" s="351"/>
      <c r="S104" s="351"/>
      <c r="T104" s="352"/>
      <c r="U104" s="34"/>
      <c r="V104" s="34"/>
      <c r="W104" s="35" t="s">
        <v>69</v>
      </c>
      <c r="X104" s="346">
        <v>0</v>
      </c>
      <c r="Y104" s="347">
        <f t="shared" si="6"/>
        <v>0</v>
      </c>
      <c r="Z104" s="36">
        <f t="shared" si="11"/>
        <v>0</v>
      </c>
      <c r="AA104" s="56"/>
      <c r="AB104" s="57"/>
      <c r="AC104" s="146" t="s">
        <v>148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t="27" customHeight="1" x14ac:dyDescent="0.25">
      <c r="A105" s="54" t="s">
        <v>185</v>
      </c>
      <c r="B105" s="54" t="s">
        <v>186</v>
      </c>
      <c r="C105" s="31">
        <v>4301135571</v>
      </c>
      <c r="D105" s="354">
        <v>4607111035028</v>
      </c>
      <c r="E105" s="355"/>
      <c r="F105" s="345">
        <v>0.48</v>
      </c>
      <c r="G105" s="32">
        <v>8</v>
      </c>
      <c r="H105" s="345">
        <v>3.84</v>
      </c>
      <c r="I105" s="345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5" t="s">
        <v>187</v>
      </c>
      <c r="Q105" s="351"/>
      <c r="R105" s="351"/>
      <c r="S105" s="351"/>
      <c r="T105" s="352"/>
      <c r="U105" s="34"/>
      <c r="V105" s="34"/>
      <c r="W105" s="35" t="s">
        <v>69</v>
      </c>
      <c r="X105" s="346">
        <v>0</v>
      </c>
      <c r="Y105" s="347">
        <f t="shared" si="6"/>
        <v>0</v>
      </c>
      <c r="Z105" s="36">
        <f t="shared" si="11"/>
        <v>0</v>
      </c>
      <c r="AA105" s="56"/>
      <c r="AB105" s="57"/>
      <c r="AC105" s="148" t="s">
        <v>148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ht="27" customHeight="1" x14ac:dyDescent="0.25">
      <c r="A106" s="54" t="s">
        <v>188</v>
      </c>
      <c r="B106" s="54" t="s">
        <v>189</v>
      </c>
      <c r="C106" s="31">
        <v>4301135285</v>
      </c>
      <c r="D106" s="354">
        <v>4607111036407</v>
      </c>
      <c r="E106" s="355"/>
      <c r="F106" s="345">
        <v>0.3</v>
      </c>
      <c r="G106" s="32">
        <v>14</v>
      </c>
      <c r="H106" s="345">
        <v>4.2</v>
      </c>
      <c r="I106" s="345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1"/>
      <c r="R106" s="351"/>
      <c r="S106" s="351"/>
      <c r="T106" s="352"/>
      <c r="U106" s="34"/>
      <c r="V106" s="34"/>
      <c r="W106" s="35" t="s">
        <v>69</v>
      </c>
      <c r="X106" s="346">
        <v>0</v>
      </c>
      <c r="Y106" s="347">
        <f t="shared" si="6"/>
        <v>0</v>
      </c>
      <c r="Z106" s="36">
        <f t="shared" si="11"/>
        <v>0</v>
      </c>
      <c r="AA106" s="56"/>
      <c r="AB106" s="57"/>
      <c r="AC106" s="150" t="s">
        <v>190</v>
      </c>
      <c r="AG106" s="67"/>
      <c r="AJ106" s="71" t="s">
        <v>71</v>
      </c>
      <c r="AK106" s="71">
        <v>1</v>
      </c>
      <c r="BB106" s="151" t="s">
        <v>81</v>
      </c>
      <c r="BM106" s="67">
        <f t="shared" si="7"/>
        <v>0</v>
      </c>
      <c r="BN106" s="67">
        <f t="shared" si="8"/>
        <v>0</v>
      </c>
      <c r="BO106" s="67">
        <f t="shared" si="9"/>
        <v>0</v>
      </c>
      <c r="BP106" s="67">
        <f t="shared" si="10"/>
        <v>0</v>
      </c>
    </row>
    <row r="107" spans="1:68" x14ac:dyDescent="0.2">
      <c r="A107" s="364"/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57"/>
      <c r="N107" s="357"/>
      <c r="O107" s="365"/>
      <c r="P107" s="361" t="s">
        <v>72</v>
      </c>
      <c r="Q107" s="362"/>
      <c r="R107" s="362"/>
      <c r="S107" s="362"/>
      <c r="T107" s="362"/>
      <c r="U107" s="362"/>
      <c r="V107" s="363"/>
      <c r="W107" s="37" t="s">
        <v>69</v>
      </c>
      <c r="X107" s="348">
        <f>IFERROR(SUM(X95:X106),"0")</f>
        <v>70</v>
      </c>
      <c r="Y107" s="348">
        <f>IFERROR(SUM(Y95:Y106),"0")</f>
        <v>70</v>
      </c>
      <c r="Z107" s="348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1.2515999999999998</v>
      </c>
      <c r="AA107" s="349"/>
      <c r="AB107" s="349"/>
      <c r="AC107" s="349"/>
    </row>
    <row r="108" spans="1:68" x14ac:dyDescent="0.2">
      <c r="A108" s="357"/>
      <c r="B108" s="357"/>
      <c r="C108" s="357"/>
      <c r="D108" s="357"/>
      <c r="E108" s="357"/>
      <c r="F108" s="357"/>
      <c r="G108" s="357"/>
      <c r="H108" s="357"/>
      <c r="I108" s="357"/>
      <c r="J108" s="357"/>
      <c r="K108" s="357"/>
      <c r="L108" s="357"/>
      <c r="M108" s="357"/>
      <c r="N108" s="357"/>
      <c r="O108" s="365"/>
      <c r="P108" s="361" t="s">
        <v>72</v>
      </c>
      <c r="Q108" s="362"/>
      <c r="R108" s="362"/>
      <c r="S108" s="362"/>
      <c r="T108" s="362"/>
      <c r="U108" s="362"/>
      <c r="V108" s="363"/>
      <c r="W108" s="37" t="s">
        <v>73</v>
      </c>
      <c r="X108" s="348">
        <f>IFERROR(SUMPRODUCT(X95:X106*H95:H106),"0")</f>
        <v>241.92000000000002</v>
      </c>
      <c r="Y108" s="348">
        <f>IFERROR(SUMPRODUCT(Y95:Y106*H95:H106),"0")</f>
        <v>241.92000000000002</v>
      </c>
      <c r="Z108" s="37"/>
      <c r="AA108" s="349"/>
      <c r="AB108" s="349"/>
      <c r="AC108" s="349"/>
    </row>
    <row r="109" spans="1:68" ht="16.5" customHeight="1" x14ac:dyDescent="0.25">
      <c r="A109" s="356" t="s">
        <v>191</v>
      </c>
      <c r="B109" s="357"/>
      <c r="C109" s="357"/>
      <c r="D109" s="357"/>
      <c r="E109" s="357"/>
      <c r="F109" s="357"/>
      <c r="G109" s="357"/>
      <c r="H109" s="357"/>
      <c r="I109" s="357"/>
      <c r="J109" s="357"/>
      <c r="K109" s="357"/>
      <c r="L109" s="357"/>
      <c r="M109" s="357"/>
      <c r="N109" s="357"/>
      <c r="O109" s="357"/>
      <c r="P109" s="357"/>
      <c r="Q109" s="357"/>
      <c r="R109" s="357"/>
      <c r="S109" s="357"/>
      <c r="T109" s="357"/>
      <c r="U109" s="357"/>
      <c r="V109" s="357"/>
      <c r="W109" s="357"/>
      <c r="X109" s="357"/>
      <c r="Y109" s="357"/>
      <c r="Z109" s="357"/>
      <c r="AA109" s="341"/>
      <c r="AB109" s="341"/>
      <c r="AC109" s="341"/>
    </row>
    <row r="110" spans="1:68" ht="14.25" customHeight="1" x14ac:dyDescent="0.25">
      <c r="A110" s="358" t="s">
        <v>124</v>
      </c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57"/>
      <c r="P110" s="357"/>
      <c r="Q110" s="357"/>
      <c r="R110" s="357"/>
      <c r="S110" s="357"/>
      <c r="T110" s="357"/>
      <c r="U110" s="357"/>
      <c r="V110" s="357"/>
      <c r="W110" s="357"/>
      <c r="X110" s="357"/>
      <c r="Y110" s="357"/>
      <c r="Z110" s="357"/>
      <c r="AA110" s="342"/>
      <c r="AB110" s="342"/>
      <c r="AC110" s="342"/>
    </row>
    <row r="111" spans="1:68" ht="27" customHeight="1" x14ac:dyDescent="0.25">
      <c r="A111" s="54" t="s">
        <v>192</v>
      </c>
      <c r="B111" s="54" t="s">
        <v>193</v>
      </c>
      <c r="C111" s="31">
        <v>4301136070</v>
      </c>
      <c r="D111" s="354">
        <v>4607025784012</v>
      </c>
      <c r="E111" s="355"/>
      <c r="F111" s="345">
        <v>0.09</v>
      </c>
      <c r="G111" s="32">
        <v>24</v>
      </c>
      <c r="H111" s="345">
        <v>2.16</v>
      </c>
      <c r="I111" s="345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1"/>
      <c r="R111" s="351"/>
      <c r="S111" s="351"/>
      <c r="T111" s="352"/>
      <c r="U111" s="34"/>
      <c r="V111" s="34"/>
      <c r="W111" s="35" t="s">
        <v>69</v>
      </c>
      <c r="X111" s="346">
        <v>0</v>
      </c>
      <c r="Y111" s="347">
        <f>IFERROR(IF(X111="","",X111),"")</f>
        <v>0</v>
      </c>
      <c r="Z111" s="36">
        <f>IFERROR(IF(X111="","",X111*0.00936),"")</f>
        <v>0</v>
      </c>
      <c r="AA111" s="56"/>
      <c r="AB111" s="57"/>
      <c r="AC111" s="152" t="s">
        <v>194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195</v>
      </c>
      <c r="B112" s="54" t="s">
        <v>196</v>
      </c>
      <c r="C112" s="31">
        <v>4301136079</v>
      </c>
      <c r="D112" s="354">
        <v>4607025784319</v>
      </c>
      <c r="E112" s="355"/>
      <c r="F112" s="345">
        <v>0.36</v>
      </c>
      <c r="G112" s="32">
        <v>10</v>
      </c>
      <c r="H112" s="345">
        <v>3.6</v>
      </c>
      <c r="I112" s="345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2" s="351"/>
      <c r="R112" s="351"/>
      <c r="S112" s="351"/>
      <c r="T112" s="352"/>
      <c r="U112" s="34"/>
      <c r="V112" s="34"/>
      <c r="W112" s="35" t="s">
        <v>69</v>
      </c>
      <c r="X112" s="346">
        <v>14</v>
      </c>
      <c r="Y112" s="347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148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59.415999999999997</v>
      </c>
      <c r="BN112" s="67">
        <f>IFERROR(Y112*I112,"0")</f>
        <v>59.415999999999997</v>
      </c>
      <c r="BO112" s="67">
        <f>IFERROR(X112/J112,"0")</f>
        <v>0.2</v>
      </c>
      <c r="BP112" s="67">
        <f>IFERROR(Y112/J112,"0")</f>
        <v>0.2</v>
      </c>
    </row>
    <row r="113" spans="1:68" x14ac:dyDescent="0.2">
      <c r="A113" s="364"/>
      <c r="B113" s="357"/>
      <c r="C113" s="357"/>
      <c r="D113" s="357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65"/>
      <c r="P113" s="361" t="s">
        <v>72</v>
      </c>
      <c r="Q113" s="362"/>
      <c r="R113" s="362"/>
      <c r="S113" s="362"/>
      <c r="T113" s="362"/>
      <c r="U113" s="362"/>
      <c r="V113" s="363"/>
      <c r="W113" s="37" t="s">
        <v>69</v>
      </c>
      <c r="X113" s="348">
        <f>IFERROR(SUM(X111:X112),"0")</f>
        <v>14</v>
      </c>
      <c r="Y113" s="348">
        <f>IFERROR(SUM(Y111:Y112),"0")</f>
        <v>14</v>
      </c>
      <c r="Z113" s="348">
        <f>IFERROR(IF(Z111="",0,Z111),"0")+IFERROR(IF(Z112="",0,Z112),"0")</f>
        <v>0.25031999999999999</v>
      </c>
      <c r="AA113" s="349"/>
      <c r="AB113" s="349"/>
      <c r="AC113" s="349"/>
    </row>
    <row r="114" spans="1:68" x14ac:dyDescent="0.2">
      <c r="A114" s="357"/>
      <c r="B114" s="357"/>
      <c r="C114" s="357"/>
      <c r="D114" s="357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65"/>
      <c r="P114" s="361" t="s">
        <v>72</v>
      </c>
      <c r="Q114" s="362"/>
      <c r="R114" s="362"/>
      <c r="S114" s="362"/>
      <c r="T114" s="362"/>
      <c r="U114" s="362"/>
      <c r="V114" s="363"/>
      <c r="W114" s="37" t="s">
        <v>73</v>
      </c>
      <c r="X114" s="348">
        <f>IFERROR(SUMPRODUCT(X111:X112*H111:H112),"0")</f>
        <v>50.4</v>
      </c>
      <c r="Y114" s="348">
        <f>IFERROR(SUMPRODUCT(Y111:Y112*H111:H112),"0")</f>
        <v>50.4</v>
      </c>
      <c r="Z114" s="37"/>
      <c r="AA114" s="349"/>
      <c r="AB114" s="349"/>
      <c r="AC114" s="349"/>
    </row>
    <row r="115" spans="1:68" ht="16.5" customHeight="1" x14ac:dyDescent="0.25">
      <c r="A115" s="356" t="s">
        <v>197</v>
      </c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57"/>
      <c r="N115" s="357"/>
      <c r="O115" s="357"/>
      <c r="P115" s="357"/>
      <c r="Q115" s="357"/>
      <c r="R115" s="357"/>
      <c r="S115" s="357"/>
      <c r="T115" s="357"/>
      <c r="U115" s="357"/>
      <c r="V115" s="357"/>
      <c r="W115" s="357"/>
      <c r="X115" s="357"/>
      <c r="Y115" s="357"/>
      <c r="Z115" s="357"/>
      <c r="AA115" s="341"/>
      <c r="AB115" s="341"/>
      <c r="AC115" s="341"/>
    </row>
    <row r="116" spans="1:68" ht="14.25" customHeight="1" x14ac:dyDescent="0.25">
      <c r="A116" s="358" t="s">
        <v>63</v>
      </c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57"/>
      <c r="N116" s="357"/>
      <c r="O116" s="357"/>
      <c r="P116" s="357"/>
      <c r="Q116" s="357"/>
      <c r="R116" s="357"/>
      <c r="S116" s="357"/>
      <c r="T116" s="357"/>
      <c r="U116" s="357"/>
      <c r="V116" s="357"/>
      <c r="W116" s="357"/>
      <c r="X116" s="357"/>
      <c r="Y116" s="357"/>
      <c r="Z116" s="357"/>
      <c r="AA116" s="342"/>
      <c r="AB116" s="342"/>
      <c r="AC116" s="342"/>
    </row>
    <row r="117" spans="1:68" ht="27" customHeight="1" x14ac:dyDescent="0.25">
      <c r="A117" s="54" t="s">
        <v>198</v>
      </c>
      <c r="B117" s="54" t="s">
        <v>199</v>
      </c>
      <c r="C117" s="31">
        <v>4301071074</v>
      </c>
      <c r="D117" s="354">
        <v>4620207491157</v>
      </c>
      <c r="E117" s="355"/>
      <c r="F117" s="345">
        <v>0.7</v>
      </c>
      <c r="G117" s="32">
        <v>10</v>
      </c>
      <c r="H117" s="345">
        <v>7</v>
      </c>
      <c r="I117" s="345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51"/>
      <c r="R117" s="351"/>
      <c r="S117" s="351"/>
      <c r="T117" s="352"/>
      <c r="U117" s="34"/>
      <c r="V117" s="34"/>
      <c r="W117" s="35" t="s">
        <v>69</v>
      </c>
      <c r="X117" s="346">
        <v>0</v>
      </c>
      <c r="Y117" s="347">
        <f t="shared" ref="Y117:Y122" si="12">IFERROR(IF(X117="","",X117),"")</f>
        <v>0</v>
      </c>
      <c r="Z117" s="36">
        <f t="shared" ref="Z117:Z122" si="13">IFERROR(IF(X117="","",X117*0.0155),"")</f>
        <v>0</v>
      </c>
      <c r="AA117" s="56"/>
      <c r="AB117" s="57"/>
      <c r="AC117" s="156" t="s">
        <v>200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4">IFERROR(X117*I117,"0")</f>
        <v>0</v>
      </c>
      <c r="BN117" s="67">
        <f t="shared" ref="BN117:BN122" si="15">IFERROR(Y117*I117,"0")</f>
        <v>0</v>
      </c>
      <c r="BO117" s="67">
        <f t="shared" ref="BO117:BO122" si="16">IFERROR(X117/J117,"0")</f>
        <v>0</v>
      </c>
      <c r="BP117" s="67">
        <f t="shared" ref="BP117:BP122" si="17">IFERROR(Y117/J117,"0")</f>
        <v>0</v>
      </c>
    </row>
    <row r="118" spans="1:68" ht="27" customHeight="1" x14ac:dyDescent="0.25">
      <c r="A118" s="54" t="s">
        <v>201</v>
      </c>
      <c r="B118" s="54" t="s">
        <v>202</v>
      </c>
      <c r="C118" s="31">
        <v>4301071051</v>
      </c>
      <c r="D118" s="354">
        <v>4607111039262</v>
      </c>
      <c r="E118" s="355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51"/>
      <c r="R118" s="351"/>
      <c r="S118" s="351"/>
      <c r="T118" s="352"/>
      <c r="U118" s="34"/>
      <c r="V118" s="34"/>
      <c r="W118" s="35" t="s">
        <v>69</v>
      </c>
      <c r="X118" s="346">
        <v>12</v>
      </c>
      <c r="Y118" s="347">
        <f t="shared" si="12"/>
        <v>12</v>
      </c>
      <c r="Z118" s="36">
        <f t="shared" si="13"/>
        <v>0.186</v>
      </c>
      <c r="AA118" s="56"/>
      <c r="AB118" s="57"/>
      <c r="AC118" s="158" t="s">
        <v>142</v>
      </c>
      <c r="AG118" s="67"/>
      <c r="AJ118" s="71" t="s">
        <v>71</v>
      </c>
      <c r="AK118" s="71">
        <v>1</v>
      </c>
      <c r="BB118" s="159" t="s">
        <v>1</v>
      </c>
      <c r="BM118" s="67">
        <f t="shared" si="14"/>
        <v>80.635199999999998</v>
      </c>
      <c r="BN118" s="67">
        <f t="shared" si="15"/>
        <v>80.635199999999998</v>
      </c>
      <c r="BO118" s="67">
        <f t="shared" si="16"/>
        <v>0.14285714285714285</v>
      </c>
      <c r="BP118" s="67">
        <f t="shared" si="17"/>
        <v>0.14285714285714285</v>
      </c>
    </row>
    <row r="119" spans="1:68" ht="27" customHeight="1" x14ac:dyDescent="0.25">
      <c r="A119" s="54" t="s">
        <v>203</v>
      </c>
      <c r="B119" s="54" t="s">
        <v>204</v>
      </c>
      <c r="C119" s="31">
        <v>4301071038</v>
      </c>
      <c r="D119" s="354">
        <v>4607111039248</v>
      </c>
      <c r="E119" s="355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51"/>
      <c r="R119" s="351"/>
      <c r="S119" s="351"/>
      <c r="T119" s="352"/>
      <c r="U119" s="34"/>
      <c r="V119" s="34"/>
      <c r="W119" s="35" t="s">
        <v>69</v>
      </c>
      <c r="X119" s="346">
        <v>36</v>
      </c>
      <c r="Y119" s="347">
        <f t="shared" si="12"/>
        <v>36</v>
      </c>
      <c r="Z119" s="36">
        <f t="shared" si="13"/>
        <v>0.55800000000000005</v>
      </c>
      <c r="AA119" s="56"/>
      <c r="AB119" s="57"/>
      <c r="AC119" s="160" t="s">
        <v>142</v>
      </c>
      <c r="AG119" s="67"/>
      <c r="AJ119" s="71" t="s">
        <v>71</v>
      </c>
      <c r="AK119" s="71">
        <v>1</v>
      </c>
      <c r="BB119" s="161" t="s">
        <v>1</v>
      </c>
      <c r="BM119" s="67">
        <f t="shared" si="14"/>
        <v>262.8</v>
      </c>
      <c r="BN119" s="67">
        <f t="shared" si="15"/>
        <v>262.8</v>
      </c>
      <c r="BO119" s="67">
        <f t="shared" si="16"/>
        <v>0.42857142857142855</v>
      </c>
      <c r="BP119" s="67">
        <f t="shared" si="17"/>
        <v>0.42857142857142855</v>
      </c>
    </row>
    <row r="120" spans="1:68" ht="27" customHeight="1" x14ac:dyDescent="0.25">
      <c r="A120" s="54" t="s">
        <v>205</v>
      </c>
      <c r="B120" s="54" t="s">
        <v>206</v>
      </c>
      <c r="C120" s="31">
        <v>4301070976</v>
      </c>
      <c r="D120" s="354">
        <v>4607111034144</v>
      </c>
      <c r="E120" s="355"/>
      <c r="F120" s="345">
        <v>0.9</v>
      </c>
      <c r="G120" s="32">
        <v>8</v>
      </c>
      <c r="H120" s="345">
        <v>7.2</v>
      </c>
      <c r="I120" s="345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1"/>
      <c r="R120" s="351"/>
      <c r="S120" s="351"/>
      <c r="T120" s="352"/>
      <c r="U120" s="34"/>
      <c r="V120" s="34"/>
      <c r="W120" s="35" t="s">
        <v>69</v>
      </c>
      <c r="X120" s="346">
        <v>0</v>
      </c>
      <c r="Y120" s="347">
        <f t="shared" si="12"/>
        <v>0</v>
      </c>
      <c r="Z120" s="36">
        <f t="shared" si="13"/>
        <v>0</v>
      </c>
      <c r="AA120" s="56"/>
      <c r="AB120" s="57"/>
      <c r="AC120" s="162" t="s">
        <v>142</v>
      </c>
      <c r="AG120" s="67"/>
      <c r="AJ120" s="71" t="s">
        <v>71</v>
      </c>
      <c r="AK120" s="71">
        <v>1</v>
      </c>
      <c r="BB120" s="163" t="s">
        <v>1</v>
      </c>
      <c r="BM120" s="67">
        <f t="shared" si="14"/>
        <v>0</v>
      </c>
      <c r="BN120" s="67">
        <f t="shared" si="15"/>
        <v>0</v>
      </c>
      <c r="BO120" s="67">
        <f t="shared" si="16"/>
        <v>0</v>
      </c>
      <c r="BP120" s="67">
        <f t="shared" si="17"/>
        <v>0</v>
      </c>
    </row>
    <row r="121" spans="1:68" ht="27" customHeight="1" x14ac:dyDescent="0.25">
      <c r="A121" s="54" t="s">
        <v>207</v>
      </c>
      <c r="B121" s="54" t="s">
        <v>208</v>
      </c>
      <c r="C121" s="31">
        <v>4301071049</v>
      </c>
      <c r="D121" s="354">
        <v>4607111039293</v>
      </c>
      <c r="E121" s="355"/>
      <c r="F121" s="345">
        <v>0.4</v>
      </c>
      <c r="G121" s="32">
        <v>16</v>
      </c>
      <c r="H121" s="345">
        <v>6.4</v>
      </c>
      <c r="I121" s="345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51"/>
      <c r="R121" s="351"/>
      <c r="S121" s="351"/>
      <c r="T121" s="352"/>
      <c r="U121" s="34"/>
      <c r="V121" s="34"/>
      <c r="W121" s="35" t="s">
        <v>69</v>
      </c>
      <c r="X121" s="346">
        <v>0</v>
      </c>
      <c r="Y121" s="347">
        <f t="shared" si="12"/>
        <v>0</v>
      </c>
      <c r="Z121" s="36">
        <f t="shared" si="13"/>
        <v>0</v>
      </c>
      <c r="AA121" s="56"/>
      <c r="AB121" s="57"/>
      <c r="AC121" s="164" t="s">
        <v>142</v>
      </c>
      <c r="AG121" s="67"/>
      <c r="AJ121" s="71" t="s">
        <v>71</v>
      </c>
      <c r="AK121" s="71">
        <v>1</v>
      </c>
      <c r="BB121" s="165" t="s">
        <v>1</v>
      </c>
      <c r="BM121" s="67">
        <f t="shared" si="14"/>
        <v>0</v>
      </c>
      <c r="BN121" s="67">
        <f t="shared" si="15"/>
        <v>0</v>
      </c>
      <c r="BO121" s="67">
        <f t="shared" si="16"/>
        <v>0</v>
      </c>
      <c r="BP121" s="67">
        <f t="shared" si="17"/>
        <v>0</v>
      </c>
    </row>
    <row r="122" spans="1:68" ht="27" customHeight="1" x14ac:dyDescent="0.25">
      <c r="A122" s="54" t="s">
        <v>209</v>
      </c>
      <c r="B122" s="54" t="s">
        <v>210</v>
      </c>
      <c r="C122" s="31">
        <v>4301071039</v>
      </c>
      <c r="D122" s="354">
        <v>4607111039279</v>
      </c>
      <c r="E122" s="355"/>
      <c r="F122" s="345">
        <v>0.7</v>
      </c>
      <c r="G122" s="32">
        <v>10</v>
      </c>
      <c r="H122" s="345">
        <v>7</v>
      </c>
      <c r="I122" s="345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51"/>
      <c r="R122" s="351"/>
      <c r="S122" s="351"/>
      <c r="T122" s="352"/>
      <c r="U122" s="34"/>
      <c r="V122" s="34"/>
      <c r="W122" s="35" t="s">
        <v>69</v>
      </c>
      <c r="X122" s="346">
        <v>144</v>
      </c>
      <c r="Y122" s="347">
        <f t="shared" si="12"/>
        <v>144</v>
      </c>
      <c r="Z122" s="36">
        <f t="shared" si="13"/>
        <v>2.2320000000000002</v>
      </c>
      <c r="AA122" s="56"/>
      <c r="AB122" s="57"/>
      <c r="AC122" s="166" t="s">
        <v>142</v>
      </c>
      <c r="AG122" s="67"/>
      <c r="AJ122" s="71" t="s">
        <v>71</v>
      </c>
      <c r="AK122" s="71">
        <v>1</v>
      </c>
      <c r="BB122" s="167" t="s">
        <v>1</v>
      </c>
      <c r="BM122" s="67">
        <f t="shared" si="14"/>
        <v>1051.2</v>
      </c>
      <c r="BN122" s="67">
        <f t="shared" si="15"/>
        <v>1051.2</v>
      </c>
      <c r="BO122" s="67">
        <f t="shared" si="16"/>
        <v>1.7142857142857142</v>
      </c>
      <c r="BP122" s="67">
        <f t="shared" si="17"/>
        <v>1.7142857142857142</v>
      </c>
    </row>
    <row r="123" spans="1:68" x14ac:dyDescent="0.2">
      <c r="A123" s="364"/>
      <c r="B123" s="357"/>
      <c r="C123" s="357"/>
      <c r="D123" s="357"/>
      <c r="E123" s="357"/>
      <c r="F123" s="357"/>
      <c r="G123" s="357"/>
      <c r="H123" s="357"/>
      <c r="I123" s="357"/>
      <c r="J123" s="357"/>
      <c r="K123" s="357"/>
      <c r="L123" s="357"/>
      <c r="M123" s="357"/>
      <c r="N123" s="357"/>
      <c r="O123" s="365"/>
      <c r="P123" s="361" t="s">
        <v>72</v>
      </c>
      <c r="Q123" s="362"/>
      <c r="R123" s="362"/>
      <c r="S123" s="362"/>
      <c r="T123" s="362"/>
      <c r="U123" s="362"/>
      <c r="V123" s="363"/>
      <c r="W123" s="37" t="s">
        <v>69</v>
      </c>
      <c r="X123" s="348">
        <f>IFERROR(SUM(X117:X122),"0")</f>
        <v>192</v>
      </c>
      <c r="Y123" s="348">
        <f>IFERROR(SUM(Y117:Y122),"0")</f>
        <v>192</v>
      </c>
      <c r="Z123" s="348">
        <f>IFERROR(IF(Z117="",0,Z117),"0")+IFERROR(IF(Z118="",0,Z118),"0")+IFERROR(IF(Z119="",0,Z119),"0")+IFERROR(IF(Z120="",0,Z120),"0")+IFERROR(IF(Z121="",0,Z121),"0")+IFERROR(IF(Z122="",0,Z122),"0")</f>
        <v>2.976</v>
      </c>
      <c r="AA123" s="349"/>
      <c r="AB123" s="349"/>
      <c r="AC123" s="349"/>
    </row>
    <row r="124" spans="1:68" x14ac:dyDescent="0.2">
      <c r="A124" s="35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65"/>
      <c r="P124" s="361" t="s">
        <v>72</v>
      </c>
      <c r="Q124" s="362"/>
      <c r="R124" s="362"/>
      <c r="S124" s="362"/>
      <c r="T124" s="362"/>
      <c r="U124" s="362"/>
      <c r="V124" s="363"/>
      <c r="W124" s="37" t="s">
        <v>73</v>
      </c>
      <c r="X124" s="348">
        <f>IFERROR(SUMPRODUCT(X117:X122*H117:H122),"0")</f>
        <v>1336.8</v>
      </c>
      <c r="Y124" s="348">
        <f>IFERROR(SUMPRODUCT(Y117:Y122*H117:H122),"0")</f>
        <v>1336.8</v>
      </c>
      <c r="Z124" s="37"/>
      <c r="AA124" s="349"/>
      <c r="AB124" s="349"/>
      <c r="AC124" s="349"/>
    </row>
    <row r="125" spans="1:68" ht="14.25" customHeight="1" x14ac:dyDescent="0.25">
      <c r="A125" s="358" t="s">
        <v>130</v>
      </c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57"/>
      <c r="P125" s="357"/>
      <c r="Q125" s="357"/>
      <c r="R125" s="357"/>
      <c r="S125" s="357"/>
      <c r="T125" s="357"/>
      <c r="U125" s="357"/>
      <c r="V125" s="357"/>
      <c r="W125" s="357"/>
      <c r="X125" s="357"/>
      <c r="Y125" s="357"/>
      <c r="Z125" s="357"/>
      <c r="AA125" s="342"/>
      <c r="AB125" s="342"/>
      <c r="AC125" s="342"/>
    </row>
    <row r="126" spans="1:68" ht="27" customHeight="1" x14ac:dyDescent="0.25">
      <c r="A126" s="54" t="s">
        <v>211</v>
      </c>
      <c r="B126" s="54" t="s">
        <v>212</v>
      </c>
      <c r="C126" s="31">
        <v>4301135670</v>
      </c>
      <c r="D126" s="354">
        <v>4620207490983</v>
      </c>
      <c r="E126" s="355"/>
      <c r="F126" s="345">
        <v>0.22</v>
      </c>
      <c r="G126" s="32">
        <v>12</v>
      </c>
      <c r="H126" s="345">
        <v>2.64</v>
      </c>
      <c r="I126" s="345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7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51"/>
      <c r="R126" s="351"/>
      <c r="S126" s="351"/>
      <c r="T126" s="352"/>
      <c r="U126" s="34"/>
      <c r="V126" s="34"/>
      <c r="W126" s="35" t="s">
        <v>69</v>
      </c>
      <c r="X126" s="346">
        <v>0</v>
      </c>
      <c r="Y126" s="347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213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64"/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65"/>
      <c r="P127" s="361" t="s">
        <v>72</v>
      </c>
      <c r="Q127" s="362"/>
      <c r="R127" s="362"/>
      <c r="S127" s="362"/>
      <c r="T127" s="362"/>
      <c r="U127" s="362"/>
      <c r="V127" s="363"/>
      <c r="W127" s="37" t="s">
        <v>69</v>
      </c>
      <c r="X127" s="348">
        <f>IFERROR(SUM(X126:X126),"0")</f>
        <v>0</v>
      </c>
      <c r="Y127" s="348">
        <f>IFERROR(SUM(Y126:Y126),"0")</f>
        <v>0</v>
      </c>
      <c r="Z127" s="348">
        <f>IFERROR(IF(Z126="",0,Z126),"0")</f>
        <v>0</v>
      </c>
      <c r="AA127" s="349"/>
      <c r="AB127" s="349"/>
      <c r="AC127" s="349"/>
    </row>
    <row r="128" spans="1:68" x14ac:dyDescent="0.2">
      <c r="A128" s="357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65"/>
      <c r="P128" s="361" t="s">
        <v>72</v>
      </c>
      <c r="Q128" s="362"/>
      <c r="R128" s="362"/>
      <c r="S128" s="362"/>
      <c r="T128" s="362"/>
      <c r="U128" s="362"/>
      <c r="V128" s="363"/>
      <c r="W128" s="37" t="s">
        <v>73</v>
      </c>
      <c r="X128" s="348">
        <f>IFERROR(SUMPRODUCT(X126:X126*H126:H126),"0")</f>
        <v>0</v>
      </c>
      <c r="Y128" s="348">
        <f>IFERROR(SUMPRODUCT(Y126:Y126*H126:H126),"0")</f>
        <v>0</v>
      </c>
      <c r="Z128" s="37"/>
      <c r="AA128" s="349"/>
      <c r="AB128" s="349"/>
      <c r="AC128" s="349"/>
    </row>
    <row r="129" spans="1:68" ht="16.5" customHeight="1" x14ac:dyDescent="0.25">
      <c r="A129" s="356" t="s">
        <v>214</v>
      </c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S129" s="357"/>
      <c r="T129" s="357"/>
      <c r="U129" s="357"/>
      <c r="V129" s="357"/>
      <c r="W129" s="357"/>
      <c r="X129" s="357"/>
      <c r="Y129" s="357"/>
      <c r="Z129" s="357"/>
      <c r="AA129" s="341"/>
      <c r="AB129" s="341"/>
      <c r="AC129" s="341"/>
    </row>
    <row r="130" spans="1:68" ht="14.25" customHeight="1" x14ac:dyDescent="0.25">
      <c r="A130" s="358" t="s">
        <v>130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57"/>
      <c r="Z130" s="357"/>
      <c r="AA130" s="342"/>
      <c r="AB130" s="342"/>
      <c r="AC130" s="342"/>
    </row>
    <row r="131" spans="1:68" ht="27" customHeight="1" x14ac:dyDescent="0.25">
      <c r="A131" s="54" t="s">
        <v>215</v>
      </c>
      <c r="B131" s="54" t="s">
        <v>216</v>
      </c>
      <c r="C131" s="31">
        <v>4301135555</v>
      </c>
      <c r="D131" s="354">
        <v>4607111034014</v>
      </c>
      <c r="E131" s="355"/>
      <c r="F131" s="345">
        <v>0.25</v>
      </c>
      <c r="G131" s="32">
        <v>12</v>
      </c>
      <c r="H131" s="345">
        <v>3</v>
      </c>
      <c r="I131" s="34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51"/>
      <c r="R131" s="351"/>
      <c r="S131" s="351"/>
      <c r="T131" s="352"/>
      <c r="U131" s="34"/>
      <c r="V131" s="34"/>
      <c r="W131" s="35" t="s">
        <v>69</v>
      </c>
      <c r="X131" s="346">
        <v>28</v>
      </c>
      <c r="Y131" s="347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70" t="s">
        <v>217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ht="27" customHeight="1" x14ac:dyDescent="0.25">
      <c r="A132" s="54" t="s">
        <v>218</v>
      </c>
      <c r="B132" s="54" t="s">
        <v>219</v>
      </c>
      <c r="C132" s="31">
        <v>4301135532</v>
      </c>
      <c r="D132" s="354">
        <v>4607111033994</v>
      </c>
      <c r="E132" s="355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69</v>
      </c>
      <c r="X132" s="346">
        <v>0</v>
      </c>
      <c r="Y132" s="347">
        <f>IFERROR(IF(X132="","",X132),"")</f>
        <v>0</v>
      </c>
      <c r="Z132" s="36">
        <f>IFERROR(IF(X132="","",X132*0.01788),"")</f>
        <v>0</v>
      </c>
      <c r="AA132" s="56"/>
      <c r="AB132" s="57"/>
      <c r="AC132" s="172" t="s">
        <v>148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6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65"/>
      <c r="P133" s="361" t="s">
        <v>72</v>
      </c>
      <c r="Q133" s="362"/>
      <c r="R133" s="362"/>
      <c r="S133" s="362"/>
      <c r="T133" s="362"/>
      <c r="U133" s="362"/>
      <c r="V133" s="363"/>
      <c r="W133" s="37" t="s">
        <v>69</v>
      </c>
      <c r="X133" s="348">
        <f>IFERROR(SUM(X131:X132),"0")</f>
        <v>28</v>
      </c>
      <c r="Y133" s="348">
        <f>IFERROR(SUM(Y131:Y132),"0")</f>
        <v>28</v>
      </c>
      <c r="Z133" s="348">
        <f>IFERROR(IF(Z131="",0,Z131),"0")+IFERROR(IF(Z132="",0,Z132),"0")</f>
        <v>0.50063999999999997</v>
      </c>
      <c r="AA133" s="349"/>
      <c r="AB133" s="349"/>
      <c r="AC133" s="349"/>
    </row>
    <row r="134" spans="1:68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57"/>
      <c r="N134" s="357"/>
      <c r="O134" s="365"/>
      <c r="P134" s="361" t="s">
        <v>72</v>
      </c>
      <c r="Q134" s="362"/>
      <c r="R134" s="362"/>
      <c r="S134" s="362"/>
      <c r="T134" s="362"/>
      <c r="U134" s="362"/>
      <c r="V134" s="363"/>
      <c r="W134" s="37" t="s">
        <v>73</v>
      </c>
      <c r="X134" s="348">
        <f>IFERROR(SUMPRODUCT(X131:X132*H131:H132),"0")</f>
        <v>84</v>
      </c>
      <c r="Y134" s="348">
        <f>IFERROR(SUMPRODUCT(Y131:Y132*H131:H132),"0")</f>
        <v>84</v>
      </c>
      <c r="Z134" s="37"/>
      <c r="AA134" s="349"/>
      <c r="AB134" s="349"/>
      <c r="AC134" s="349"/>
    </row>
    <row r="135" spans="1:68" ht="16.5" customHeight="1" x14ac:dyDescent="0.25">
      <c r="A135" s="356" t="s">
        <v>220</v>
      </c>
      <c r="B135" s="357"/>
      <c r="C135" s="357"/>
      <c r="D135" s="357"/>
      <c r="E135" s="357"/>
      <c r="F135" s="357"/>
      <c r="G135" s="357"/>
      <c r="H135" s="357"/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7"/>
      <c r="T135" s="357"/>
      <c r="U135" s="357"/>
      <c r="V135" s="357"/>
      <c r="W135" s="357"/>
      <c r="X135" s="357"/>
      <c r="Y135" s="357"/>
      <c r="Z135" s="357"/>
      <c r="AA135" s="341"/>
      <c r="AB135" s="341"/>
      <c r="AC135" s="341"/>
    </row>
    <row r="136" spans="1:68" ht="14.25" customHeight="1" x14ac:dyDescent="0.25">
      <c r="A136" s="358" t="s">
        <v>130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57"/>
      <c r="Z136" s="357"/>
      <c r="AA136" s="342"/>
      <c r="AB136" s="342"/>
      <c r="AC136" s="342"/>
    </row>
    <row r="137" spans="1:68" ht="27" customHeight="1" x14ac:dyDescent="0.25">
      <c r="A137" s="54" t="s">
        <v>221</v>
      </c>
      <c r="B137" s="54" t="s">
        <v>222</v>
      </c>
      <c r="C137" s="31">
        <v>4301135291</v>
      </c>
      <c r="D137" s="354">
        <v>4607111036414</v>
      </c>
      <c r="E137" s="355"/>
      <c r="F137" s="345">
        <v>0.25</v>
      </c>
      <c r="G137" s="32">
        <v>12</v>
      </c>
      <c r="H137" s="345">
        <v>3</v>
      </c>
      <c r="I137" s="345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5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51"/>
      <c r="R137" s="351"/>
      <c r="S137" s="351"/>
      <c r="T137" s="352"/>
      <c r="U137" s="34"/>
      <c r="V137" s="34"/>
      <c r="W137" s="35" t="s">
        <v>69</v>
      </c>
      <c r="X137" s="346">
        <v>0</v>
      </c>
      <c r="Y137" s="347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224</v>
      </c>
      <c r="B138" s="54" t="s">
        <v>225</v>
      </c>
      <c r="C138" s="31">
        <v>4301135549</v>
      </c>
      <c r="D138" s="354">
        <v>4607111039095</v>
      </c>
      <c r="E138" s="355"/>
      <c r="F138" s="345">
        <v>0.25</v>
      </c>
      <c r="G138" s="32">
        <v>12</v>
      </c>
      <c r="H138" s="345">
        <v>3</v>
      </c>
      <c r="I138" s="345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51"/>
      <c r="R138" s="351"/>
      <c r="S138" s="351"/>
      <c r="T138" s="352"/>
      <c r="U138" s="34"/>
      <c r="V138" s="34"/>
      <c r="W138" s="35" t="s">
        <v>69</v>
      </c>
      <c r="X138" s="346">
        <v>14</v>
      </c>
      <c r="Y138" s="347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6" t="s">
        <v>226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52.472000000000001</v>
      </c>
      <c r="BN138" s="67">
        <f>IFERROR(Y138*I138,"0")</f>
        <v>52.472000000000001</v>
      </c>
      <c r="BO138" s="67">
        <f>IFERROR(X138/J138,"0")</f>
        <v>0.2</v>
      </c>
      <c r="BP138" s="67">
        <f>IFERROR(Y138/J138,"0")</f>
        <v>0.2</v>
      </c>
    </row>
    <row r="139" spans="1:68" ht="16.5" customHeight="1" x14ac:dyDescent="0.25">
      <c r="A139" s="54" t="s">
        <v>227</v>
      </c>
      <c r="B139" s="54" t="s">
        <v>228</v>
      </c>
      <c r="C139" s="31">
        <v>4301135550</v>
      </c>
      <c r="D139" s="354">
        <v>4607111034199</v>
      </c>
      <c r="E139" s="355"/>
      <c r="F139" s="345">
        <v>0.25</v>
      </c>
      <c r="G139" s="32">
        <v>12</v>
      </c>
      <c r="H139" s="345">
        <v>3</v>
      </c>
      <c r="I139" s="345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3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51"/>
      <c r="R139" s="351"/>
      <c r="S139" s="351"/>
      <c r="T139" s="352"/>
      <c r="U139" s="34"/>
      <c r="V139" s="34"/>
      <c r="W139" s="35" t="s">
        <v>69</v>
      </c>
      <c r="X139" s="346">
        <v>14</v>
      </c>
      <c r="Y139" s="347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8" t="s">
        <v>229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64"/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65"/>
      <c r="P140" s="361" t="s">
        <v>72</v>
      </c>
      <c r="Q140" s="362"/>
      <c r="R140" s="362"/>
      <c r="S140" s="362"/>
      <c r="T140" s="362"/>
      <c r="U140" s="362"/>
      <c r="V140" s="363"/>
      <c r="W140" s="37" t="s">
        <v>69</v>
      </c>
      <c r="X140" s="348">
        <f>IFERROR(SUM(X137:X139),"0")</f>
        <v>28</v>
      </c>
      <c r="Y140" s="348">
        <f>IFERROR(SUM(Y137:Y139),"0")</f>
        <v>28</v>
      </c>
      <c r="Z140" s="348">
        <f>IFERROR(IF(Z137="",0,Z137),"0")+IFERROR(IF(Z138="",0,Z138),"0")+IFERROR(IF(Z139="",0,Z139),"0")</f>
        <v>0.50063999999999997</v>
      </c>
      <c r="AA140" s="349"/>
      <c r="AB140" s="349"/>
      <c r="AC140" s="349"/>
    </row>
    <row r="141" spans="1:68" x14ac:dyDescent="0.2">
      <c r="A141" s="35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65"/>
      <c r="P141" s="361" t="s">
        <v>72</v>
      </c>
      <c r="Q141" s="362"/>
      <c r="R141" s="362"/>
      <c r="S141" s="362"/>
      <c r="T141" s="362"/>
      <c r="U141" s="362"/>
      <c r="V141" s="363"/>
      <c r="W141" s="37" t="s">
        <v>73</v>
      </c>
      <c r="X141" s="348">
        <f>IFERROR(SUMPRODUCT(X137:X139*H137:H139),"0")</f>
        <v>84</v>
      </c>
      <c r="Y141" s="348">
        <f>IFERROR(SUMPRODUCT(Y137:Y139*H137:H139),"0")</f>
        <v>84</v>
      </c>
      <c r="Z141" s="37"/>
      <c r="AA141" s="349"/>
      <c r="AB141" s="349"/>
      <c r="AC141" s="349"/>
    </row>
    <row r="142" spans="1:68" ht="16.5" customHeight="1" x14ac:dyDescent="0.25">
      <c r="A142" s="356" t="s">
        <v>230</v>
      </c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7"/>
      <c r="P142" s="357"/>
      <c r="Q142" s="357"/>
      <c r="R142" s="357"/>
      <c r="S142" s="357"/>
      <c r="T142" s="357"/>
      <c r="U142" s="357"/>
      <c r="V142" s="357"/>
      <c r="W142" s="357"/>
      <c r="X142" s="357"/>
      <c r="Y142" s="357"/>
      <c r="Z142" s="357"/>
      <c r="AA142" s="341"/>
      <c r="AB142" s="341"/>
      <c r="AC142" s="341"/>
    </row>
    <row r="143" spans="1:68" ht="14.25" customHeight="1" x14ac:dyDescent="0.25">
      <c r="A143" s="358" t="s">
        <v>130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57"/>
      <c r="Z143" s="357"/>
      <c r="AA143" s="342"/>
      <c r="AB143" s="342"/>
      <c r="AC143" s="342"/>
    </row>
    <row r="144" spans="1:68" ht="27" customHeight="1" x14ac:dyDescent="0.25">
      <c r="A144" s="54" t="s">
        <v>231</v>
      </c>
      <c r="B144" s="54" t="s">
        <v>232</v>
      </c>
      <c r="C144" s="31">
        <v>4301135275</v>
      </c>
      <c r="D144" s="354">
        <v>4607111034380</v>
      </c>
      <c r="E144" s="355"/>
      <c r="F144" s="345">
        <v>0.25</v>
      </c>
      <c r="G144" s="32">
        <v>12</v>
      </c>
      <c r="H144" s="345">
        <v>3</v>
      </c>
      <c r="I144" s="345">
        <v>3.28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5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4" s="351"/>
      <c r="R144" s="351"/>
      <c r="S144" s="351"/>
      <c r="T144" s="352"/>
      <c r="U144" s="34"/>
      <c r="V144" s="34"/>
      <c r="W144" s="35" t="s">
        <v>69</v>
      </c>
      <c r="X144" s="346">
        <v>14</v>
      </c>
      <c r="Y144" s="347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80" t="s">
        <v>233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45.919999999999995</v>
      </c>
      <c r="BN144" s="67">
        <f>IFERROR(Y144*I144,"0")</f>
        <v>45.919999999999995</v>
      </c>
      <c r="BO144" s="67">
        <f>IFERROR(X144/J144,"0")</f>
        <v>0.2</v>
      </c>
      <c r="BP144" s="67">
        <f>IFERROR(Y144/J144,"0")</f>
        <v>0.2</v>
      </c>
    </row>
    <row r="145" spans="1:68" ht="27" customHeight="1" x14ac:dyDescent="0.25">
      <c r="A145" s="54" t="s">
        <v>234</v>
      </c>
      <c r="B145" s="54" t="s">
        <v>235</v>
      </c>
      <c r="C145" s="31">
        <v>4301135753</v>
      </c>
      <c r="D145" s="354">
        <v>4620207490914</v>
      </c>
      <c r="E145" s="355"/>
      <c r="F145" s="345">
        <v>0.2</v>
      </c>
      <c r="G145" s="32">
        <v>12</v>
      </c>
      <c r="H145" s="345">
        <v>2.4</v>
      </c>
      <c r="I145" s="345">
        <v>2.68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8" t="s">
        <v>236</v>
      </c>
      <c r="Q145" s="351"/>
      <c r="R145" s="351"/>
      <c r="S145" s="351"/>
      <c r="T145" s="352"/>
      <c r="U145" s="34"/>
      <c r="V145" s="34"/>
      <c r="W145" s="35" t="s">
        <v>69</v>
      </c>
      <c r="X145" s="346">
        <v>0</v>
      </c>
      <c r="Y145" s="347">
        <f>IFERROR(IF(X145="","",X145),"")</f>
        <v>0</v>
      </c>
      <c r="Z145" s="36">
        <f>IFERROR(IF(X145="","",X145*0.01788),"")</f>
        <v>0</v>
      </c>
      <c r="AA145" s="56"/>
      <c r="AB145" s="57"/>
      <c r="AC145" s="182" t="s">
        <v>217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customHeight="1" x14ac:dyDescent="0.25">
      <c r="A146" s="54" t="s">
        <v>237</v>
      </c>
      <c r="B146" s="54" t="s">
        <v>238</v>
      </c>
      <c r="C146" s="31">
        <v>4301135277</v>
      </c>
      <c r="D146" s="354">
        <v>4607111034397</v>
      </c>
      <c r="E146" s="355"/>
      <c r="F146" s="345">
        <v>0.25</v>
      </c>
      <c r="G146" s="32">
        <v>12</v>
      </c>
      <c r="H146" s="345">
        <v>3</v>
      </c>
      <c r="I146" s="345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51"/>
      <c r="R146" s="351"/>
      <c r="S146" s="351"/>
      <c r="T146" s="352"/>
      <c r="U146" s="34"/>
      <c r="V146" s="34"/>
      <c r="W146" s="35" t="s">
        <v>69</v>
      </c>
      <c r="X146" s="346">
        <v>0</v>
      </c>
      <c r="Y146" s="347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217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239</v>
      </c>
      <c r="B147" s="54" t="s">
        <v>240</v>
      </c>
      <c r="C147" s="31">
        <v>4301135778</v>
      </c>
      <c r="D147" s="354">
        <v>4620207490853</v>
      </c>
      <c r="E147" s="355"/>
      <c r="F147" s="345">
        <v>0.2</v>
      </c>
      <c r="G147" s="32">
        <v>12</v>
      </c>
      <c r="H147" s="345">
        <v>2.4</v>
      </c>
      <c r="I147" s="345">
        <v>2.68</v>
      </c>
      <c r="J147" s="32">
        <v>70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390" t="s">
        <v>241</v>
      </c>
      <c r="Q147" s="351"/>
      <c r="R147" s="351"/>
      <c r="S147" s="351"/>
      <c r="T147" s="352"/>
      <c r="U147" s="34"/>
      <c r="V147" s="34"/>
      <c r="W147" s="35" t="s">
        <v>69</v>
      </c>
      <c r="X147" s="346">
        <v>0</v>
      </c>
      <c r="Y147" s="347">
        <f>IFERROR(IF(X147="","",X147),"")</f>
        <v>0</v>
      </c>
      <c r="Z147" s="36">
        <f>IFERROR(IF(X147="","",X147*0.01788),"")</f>
        <v>0</v>
      </c>
      <c r="AA147" s="56"/>
      <c r="AB147" s="57"/>
      <c r="AC147" s="186" t="s">
        <v>217</v>
      </c>
      <c r="AG147" s="67"/>
      <c r="AJ147" s="71" t="s">
        <v>71</v>
      </c>
      <c r="AK147" s="71">
        <v>1</v>
      </c>
      <c r="BB147" s="187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64"/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65"/>
      <c r="P148" s="361" t="s">
        <v>72</v>
      </c>
      <c r="Q148" s="362"/>
      <c r="R148" s="362"/>
      <c r="S148" s="362"/>
      <c r="T148" s="362"/>
      <c r="U148" s="362"/>
      <c r="V148" s="363"/>
      <c r="W148" s="37" t="s">
        <v>69</v>
      </c>
      <c r="X148" s="348">
        <f>IFERROR(SUM(X144:X147),"0")</f>
        <v>14</v>
      </c>
      <c r="Y148" s="348">
        <f>IFERROR(SUM(Y144:Y147),"0")</f>
        <v>14</v>
      </c>
      <c r="Z148" s="348">
        <f>IFERROR(IF(Z144="",0,Z144),"0")+IFERROR(IF(Z145="",0,Z145),"0")+IFERROR(IF(Z146="",0,Z146),"0")+IFERROR(IF(Z147="",0,Z147),"0")</f>
        <v>0.25031999999999999</v>
      </c>
      <c r="AA148" s="349"/>
      <c r="AB148" s="349"/>
      <c r="AC148" s="349"/>
    </row>
    <row r="149" spans="1:68" x14ac:dyDescent="0.2">
      <c r="A149" s="357"/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65"/>
      <c r="P149" s="361" t="s">
        <v>72</v>
      </c>
      <c r="Q149" s="362"/>
      <c r="R149" s="362"/>
      <c r="S149" s="362"/>
      <c r="T149" s="362"/>
      <c r="U149" s="362"/>
      <c r="V149" s="363"/>
      <c r="W149" s="37" t="s">
        <v>73</v>
      </c>
      <c r="X149" s="348">
        <f>IFERROR(SUMPRODUCT(X144:X147*H144:H147),"0")</f>
        <v>42</v>
      </c>
      <c r="Y149" s="348">
        <f>IFERROR(SUMPRODUCT(Y144:Y147*H144:H147),"0")</f>
        <v>42</v>
      </c>
      <c r="Z149" s="37"/>
      <c r="AA149" s="349"/>
      <c r="AB149" s="349"/>
      <c r="AC149" s="349"/>
    </row>
    <row r="150" spans="1:68" ht="16.5" customHeight="1" x14ac:dyDescent="0.25">
      <c r="A150" s="356" t="s">
        <v>242</v>
      </c>
      <c r="B150" s="357"/>
      <c r="C150" s="357"/>
      <c r="D150" s="357"/>
      <c r="E150" s="357"/>
      <c r="F150" s="357"/>
      <c r="G150" s="357"/>
      <c r="H150" s="357"/>
      <c r="I150" s="357"/>
      <c r="J150" s="357"/>
      <c r="K150" s="357"/>
      <c r="L150" s="357"/>
      <c r="M150" s="357"/>
      <c r="N150" s="357"/>
      <c r="O150" s="357"/>
      <c r="P150" s="357"/>
      <c r="Q150" s="357"/>
      <c r="R150" s="357"/>
      <c r="S150" s="357"/>
      <c r="T150" s="357"/>
      <c r="U150" s="357"/>
      <c r="V150" s="357"/>
      <c r="W150" s="357"/>
      <c r="X150" s="357"/>
      <c r="Y150" s="357"/>
      <c r="Z150" s="357"/>
      <c r="AA150" s="341"/>
      <c r="AB150" s="341"/>
      <c r="AC150" s="341"/>
    </row>
    <row r="151" spans="1:68" ht="14.25" customHeight="1" x14ac:dyDescent="0.25">
      <c r="A151" s="358" t="s">
        <v>130</v>
      </c>
      <c r="B151" s="357"/>
      <c r="C151" s="357"/>
      <c r="D151" s="357"/>
      <c r="E151" s="357"/>
      <c r="F151" s="357"/>
      <c r="G151" s="357"/>
      <c r="H151" s="357"/>
      <c r="I151" s="357"/>
      <c r="J151" s="357"/>
      <c r="K151" s="357"/>
      <c r="L151" s="357"/>
      <c r="M151" s="357"/>
      <c r="N151" s="357"/>
      <c r="O151" s="357"/>
      <c r="P151" s="357"/>
      <c r="Q151" s="357"/>
      <c r="R151" s="357"/>
      <c r="S151" s="357"/>
      <c r="T151" s="357"/>
      <c r="U151" s="357"/>
      <c r="V151" s="357"/>
      <c r="W151" s="357"/>
      <c r="X151" s="357"/>
      <c r="Y151" s="357"/>
      <c r="Z151" s="357"/>
      <c r="AA151" s="342"/>
      <c r="AB151" s="342"/>
      <c r="AC151" s="342"/>
    </row>
    <row r="152" spans="1:68" ht="27" customHeight="1" x14ac:dyDescent="0.25">
      <c r="A152" s="54" t="s">
        <v>243</v>
      </c>
      <c r="B152" s="54" t="s">
        <v>244</v>
      </c>
      <c r="C152" s="31">
        <v>4301135570</v>
      </c>
      <c r="D152" s="354">
        <v>4607111035806</v>
      </c>
      <c r="E152" s="355"/>
      <c r="F152" s="345">
        <v>0.25</v>
      </c>
      <c r="G152" s="32">
        <v>12</v>
      </c>
      <c r="H152" s="345">
        <v>3</v>
      </c>
      <c r="I152" s="345">
        <v>3.7035999999999998</v>
      </c>
      <c r="J152" s="32">
        <v>70</v>
      </c>
      <c r="K152" s="32" t="s">
        <v>79</v>
      </c>
      <c r="L152" s="32" t="s">
        <v>67</v>
      </c>
      <c r="M152" s="33" t="s">
        <v>68</v>
      </c>
      <c r="N152" s="33"/>
      <c r="O152" s="32">
        <v>180</v>
      </c>
      <c r="P152" s="37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2" s="351"/>
      <c r="R152" s="351"/>
      <c r="S152" s="351"/>
      <c r="T152" s="352"/>
      <c r="U152" s="34"/>
      <c r="V152" s="34"/>
      <c r="W152" s="35" t="s">
        <v>69</v>
      </c>
      <c r="X152" s="346">
        <v>0</v>
      </c>
      <c r="Y152" s="347">
        <f>IFERROR(IF(X152="","",X152),"")</f>
        <v>0</v>
      </c>
      <c r="Z152" s="36">
        <f>IFERROR(IF(X152="","",X152*0.01788),"")</f>
        <v>0</v>
      </c>
      <c r="AA152" s="56"/>
      <c r="AB152" s="57"/>
      <c r="AC152" s="188" t="s">
        <v>245</v>
      </c>
      <c r="AG152" s="67"/>
      <c r="AJ152" s="71" t="s">
        <v>71</v>
      </c>
      <c r="AK152" s="71">
        <v>1</v>
      </c>
      <c r="BB152" s="189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64"/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65"/>
      <c r="P153" s="361" t="s">
        <v>72</v>
      </c>
      <c r="Q153" s="362"/>
      <c r="R153" s="362"/>
      <c r="S153" s="362"/>
      <c r="T153" s="362"/>
      <c r="U153" s="362"/>
      <c r="V153" s="363"/>
      <c r="W153" s="37" t="s">
        <v>69</v>
      </c>
      <c r="X153" s="348">
        <f>IFERROR(SUM(X152:X152),"0")</f>
        <v>0</v>
      </c>
      <c r="Y153" s="348">
        <f>IFERROR(SUM(Y152:Y152),"0")</f>
        <v>0</v>
      </c>
      <c r="Z153" s="348">
        <f>IFERROR(IF(Z152="",0,Z152),"0")</f>
        <v>0</v>
      </c>
      <c r="AA153" s="349"/>
      <c r="AB153" s="349"/>
      <c r="AC153" s="349"/>
    </row>
    <row r="154" spans="1:68" x14ac:dyDescent="0.2">
      <c r="A154" s="357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65"/>
      <c r="P154" s="361" t="s">
        <v>72</v>
      </c>
      <c r="Q154" s="362"/>
      <c r="R154" s="362"/>
      <c r="S154" s="362"/>
      <c r="T154" s="362"/>
      <c r="U154" s="362"/>
      <c r="V154" s="363"/>
      <c r="W154" s="37" t="s">
        <v>73</v>
      </c>
      <c r="X154" s="348">
        <f>IFERROR(SUMPRODUCT(X152:X152*H152:H152),"0")</f>
        <v>0</v>
      </c>
      <c r="Y154" s="348">
        <f>IFERROR(SUMPRODUCT(Y152:Y152*H152:H152),"0")</f>
        <v>0</v>
      </c>
      <c r="Z154" s="37"/>
      <c r="AA154" s="349"/>
      <c r="AB154" s="349"/>
      <c r="AC154" s="349"/>
    </row>
    <row r="155" spans="1:68" ht="16.5" customHeight="1" x14ac:dyDescent="0.25">
      <c r="A155" s="356" t="s">
        <v>246</v>
      </c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  <c r="AA155" s="341"/>
      <c r="AB155" s="341"/>
      <c r="AC155" s="341"/>
    </row>
    <row r="156" spans="1:68" ht="14.25" customHeight="1" x14ac:dyDescent="0.25">
      <c r="A156" s="358" t="s">
        <v>130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57"/>
      <c r="Z156" s="357"/>
      <c r="AA156" s="342"/>
      <c r="AB156" s="342"/>
      <c r="AC156" s="342"/>
    </row>
    <row r="157" spans="1:68" ht="16.5" customHeight="1" x14ac:dyDescent="0.25">
      <c r="A157" s="54" t="s">
        <v>247</v>
      </c>
      <c r="B157" s="54" t="s">
        <v>248</v>
      </c>
      <c r="C157" s="31">
        <v>4301135607</v>
      </c>
      <c r="D157" s="354">
        <v>4607111039613</v>
      </c>
      <c r="E157" s="355"/>
      <c r="F157" s="345">
        <v>0.09</v>
      </c>
      <c r="G157" s="32">
        <v>30</v>
      </c>
      <c r="H157" s="345">
        <v>2.7</v>
      </c>
      <c r="I157" s="345">
        <v>3.09</v>
      </c>
      <c r="J157" s="32">
        <v>126</v>
      </c>
      <c r="K157" s="32" t="s">
        <v>79</v>
      </c>
      <c r="L157" s="32" t="s">
        <v>67</v>
      </c>
      <c r="M157" s="33" t="s">
        <v>68</v>
      </c>
      <c r="N157" s="33"/>
      <c r="O157" s="32">
        <v>180</v>
      </c>
      <c r="P157" s="36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7" s="351"/>
      <c r="R157" s="351"/>
      <c r="S157" s="351"/>
      <c r="T157" s="352"/>
      <c r="U157" s="34"/>
      <c r="V157" s="34"/>
      <c r="W157" s="35" t="s">
        <v>69</v>
      </c>
      <c r="X157" s="346">
        <v>0</v>
      </c>
      <c r="Y157" s="347">
        <f>IFERROR(IF(X157="","",X157),"")</f>
        <v>0</v>
      </c>
      <c r="Z157" s="36">
        <f>IFERROR(IF(X157="","",X157*0.00936),"")</f>
        <v>0</v>
      </c>
      <c r="AA157" s="56"/>
      <c r="AB157" s="57"/>
      <c r="AC157" s="190" t="s">
        <v>226</v>
      </c>
      <c r="AG157" s="67"/>
      <c r="AJ157" s="71" t="s">
        <v>71</v>
      </c>
      <c r="AK157" s="71">
        <v>1</v>
      </c>
      <c r="BB157" s="191" t="s">
        <v>81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4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65"/>
      <c r="P158" s="361" t="s">
        <v>72</v>
      </c>
      <c r="Q158" s="362"/>
      <c r="R158" s="362"/>
      <c r="S158" s="362"/>
      <c r="T158" s="362"/>
      <c r="U158" s="362"/>
      <c r="V158" s="363"/>
      <c r="W158" s="37" t="s">
        <v>69</v>
      </c>
      <c r="X158" s="348">
        <f>IFERROR(SUM(X157:X157),"0")</f>
        <v>0</v>
      </c>
      <c r="Y158" s="348">
        <f>IFERROR(SUM(Y157:Y157),"0")</f>
        <v>0</v>
      </c>
      <c r="Z158" s="348">
        <f>IFERROR(IF(Z157="",0,Z157),"0")</f>
        <v>0</v>
      </c>
      <c r="AA158" s="349"/>
      <c r="AB158" s="349"/>
      <c r="AC158" s="349"/>
    </row>
    <row r="159" spans="1:68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65"/>
      <c r="P159" s="361" t="s">
        <v>72</v>
      </c>
      <c r="Q159" s="362"/>
      <c r="R159" s="362"/>
      <c r="S159" s="362"/>
      <c r="T159" s="362"/>
      <c r="U159" s="362"/>
      <c r="V159" s="363"/>
      <c r="W159" s="37" t="s">
        <v>73</v>
      </c>
      <c r="X159" s="348">
        <f>IFERROR(SUMPRODUCT(X157:X157*H157:H157),"0")</f>
        <v>0</v>
      </c>
      <c r="Y159" s="348">
        <f>IFERROR(SUMPRODUCT(Y157:Y157*H157:H157),"0")</f>
        <v>0</v>
      </c>
      <c r="Z159" s="37"/>
      <c r="AA159" s="349"/>
      <c r="AB159" s="349"/>
      <c r="AC159" s="349"/>
    </row>
    <row r="160" spans="1:68" ht="16.5" customHeight="1" x14ac:dyDescent="0.25">
      <c r="A160" s="356" t="s">
        <v>249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57"/>
      <c r="Z160" s="357"/>
      <c r="AA160" s="341"/>
      <c r="AB160" s="341"/>
      <c r="AC160" s="341"/>
    </row>
    <row r="161" spans="1:68" ht="14.25" customHeight="1" x14ac:dyDescent="0.25">
      <c r="A161" s="358" t="s">
        <v>250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57"/>
      <c r="Z161" s="357"/>
      <c r="AA161" s="342"/>
      <c r="AB161" s="342"/>
      <c r="AC161" s="342"/>
    </row>
    <row r="162" spans="1:68" ht="27" customHeight="1" x14ac:dyDescent="0.25">
      <c r="A162" s="54" t="s">
        <v>251</v>
      </c>
      <c r="B162" s="54" t="s">
        <v>252</v>
      </c>
      <c r="C162" s="31">
        <v>4301135540</v>
      </c>
      <c r="D162" s="354">
        <v>4607111035646</v>
      </c>
      <c r="E162" s="355"/>
      <c r="F162" s="345">
        <v>0.2</v>
      </c>
      <c r="G162" s="32">
        <v>8</v>
      </c>
      <c r="H162" s="345">
        <v>1.6</v>
      </c>
      <c r="I162" s="345">
        <v>2.12</v>
      </c>
      <c r="J162" s="32">
        <v>72</v>
      </c>
      <c r="K162" s="32" t="s">
        <v>253</v>
      </c>
      <c r="L162" s="32" t="s">
        <v>67</v>
      </c>
      <c r="M162" s="33" t="s">
        <v>68</v>
      </c>
      <c r="N162" s="33"/>
      <c r="O162" s="32">
        <v>180</v>
      </c>
      <c r="P162" s="5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2" s="351"/>
      <c r="R162" s="351"/>
      <c r="S162" s="351"/>
      <c r="T162" s="352"/>
      <c r="U162" s="34"/>
      <c r="V162" s="34"/>
      <c r="W162" s="35" t="s">
        <v>69</v>
      </c>
      <c r="X162" s="346">
        <v>0</v>
      </c>
      <c r="Y162" s="347">
        <f>IFERROR(IF(X162="","",X162),"")</f>
        <v>0</v>
      </c>
      <c r="Z162" s="36">
        <f>IFERROR(IF(X162="","",X162*0.01157),"")</f>
        <v>0</v>
      </c>
      <c r="AA162" s="56"/>
      <c r="AB162" s="57"/>
      <c r="AC162" s="192" t="s">
        <v>254</v>
      </c>
      <c r="AG162" s="67"/>
      <c r="AJ162" s="71" t="s">
        <v>71</v>
      </c>
      <c r="AK162" s="71">
        <v>1</v>
      </c>
      <c r="BB162" s="193" t="s">
        <v>81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4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65"/>
      <c r="P163" s="361" t="s">
        <v>72</v>
      </c>
      <c r="Q163" s="362"/>
      <c r="R163" s="362"/>
      <c r="S163" s="362"/>
      <c r="T163" s="362"/>
      <c r="U163" s="362"/>
      <c r="V163" s="363"/>
      <c r="W163" s="37" t="s">
        <v>69</v>
      </c>
      <c r="X163" s="348">
        <f>IFERROR(SUM(X162:X162),"0")</f>
        <v>0</v>
      </c>
      <c r="Y163" s="348">
        <f>IFERROR(SUM(Y162:Y162),"0")</f>
        <v>0</v>
      </c>
      <c r="Z163" s="348">
        <f>IFERROR(IF(Z162="",0,Z162),"0")</f>
        <v>0</v>
      </c>
      <c r="AA163" s="349"/>
      <c r="AB163" s="349"/>
      <c r="AC163" s="349"/>
    </row>
    <row r="164" spans="1:68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65"/>
      <c r="P164" s="361" t="s">
        <v>72</v>
      </c>
      <c r="Q164" s="362"/>
      <c r="R164" s="362"/>
      <c r="S164" s="362"/>
      <c r="T164" s="362"/>
      <c r="U164" s="362"/>
      <c r="V164" s="363"/>
      <c r="W164" s="37" t="s">
        <v>73</v>
      </c>
      <c r="X164" s="348">
        <f>IFERROR(SUMPRODUCT(X162:X162*H162:H162),"0")</f>
        <v>0</v>
      </c>
      <c r="Y164" s="348">
        <f>IFERROR(SUMPRODUCT(Y162:Y162*H162:H162),"0")</f>
        <v>0</v>
      </c>
      <c r="Z164" s="37"/>
      <c r="AA164" s="349"/>
      <c r="AB164" s="349"/>
      <c r="AC164" s="349"/>
    </row>
    <row r="165" spans="1:68" ht="16.5" customHeight="1" x14ac:dyDescent="0.25">
      <c r="A165" s="356" t="s">
        <v>255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57"/>
      <c r="Z165" s="357"/>
      <c r="AA165" s="341"/>
      <c r="AB165" s="341"/>
      <c r="AC165" s="341"/>
    </row>
    <row r="166" spans="1:68" ht="14.25" customHeight="1" x14ac:dyDescent="0.25">
      <c r="A166" s="358" t="s">
        <v>130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57"/>
      <c r="Z166" s="357"/>
      <c r="AA166" s="342"/>
      <c r="AB166" s="342"/>
      <c r="AC166" s="342"/>
    </row>
    <row r="167" spans="1:68" ht="27" customHeight="1" x14ac:dyDescent="0.25">
      <c r="A167" s="54" t="s">
        <v>256</v>
      </c>
      <c r="B167" s="54" t="s">
        <v>257</v>
      </c>
      <c r="C167" s="31">
        <v>4301135591</v>
      </c>
      <c r="D167" s="354">
        <v>4607111036568</v>
      </c>
      <c r="E167" s="355"/>
      <c r="F167" s="345">
        <v>0.28000000000000003</v>
      </c>
      <c r="G167" s="32">
        <v>6</v>
      </c>
      <c r="H167" s="345">
        <v>1.68</v>
      </c>
      <c r="I167" s="345">
        <v>2.1017999999999999</v>
      </c>
      <c r="J167" s="32">
        <v>140</v>
      </c>
      <c r="K167" s="32" t="s">
        <v>79</v>
      </c>
      <c r="L167" s="32" t="s">
        <v>67</v>
      </c>
      <c r="M167" s="33" t="s">
        <v>68</v>
      </c>
      <c r="N167" s="33"/>
      <c r="O167" s="32">
        <v>180</v>
      </c>
      <c r="P167" s="44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7" s="351"/>
      <c r="R167" s="351"/>
      <c r="S167" s="351"/>
      <c r="T167" s="352"/>
      <c r="U167" s="34"/>
      <c r="V167" s="34"/>
      <c r="W167" s="35" t="s">
        <v>69</v>
      </c>
      <c r="X167" s="346">
        <v>14</v>
      </c>
      <c r="Y167" s="347">
        <f>IFERROR(IF(X167="","",X167),"")</f>
        <v>14</v>
      </c>
      <c r="Z167" s="36">
        <f>IFERROR(IF(X167="","",X167*0.00941),"")</f>
        <v>0.13174</v>
      </c>
      <c r="AA167" s="56"/>
      <c r="AB167" s="57"/>
      <c r="AC167" s="194" t="s">
        <v>258</v>
      </c>
      <c r="AG167" s="67"/>
      <c r="AJ167" s="71" t="s">
        <v>71</v>
      </c>
      <c r="AK167" s="71">
        <v>1</v>
      </c>
      <c r="BB167" s="195" t="s">
        <v>81</v>
      </c>
      <c r="BM167" s="67">
        <f>IFERROR(X167*I167,"0")</f>
        <v>29.425199999999997</v>
      </c>
      <c r="BN167" s="67">
        <f>IFERROR(Y167*I167,"0")</f>
        <v>29.425199999999997</v>
      </c>
      <c r="BO167" s="67">
        <f>IFERROR(X167/J167,"0")</f>
        <v>0.1</v>
      </c>
      <c r="BP167" s="67">
        <f>IFERROR(Y167/J167,"0")</f>
        <v>0.1</v>
      </c>
    </row>
    <row r="168" spans="1:68" x14ac:dyDescent="0.2">
      <c r="A168" s="364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65"/>
      <c r="P168" s="361" t="s">
        <v>72</v>
      </c>
      <c r="Q168" s="362"/>
      <c r="R168" s="362"/>
      <c r="S168" s="362"/>
      <c r="T168" s="362"/>
      <c r="U168" s="362"/>
      <c r="V168" s="363"/>
      <c r="W168" s="37" t="s">
        <v>69</v>
      </c>
      <c r="X168" s="348">
        <f>IFERROR(SUM(X167:X167),"0")</f>
        <v>14</v>
      </c>
      <c r="Y168" s="348">
        <f>IFERROR(SUM(Y167:Y167),"0")</f>
        <v>14</v>
      </c>
      <c r="Z168" s="348">
        <f>IFERROR(IF(Z167="",0,Z167),"0")</f>
        <v>0.13174</v>
      </c>
      <c r="AA168" s="349"/>
      <c r="AB168" s="349"/>
      <c r="AC168" s="349"/>
    </row>
    <row r="169" spans="1:68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57"/>
      <c r="N169" s="357"/>
      <c r="O169" s="365"/>
      <c r="P169" s="361" t="s">
        <v>72</v>
      </c>
      <c r="Q169" s="362"/>
      <c r="R169" s="362"/>
      <c r="S169" s="362"/>
      <c r="T169" s="362"/>
      <c r="U169" s="362"/>
      <c r="V169" s="363"/>
      <c r="W169" s="37" t="s">
        <v>73</v>
      </c>
      <c r="X169" s="348">
        <f>IFERROR(SUMPRODUCT(X167:X167*H167:H167),"0")</f>
        <v>23.52</v>
      </c>
      <c r="Y169" s="348">
        <f>IFERROR(SUMPRODUCT(Y167:Y167*H167:H167),"0")</f>
        <v>23.52</v>
      </c>
      <c r="Z169" s="37"/>
      <c r="AA169" s="349"/>
      <c r="AB169" s="349"/>
      <c r="AC169" s="349"/>
    </row>
    <row r="170" spans="1:68" ht="27.75" customHeight="1" x14ac:dyDescent="0.2">
      <c r="A170" s="375" t="s">
        <v>259</v>
      </c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6"/>
      <c r="O170" s="376"/>
      <c r="P170" s="376"/>
      <c r="Q170" s="376"/>
      <c r="R170" s="376"/>
      <c r="S170" s="376"/>
      <c r="T170" s="376"/>
      <c r="U170" s="376"/>
      <c r="V170" s="376"/>
      <c r="W170" s="376"/>
      <c r="X170" s="376"/>
      <c r="Y170" s="376"/>
      <c r="Z170" s="376"/>
      <c r="AA170" s="48"/>
      <c r="AB170" s="48"/>
      <c r="AC170" s="48"/>
    </row>
    <row r="171" spans="1:68" ht="16.5" customHeight="1" x14ac:dyDescent="0.25">
      <c r="A171" s="356" t="s">
        <v>260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57"/>
      <c r="Z171" s="357"/>
      <c r="AA171" s="341"/>
      <c r="AB171" s="341"/>
      <c r="AC171" s="341"/>
    </row>
    <row r="172" spans="1:68" ht="14.25" customHeight="1" x14ac:dyDescent="0.25">
      <c r="A172" s="358" t="s">
        <v>130</v>
      </c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57"/>
      <c r="P172" s="357"/>
      <c r="Q172" s="357"/>
      <c r="R172" s="357"/>
      <c r="S172" s="357"/>
      <c r="T172" s="357"/>
      <c r="U172" s="357"/>
      <c r="V172" s="357"/>
      <c r="W172" s="357"/>
      <c r="X172" s="357"/>
      <c r="Y172" s="357"/>
      <c r="Z172" s="357"/>
      <c r="AA172" s="342"/>
      <c r="AB172" s="342"/>
      <c r="AC172" s="342"/>
    </row>
    <row r="173" spans="1:68" ht="16.5" customHeight="1" x14ac:dyDescent="0.25">
      <c r="A173" s="54" t="s">
        <v>261</v>
      </c>
      <c r="B173" s="54" t="s">
        <v>262</v>
      </c>
      <c r="C173" s="31">
        <v>4301135679</v>
      </c>
      <c r="D173" s="354">
        <v>4620207490372</v>
      </c>
      <c r="E173" s="355"/>
      <c r="F173" s="345">
        <v>5.5</v>
      </c>
      <c r="G173" s="32">
        <v>1</v>
      </c>
      <c r="H173" s="345">
        <v>5.5</v>
      </c>
      <c r="I173" s="345">
        <v>5.7350000000000003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6" t="s">
        <v>263</v>
      </c>
      <c r="Q173" s="351"/>
      <c r="R173" s="351"/>
      <c r="S173" s="351"/>
      <c r="T173" s="352"/>
      <c r="U173" s="34"/>
      <c r="V173" s="34"/>
      <c r="W173" s="35" t="s">
        <v>69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196" t="s">
        <v>264</v>
      </c>
      <c r="AG173" s="67"/>
      <c r="AJ173" s="71" t="s">
        <v>71</v>
      </c>
      <c r="AK173" s="71">
        <v>1</v>
      </c>
      <c r="BB173" s="197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265</v>
      </c>
      <c r="B174" s="54" t="s">
        <v>266</v>
      </c>
      <c r="C174" s="31">
        <v>4301135548</v>
      </c>
      <c r="D174" s="354">
        <v>4607111039057</v>
      </c>
      <c r="E174" s="355"/>
      <c r="F174" s="345">
        <v>1.8</v>
      </c>
      <c r="G174" s="32">
        <v>1</v>
      </c>
      <c r="H174" s="345">
        <v>1.8</v>
      </c>
      <c r="I174" s="345">
        <v>1.9</v>
      </c>
      <c r="J174" s="32">
        <v>234</v>
      </c>
      <c r="K174" s="32" t="s">
        <v>141</v>
      </c>
      <c r="L174" s="32" t="s">
        <v>67</v>
      </c>
      <c r="M174" s="33" t="s">
        <v>68</v>
      </c>
      <c r="N174" s="33"/>
      <c r="O174" s="32">
        <v>180</v>
      </c>
      <c r="P174" s="566" t="s">
        <v>267</v>
      </c>
      <c r="Q174" s="351"/>
      <c r="R174" s="351"/>
      <c r="S174" s="351"/>
      <c r="T174" s="352"/>
      <c r="U174" s="34"/>
      <c r="V174" s="34"/>
      <c r="W174" s="35" t="s">
        <v>69</v>
      </c>
      <c r="X174" s="346">
        <v>0</v>
      </c>
      <c r="Y174" s="347">
        <f>IFERROR(IF(X174="","",X174),"")</f>
        <v>0</v>
      </c>
      <c r="Z174" s="36">
        <f>IFERROR(IF(X174="","",X174*0.00502),"")</f>
        <v>0</v>
      </c>
      <c r="AA174" s="56"/>
      <c r="AB174" s="57"/>
      <c r="AC174" s="198" t="s">
        <v>226</v>
      </c>
      <c r="AG174" s="67"/>
      <c r="AJ174" s="71" t="s">
        <v>71</v>
      </c>
      <c r="AK174" s="71">
        <v>1</v>
      </c>
      <c r="BB174" s="199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64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57"/>
      <c r="N175" s="357"/>
      <c r="O175" s="365"/>
      <c r="P175" s="361" t="s">
        <v>72</v>
      </c>
      <c r="Q175" s="362"/>
      <c r="R175" s="362"/>
      <c r="S175" s="362"/>
      <c r="T175" s="362"/>
      <c r="U175" s="362"/>
      <c r="V175" s="363"/>
      <c r="W175" s="37" t="s">
        <v>69</v>
      </c>
      <c r="X175" s="348">
        <f>IFERROR(SUM(X173:X174),"0")</f>
        <v>0</v>
      </c>
      <c r="Y175" s="348">
        <f>IFERROR(SUM(Y173:Y174),"0")</f>
        <v>0</v>
      </c>
      <c r="Z175" s="348">
        <f>IFERROR(IF(Z173="",0,Z173),"0")+IFERROR(IF(Z174="",0,Z174),"0")</f>
        <v>0</v>
      </c>
      <c r="AA175" s="349"/>
      <c r="AB175" s="349"/>
      <c r="AC175" s="349"/>
    </row>
    <row r="176" spans="1:68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65"/>
      <c r="P176" s="361" t="s">
        <v>72</v>
      </c>
      <c r="Q176" s="362"/>
      <c r="R176" s="362"/>
      <c r="S176" s="362"/>
      <c r="T176" s="362"/>
      <c r="U176" s="362"/>
      <c r="V176" s="363"/>
      <c r="W176" s="37" t="s">
        <v>73</v>
      </c>
      <c r="X176" s="348">
        <f>IFERROR(SUMPRODUCT(X173:X174*H173:H174),"0")</f>
        <v>0</v>
      </c>
      <c r="Y176" s="348">
        <f>IFERROR(SUMPRODUCT(Y173:Y174*H173:H174),"0")</f>
        <v>0</v>
      </c>
      <c r="Z176" s="37"/>
      <c r="AA176" s="349"/>
      <c r="AB176" s="349"/>
      <c r="AC176" s="349"/>
    </row>
    <row r="177" spans="1:68" ht="16.5" customHeight="1" x14ac:dyDescent="0.25">
      <c r="A177" s="356" t="s">
        <v>268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57"/>
      <c r="Z177" s="357"/>
      <c r="AA177" s="341"/>
      <c r="AB177" s="341"/>
      <c r="AC177" s="341"/>
    </row>
    <row r="178" spans="1:68" ht="14.25" customHeight="1" x14ac:dyDescent="0.25">
      <c r="A178" s="358" t="s">
        <v>63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57"/>
      <c r="Z178" s="357"/>
      <c r="AA178" s="342"/>
      <c r="AB178" s="342"/>
      <c r="AC178" s="342"/>
    </row>
    <row r="179" spans="1:68" ht="16.5" customHeight="1" x14ac:dyDescent="0.25">
      <c r="A179" s="54" t="s">
        <v>269</v>
      </c>
      <c r="B179" s="54" t="s">
        <v>270</v>
      </c>
      <c r="C179" s="31">
        <v>4301071062</v>
      </c>
      <c r="D179" s="354">
        <v>4607111036384</v>
      </c>
      <c r="E179" s="355"/>
      <c r="F179" s="345">
        <v>5</v>
      </c>
      <c r="G179" s="32">
        <v>1</v>
      </c>
      <c r="H179" s="345">
        <v>5</v>
      </c>
      <c r="I179" s="345">
        <v>5.2106000000000003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83" t="s">
        <v>271</v>
      </c>
      <c r="Q179" s="351"/>
      <c r="R179" s="351"/>
      <c r="S179" s="351"/>
      <c r="T179" s="352"/>
      <c r="U179" s="34"/>
      <c r="V179" s="34"/>
      <c r="W179" s="35" t="s">
        <v>69</v>
      </c>
      <c r="X179" s="346">
        <v>0</v>
      </c>
      <c r="Y179" s="347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272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16.5" customHeight="1" x14ac:dyDescent="0.25">
      <c r="A180" s="54" t="s">
        <v>273</v>
      </c>
      <c r="B180" s="54" t="s">
        <v>274</v>
      </c>
      <c r="C180" s="31">
        <v>4301071056</v>
      </c>
      <c r="D180" s="354">
        <v>4640242180250</v>
      </c>
      <c r="E180" s="355"/>
      <c r="F180" s="345">
        <v>5</v>
      </c>
      <c r="G180" s="32">
        <v>1</v>
      </c>
      <c r="H180" s="345">
        <v>5</v>
      </c>
      <c r="I180" s="345">
        <v>5.2131999999999996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38" t="s">
        <v>275</v>
      </c>
      <c r="Q180" s="351"/>
      <c r="R180" s="351"/>
      <c r="S180" s="351"/>
      <c r="T180" s="352"/>
      <c r="U180" s="34"/>
      <c r="V180" s="34"/>
      <c r="W180" s="35" t="s">
        <v>69</v>
      </c>
      <c r="X180" s="346">
        <v>0</v>
      </c>
      <c r="Y180" s="347">
        <f>IFERROR(IF(X180="","",X180),"")</f>
        <v>0</v>
      </c>
      <c r="Z180" s="36">
        <f>IFERROR(IF(X180="","",X180*0.00866),"")</f>
        <v>0</v>
      </c>
      <c r="AA180" s="56"/>
      <c r="AB180" s="57"/>
      <c r="AC180" s="202" t="s">
        <v>276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277</v>
      </c>
      <c r="B181" s="54" t="s">
        <v>278</v>
      </c>
      <c r="C181" s="31">
        <v>4301071050</v>
      </c>
      <c r="D181" s="354">
        <v>4607111036216</v>
      </c>
      <c r="E181" s="355"/>
      <c r="F181" s="345">
        <v>5</v>
      </c>
      <c r="G181" s="32">
        <v>1</v>
      </c>
      <c r="H181" s="345">
        <v>5</v>
      </c>
      <c r="I181" s="345">
        <v>5.2131999999999996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5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1" s="351"/>
      <c r="R181" s="351"/>
      <c r="S181" s="351"/>
      <c r="T181" s="352"/>
      <c r="U181" s="34"/>
      <c r="V181" s="34"/>
      <c r="W181" s="35" t="s">
        <v>69</v>
      </c>
      <c r="X181" s="346">
        <v>36</v>
      </c>
      <c r="Y181" s="347">
        <f>IFERROR(IF(X181="","",X181),"")</f>
        <v>36</v>
      </c>
      <c r="Z181" s="36">
        <f>IFERROR(IF(X181="","",X181*0.00866),"")</f>
        <v>0.31175999999999998</v>
      </c>
      <c r="AA181" s="56"/>
      <c r="AB181" s="57"/>
      <c r="AC181" s="204" t="s">
        <v>279</v>
      </c>
      <c r="AG181" s="67"/>
      <c r="AJ181" s="71" t="s">
        <v>71</v>
      </c>
      <c r="AK181" s="71">
        <v>1</v>
      </c>
      <c r="BB181" s="205" t="s">
        <v>1</v>
      </c>
      <c r="BM181" s="67">
        <f>IFERROR(X181*I181,"0")</f>
        <v>187.67519999999999</v>
      </c>
      <c r="BN181" s="67">
        <f>IFERROR(Y181*I181,"0")</f>
        <v>187.67519999999999</v>
      </c>
      <c r="BO181" s="67">
        <f>IFERROR(X181/J181,"0")</f>
        <v>0.25</v>
      </c>
      <c r="BP181" s="67">
        <f>IFERROR(Y181/J181,"0")</f>
        <v>0.25</v>
      </c>
    </row>
    <row r="182" spans="1:68" ht="27" customHeight="1" x14ac:dyDescent="0.25">
      <c r="A182" s="54" t="s">
        <v>280</v>
      </c>
      <c r="B182" s="54" t="s">
        <v>281</v>
      </c>
      <c r="C182" s="31">
        <v>4301071061</v>
      </c>
      <c r="D182" s="354">
        <v>4607111036278</v>
      </c>
      <c r="E182" s="355"/>
      <c r="F182" s="345">
        <v>5</v>
      </c>
      <c r="G182" s="32">
        <v>1</v>
      </c>
      <c r="H182" s="345">
        <v>5</v>
      </c>
      <c r="I182" s="345">
        <v>5.2405999999999997</v>
      </c>
      <c r="J182" s="32">
        <v>84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44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2" s="351"/>
      <c r="R182" s="351"/>
      <c r="S182" s="351"/>
      <c r="T182" s="352"/>
      <c r="U182" s="34"/>
      <c r="V182" s="34"/>
      <c r="W182" s="35" t="s">
        <v>69</v>
      </c>
      <c r="X182" s="346">
        <v>0</v>
      </c>
      <c r="Y182" s="347">
        <f>IFERROR(IF(X182="","",X182),"")</f>
        <v>0</v>
      </c>
      <c r="Z182" s="36">
        <f>IFERROR(IF(X182="","",X182*0.0155),"")</f>
        <v>0</v>
      </c>
      <c r="AA182" s="56"/>
      <c r="AB182" s="57"/>
      <c r="AC182" s="206" t="s">
        <v>282</v>
      </c>
      <c r="AG182" s="67"/>
      <c r="AJ182" s="71" t="s">
        <v>71</v>
      </c>
      <c r="AK182" s="71">
        <v>1</v>
      </c>
      <c r="BB182" s="207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64"/>
      <c r="B183" s="357"/>
      <c r="C183" s="357"/>
      <c r="D183" s="357"/>
      <c r="E183" s="357"/>
      <c r="F183" s="357"/>
      <c r="G183" s="357"/>
      <c r="H183" s="357"/>
      <c r="I183" s="357"/>
      <c r="J183" s="357"/>
      <c r="K183" s="357"/>
      <c r="L183" s="357"/>
      <c r="M183" s="357"/>
      <c r="N183" s="357"/>
      <c r="O183" s="365"/>
      <c r="P183" s="361" t="s">
        <v>72</v>
      </c>
      <c r="Q183" s="362"/>
      <c r="R183" s="362"/>
      <c r="S183" s="362"/>
      <c r="T183" s="362"/>
      <c r="U183" s="362"/>
      <c r="V183" s="363"/>
      <c r="W183" s="37" t="s">
        <v>69</v>
      </c>
      <c r="X183" s="348">
        <f>IFERROR(SUM(X179:X182),"0")</f>
        <v>36</v>
      </c>
      <c r="Y183" s="348">
        <f>IFERROR(SUM(Y179:Y182),"0")</f>
        <v>36</v>
      </c>
      <c r="Z183" s="348">
        <f>IFERROR(IF(Z179="",0,Z179),"0")+IFERROR(IF(Z180="",0,Z180),"0")+IFERROR(IF(Z181="",0,Z181),"0")+IFERROR(IF(Z182="",0,Z182),"0")</f>
        <v>0.31175999999999998</v>
      </c>
      <c r="AA183" s="349"/>
      <c r="AB183" s="349"/>
      <c r="AC183" s="349"/>
    </row>
    <row r="184" spans="1:68" x14ac:dyDescent="0.2">
      <c r="A184" s="35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65"/>
      <c r="P184" s="361" t="s">
        <v>72</v>
      </c>
      <c r="Q184" s="362"/>
      <c r="R184" s="362"/>
      <c r="S184" s="362"/>
      <c r="T184" s="362"/>
      <c r="U184" s="362"/>
      <c r="V184" s="363"/>
      <c r="W184" s="37" t="s">
        <v>73</v>
      </c>
      <c r="X184" s="348">
        <f>IFERROR(SUMPRODUCT(X179:X182*H179:H182),"0")</f>
        <v>180</v>
      </c>
      <c r="Y184" s="348">
        <f>IFERROR(SUMPRODUCT(Y179:Y182*H179:H182),"0")</f>
        <v>180</v>
      </c>
      <c r="Z184" s="37"/>
      <c r="AA184" s="349"/>
      <c r="AB184" s="349"/>
      <c r="AC184" s="349"/>
    </row>
    <row r="185" spans="1:68" ht="14.25" customHeight="1" x14ac:dyDescent="0.25">
      <c r="A185" s="358" t="s">
        <v>283</v>
      </c>
      <c r="B185" s="357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57"/>
      <c r="P185" s="357"/>
      <c r="Q185" s="357"/>
      <c r="R185" s="357"/>
      <c r="S185" s="357"/>
      <c r="T185" s="357"/>
      <c r="U185" s="357"/>
      <c r="V185" s="357"/>
      <c r="W185" s="357"/>
      <c r="X185" s="357"/>
      <c r="Y185" s="357"/>
      <c r="Z185" s="357"/>
      <c r="AA185" s="342"/>
      <c r="AB185" s="342"/>
      <c r="AC185" s="342"/>
    </row>
    <row r="186" spans="1:68" ht="27" customHeight="1" x14ac:dyDescent="0.25">
      <c r="A186" s="54" t="s">
        <v>284</v>
      </c>
      <c r="B186" s="54" t="s">
        <v>285</v>
      </c>
      <c r="C186" s="31">
        <v>4301080153</v>
      </c>
      <c r="D186" s="354">
        <v>4607111036827</v>
      </c>
      <c r="E186" s="355"/>
      <c r="F186" s="345">
        <v>1</v>
      </c>
      <c r="G186" s="32">
        <v>5</v>
      </c>
      <c r="H186" s="345">
        <v>5</v>
      </c>
      <c r="I186" s="345">
        <v>5.2</v>
      </c>
      <c r="J186" s="32">
        <v>144</v>
      </c>
      <c r="K186" s="32" t="s">
        <v>66</v>
      </c>
      <c r="L186" s="32" t="s">
        <v>67</v>
      </c>
      <c r="M186" s="33" t="s">
        <v>68</v>
      </c>
      <c r="N186" s="33"/>
      <c r="O186" s="32">
        <v>90</v>
      </c>
      <c r="P186" s="54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6" s="351"/>
      <c r="R186" s="351"/>
      <c r="S186" s="351"/>
      <c r="T186" s="352"/>
      <c r="U186" s="34"/>
      <c r="V186" s="34"/>
      <c r="W186" s="35" t="s">
        <v>69</v>
      </c>
      <c r="X186" s="346">
        <v>0</v>
      </c>
      <c r="Y186" s="347">
        <f>IFERROR(IF(X186="","",X186),"")</f>
        <v>0</v>
      </c>
      <c r="Z186" s="36">
        <f>IFERROR(IF(X186="","",X186*0.00866),"")</f>
        <v>0</v>
      </c>
      <c r="AA186" s="56"/>
      <c r="AB186" s="57"/>
      <c r="AC186" s="208" t="s">
        <v>286</v>
      </c>
      <c r="AG186" s="67"/>
      <c r="AJ186" s="71" t="s">
        <v>71</v>
      </c>
      <c r="AK186" s="71">
        <v>1</v>
      </c>
      <c r="BB186" s="209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287</v>
      </c>
      <c r="B187" s="54" t="s">
        <v>288</v>
      </c>
      <c r="C187" s="31">
        <v>4301080154</v>
      </c>
      <c r="D187" s="354">
        <v>4607111036834</v>
      </c>
      <c r="E187" s="355"/>
      <c r="F187" s="345">
        <v>1</v>
      </c>
      <c r="G187" s="32">
        <v>5</v>
      </c>
      <c r="H187" s="345">
        <v>5</v>
      </c>
      <c r="I187" s="345">
        <v>5.2530000000000001</v>
      </c>
      <c r="J187" s="32">
        <v>144</v>
      </c>
      <c r="K187" s="32" t="s">
        <v>66</v>
      </c>
      <c r="L187" s="32" t="s">
        <v>67</v>
      </c>
      <c r="M187" s="33" t="s">
        <v>68</v>
      </c>
      <c r="N187" s="33"/>
      <c r="O187" s="32">
        <v>90</v>
      </c>
      <c r="P187" s="4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7" s="351"/>
      <c r="R187" s="351"/>
      <c r="S187" s="351"/>
      <c r="T187" s="352"/>
      <c r="U187" s="34"/>
      <c r="V187" s="34"/>
      <c r="W187" s="35" t="s">
        <v>69</v>
      </c>
      <c r="X187" s="346">
        <v>12</v>
      </c>
      <c r="Y187" s="347">
        <f>IFERROR(IF(X187="","",X187),"")</f>
        <v>12</v>
      </c>
      <c r="Z187" s="36">
        <f>IFERROR(IF(X187="","",X187*0.00866),"")</f>
        <v>0.10391999999999998</v>
      </c>
      <c r="AA187" s="56"/>
      <c r="AB187" s="57"/>
      <c r="AC187" s="210" t="s">
        <v>286</v>
      </c>
      <c r="AG187" s="67"/>
      <c r="AJ187" s="71" t="s">
        <v>71</v>
      </c>
      <c r="AK187" s="71">
        <v>1</v>
      </c>
      <c r="BB187" s="211" t="s">
        <v>1</v>
      </c>
      <c r="BM187" s="67">
        <f>IFERROR(X187*I187,"0")</f>
        <v>63.036000000000001</v>
      </c>
      <c r="BN187" s="67">
        <f>IFERROR(Y187*I187,"0")</f>
        <v>63.036000000000001</v>
      </c>
      <c r="BO187" s="67">
        <f>IFERROR(X187/J187,"0")</f>
        <v>8.3333333333333329E-2</v>
      </c>
      <c r="BP187" s="67">
        <f>IFERROR(Y187/J187,"0")</f>
        <v>8.3333333333333329E-2</v>
      </c>
    </row>
    <row r="188" spans="1:68" x14ac:dyDescent="0.2">
      <c r="A188" s="364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65"/>
      <c r="P188" s="361" t="s">
        <v>72</v>
      </c>
      <c r="Q188" s="362"/>
      <c r="R188" s="362"/>
      <c r="S188" s="362"/>
      <c r="T188" s="362"/>
      <c r="U188" s="362"/>
      <c r="V188" s="363"/>
      <c r="W188" s="37" t="s">
        <v>69</v>
      </c>
      <c r="X188" s="348">
        <f>IFERROR(SUM(X186:X187),"0")</f>
        <v>12</v>
      </c>
      <c r="Y188" s="348">
        <f>IFERROR(SUM(Y186:Y187),"0")</f>
        <v>12</v>
      </c>
      <c r="Z188" s="348">
        <f>IFERROR(IF(Z186="",0,Z186),"0")+IFERROR(IF(Z187="",0,Z187),"0")</f>
        <v>0.10391999999999998</v>
      </c>
      <c r="AA188" s="349"/>
      <c r="AB188" s="349"/>
      <c r="AC188" s="349"/>
    </row>
    <row r="189" spans="1:68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65"/>
      <c r="P189" s="361" t="s">
        <v>72</v>
      </c>
      <c r="Q189" s="362"/>
      <c r="R189" s="362"/>
      <c r="S189" s="362"/>
      <c r="T189" s="362"/>
      <c r="U189" s="362"/>
      <c r="V189" s="363"/>
      <c r="W189" s="37" t="s">
        <v>73</v>
      </c>
      <c r="X189" s="348">
        <f>IFERROR(SUMPRODUCT(X186:X187*H186:H187),"0")</f>
        <v>60</v>
      </c>
      <c r="Y189" s="348">
        <f>IFERROR(SUMPRODUCT(Y186:Y187*H186:H187),"0")</f>
        <v>60</v>
      </c>
      <c r="Z189" s="37"/>
      <c r="AA189" s="349"/>
      <c r="AB189" s="349"/>
      <c r="AC189" s="349"/>
    </row>
    <row r="190" spans="1:68" ht="27.75" customHeight="1" x14ac:dyDescent="0.2">
      <c r="A190" s="375" t="s">
        <v>289</v>
      </c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376"/>
      <c r="Y190" s="376"/>
      <c r="Z190" s="376"/>
      <c r="AA190" s="48"/>
      <c r="AB190" s="48"/>
      <c r="AC190" s="48"/>
    </row>
    <row r="191" spans="1:68" ht="16.5" customHeight="1" x14ac:dyDescent="0.25">
      <c r="A191" s="356" t="s">
        <v>290</v>
      </c>
      <c r="B191" s="357"/>
      <c r="C191" s="357"/>
      <c r="D191" s="357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  <c r="V191" s="357"/>
      <c r="W191" s="357"/>
      <c r="X191" s="357"/>
      <c r="Y191" s="357"/>
      <c r="Z191" s="357"/>
      <c r="AA191" s="341"/>
      <c r="AB191" s="341"/>
      <c r="AC191" s="341"/>
    </row>
    <row r="192" spans="1:68" ht="14.25" customHeight="1" x14ac:dyDescent="0.25">
      <c r="A192" s="358" t="s">
        <v>76</v>
      </c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57"/>
      <c r="N192" s="357"/>
      <c r="O192" s="357"/>
      <c r="P192" s="357"/>
      <c r="Q192" s="357"/>
      <c r="R192" s="357"/>
      <c r="S192" s="357"/>
      <c r="T192" s="357"/>
      <c r="U192" s="357"/>
      <c r="V192" s="357"/>
      <c r="W192" s="357"/>
      <c r="X192" s="357"/>
      <c r="Y192" s="357"/>
      <c r="Z192" s="357"/>
      <c r="AA192" s="342"/>
      <c r="AB192" s="342"/>
      <c r="AC192" s="342"/>
    </row>
    <row r="193" spans="1:68" ht="16.5" customHeight="1" x14ac:dyDescent="0.25">
      <c r="A193" s="54" t="s">
        <v>291</v>
      </c>
      <c r="B193" s="54" t="s">
        <v>292</v>
      </c>
      <c r="C193" s="31">
        <v>4301132179</v>
      </c>
      <c r="D193" s="354">
        <v>4607111035691</v>
      </c>
      <c r="E193" s="355"/>
      <c r="F193" s="345">
        <v>0.25</v>
      </c>
      <c r="G193" s="32">
        <v>12</v>
      </c>
      <c r="H193" s="345">
        <v>3</v>
      </c>
      <c r="I193" s="345">
        <v>3.3879999999999999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365</v>
      </c>
      <c r="P193" s="5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3" s="351"/>
      <c r="R193" s="351"/>
      <c r="S193" s="351"/>
      <c r="T193" s="352"/>
      <c r="U193" s="34"/>
      <c r="V193" s="34"/>
      <c r="W193" s="35" t="s">
        <v>69</v>
      </c>
      <c r="X193" s="346">
        <v>28</v>
      </c>
      <c r="Y193" s="347">
        <f>IFERROR(IF(X193="","",X193),"")</f>
        <v>28</v>
      </c>
      <c r="Z193" s="36">
        <f>IFERROR(IF(X193="","",X193*0.01788),"")</f>
        <v>0.50063999999999997</v>
      </c>
      <c r="AA193" s="56"/>
      <c r="AB193" s="57"/>
      <c r="AC193" s="212" t="s">
        <v>293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94.864000000000004</v>
      </c>
      <c r="BN193" s="67">
        <f>IFERROR(Y193*I193,"0")</f>
        <v>94.864000000000004</v>
      </c>
      <c r="BO193" s="67">
        <f>IFERROR(X193/J193,"0")</f>
        <v>0.4</v>
      </c>
      <c r="BP193" s="67">
        <f>IFERROR(Y193/J193,"0")</f>
        <v>0.4</v>
      </c>
    </row>
    <row r="194" spans="1:68" ht="27" customHeight="1" x14ac:dyDescent="0.25">
      <c r="A194" s="54" t="s">
        <v>294</v>
      </c>
      <c r="B194" s="54" t="s">
        <v>295</v>
      </c>
      <c r="C194" s="31">
        <v>4301132182</v>
      </c>
      <c r="D194" s="354">
        <v>4607111035721</v>
      </c>
      <c r="E194" s="355"/>
      <c r="F194" s="345">
        <v>0.25</v>
      </c>
      <c r="G194" s="32">
        <v>12</v>
      </c>
      <c r="H194" s="345">
        <v>3</v>
      </c>
      <c r="I194" s="345">
        <v>3.3879999999999999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365</v>
      </c>
      <c r="P194" s="4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4" s="351"/>
      <c r="R194" s="351"/>
      <c r="S194" s="351"/>
      <c r="T194" s="352"/>
      <c r="U194" s="34"/>
      <c r="V194" s="34"/>
      <c r="W194" s="35" t="s">
        <v>69</v>
      </c>
      <c r="X194" s="346">
        <v>14</v>
      </c>
      <c r="Y194" s="347">
        <f>IFERROR(IF(X194="","",X194),"")</f>
        <v>14</v>
      </c>
      <c r="Z194" s="36">
        <f>IFERROR(IF(X194="","",X194*0.01788),"")</f>
        <v>0.25031999999999999</v>
      </c>
      <c r="AA194" s="56"/>
      <c r="AB194" s="57"/>
      <c r="AC194" s="214" t="s">
        <v>296</v>
      </c>
      <c r="AG194" s="67"/>
      <c r="AJ194" s="71" t="s">
        <v>71</v>
      </c>
      <c r="AK194" s="71">
        <v>1</v>
      </c>
      <c r="BB194" s="215" t="s">
        <v>81</v>
      </c>
      <c r="BM194" s="67">
        <f>IFERROR(X194*I194,"0")</f>
        <v>47.432000000000002</v>
      </c>
      <c r="BN194" s="67">
        <f>IFERROR(Y194*I194,"0")</f>
        <v>47.432000000000002</v>
      </c>
      <c r="BO194" s="67">
        <f>IFERROR(X194/J194,"0")</f>
        <v>0.2</v>
      </c>
      <c r="BP194" s="67">
        <f>IFERROR(Y194/J194,"0")</f>
        <v>0.2</v>
      </c>
    </row>
    <row r="195" spans="1:68" ht="27" customHeight="1" x14ac:dyDescent="0.25">
      <c r="A195" s="54" t="s">
        <v>297</v>
      </c>
      <c r="B195" s="54" t="s">
        <v>298</v>
      </c>
      <c r="C195" s="31">
        <v>4301132170</v>
      </c>
      <c r="D195" s="354">
        <v>4607111038487</v>
      </c>
      <c r="E195" s="355"/>
      <c r="F195" s="345">
        <v>0.25</v>
      </c>
      <c r="G195" s="32">
        <v>12</v>
      </c>
      <c r="H195" s="345">
        <v>3</v>
      </c>
      <c r="I195" s="345">
        <v>3.7360000000000002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5" s="351"/>
      <c r="R195" s="351"/>
      <c r="S195" s="351"/>
      <c r="T195" s="352"/>
      <c r="U195" s="34"/>
      <c r="V195" s="34"/>
      <c r="W195" s="35" t="s">
        <v>69</v>
      </c>
      <c r="X195" s="346">
        <v>28</v>
      </c>
      <c r="Y195" s="347">
        <f>IFERROR(IF(X195="","",X195),"")</f>
        <v>28</v>
      </c>
      <c r="Z195" s="36">
        <f>IFERROR(IF(X195="","",X195*0.01788),"")</f>
        <v>0.50063999999999997</v>
      </c>
      <c r="AA195" s="56"/>
      <c r="AB195" s="57"/>
      <c r="AC195" s="216" t="s">
        <v>299</v>
      </c>
      <c r="AG195" s="67"/>
      <c r="AJ195" s="71" t="s">
        <v>71</v>
      </c>
      <c r="AK195" s="71">
        <v>1</v>
      </c>
      <c r="BB195" s="217" t="s">
        <v>81</v>
      </c>
      <c r="BM195" s="67">
        <f>IFERROR(X195*I195,"0")</f>
        <v>104.608</v>
      </c>
      <c r="BN195" s="67">
        <f>IFERROR(Y195*I195,"0")</f>
        <v>104.608</v>
      </c>
      <c r="BO195" s="67">
        <f>IFERROR(X195/J195,"0")</f>
        <v>0.4</v>
      </c>
      <c r="BP195" s="67">
        <f>IFERROR(Y195/J195,"0")</f>
        <v>0.4</v>
      </c>
    </row>
    <row r="196" spans="1:68" x14ac:dyDescent="0.2">
      <c r="A196" s="364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57"/>
      <c r="N196" s="357"/>
      <c r="O196" s="365"/>
      <c r="P196" s="361" t="s">
        <v>72</v>
      </c>
      <c r="Q196" s="362"/>
      <c r="R196" s="362"/>
      <c r="S196" s="362"/>
      <c r="T196" s="362"/>
      <c r="U196" s="362"/>
      <c r="V196" s="363"/>
      <c r="W196" s="37" t="s">
        <v>69</v>
      </c>
      <c r="X196" s="348">
        <f>IFERROR(SUM(X193:X195),"0")</f>
        <v>70</v>
      </c>
      <c r="Y196" s="348">
        <f>IFERROR(SUM(Y193:Y195),"0")</f>
        <v>70</v>
      </c>
      <c r="Z196" s="348">
        <f>IFERROR(IF(Z193="",0,Z193),"0")+IFERROR(IF(Z194="",0,Z194),"0")+IFERROR(IF(Z195="",0,Z195),"0")</f>
        <v>1.2515999999999998</v>
      </c>
      <c r="AA196" s="349"/>
      <c r="AB196" s="349"/>
      <c r="AC196" s="349"/>
    </row>
    <row r="197" spans="1:68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65"/>
      <c r="P197" s="361" t="s">
        <v>72</v>
      </c>
      <c r="Q197" s="362"/>
      <c r="R197" s="362"/>
      <c r="S197" s="362"/>
      <c r="T197" s="362"/>
      <c r="U197" s="362"/>
      <c r="V197" s="363"/>
      <c r="W197" s="37" t="s">
        <v>73</v>
      </c>
      <c r="X197" s="348">
        <f>IFERROR(SUMPRODUCT(X193:X195*H193:H195),"0")</f>
        <v>210</v>
      </c>
      <c r="Y197" s="348">
        <f>IFERROR(SUMPRODUCT(Y193:Y195*H193:H195),"0")</f>
        <v>210</v>
      </c>
      <c r="Z197" s="37"/>
      <c r="AA197" s="349"/>
      <c r="AB197" s="349"/>
      <c r="AC197" s="349"/>
    </row>
    <row r="198" spans="1:68" ht="14.25" customHeight="1" x14ac:dyDescent="0.25">
      <c r="A198" s="358" t="s">
        <v>300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57"/>
      <c r="Z198" s="357"/>
      <c r="AA198" s="342"/>
      <c r="AB198" s="342"/>
      <c r="AC198" s="342"/>
    </row>
    <row r="199" spans="1:68" ht="27" customHeight="1" x14ac:dyDescent="0.25">
      <c r="A199" s="54" t="s">
        <v>301</v>
      </c>
      <c r="B199" s="54" t="s">
        <v>302</v>
      </c>
      <c r="C199" s="31">
        <v>4301051855</v>
      </c>
      <c r="D199" s="354">
        <v>4680115885875</v>
      </c>
      <c r="E199" s="355"/>
      <c r="F199" s="345">
        <v>1</v>
      </c>
      <c r="G199" s="32">
        <v>9</v>
      </c>
      <c r="H199" s="345">
        <v>9</v>
      </c>
      <c r="I199" s="345">
        <v>9.4350000000000005</v>
      </c>
      <c r="J199" s="32">
        <v>64</v>
      </c>
      <c r="K199" s="32" t="s">
        <v>303</v>
      </c>
      <c r="L199" s="32" t="s">
        <v>67</v>
      </c>
      <c r="M199" s="33" t="s">
        <v>304</v>
      </c>
      <c r="N199" s="33"/>
      <c r="O199" s="32">
        <v>365</v>
      </c>
      <c r="P199" s="556" t="s">
        <v>305</v>
      </c>
      <c r="Q199" s="351"/>
      <c r="R199" s="351"/>
      <c r="S199" s="351"/>
      <c r="T199" s="352"/>
      <c r="U199" s="34"/>
      <c r="V199" s="34"/>
      <c r="W199" s="35" t="s">
        <v>69</v>
      </c>
      <c r="X199" s="346">
        <v>0</v>
      </c>
      <c r="Y199" s="347">
        <f>IFERROR(IF(X199="","",X199),"")</f>
        <v>0</v>
      </c>
      <c r="Z199" s="36">
        <f>IFERROR(IF(X199="","",X199*0.01898),"")</f>
        <v>0</v>
      </c>
      <c r="AA199" s="56"/>
      <c r="AB199" s="57"/>
      <c r="AC199" s="218" t="s">
        <v>306</v>
      </c>
      <c r="AG199" s="67"/>
      <c r="AJ199" s="71" t="s">
        <v>71</v>
      </c>
      <c r="AK199" s="71">
        <v>1</v>
      </c>
      <c r="BB199" s="219" t="s">
        <v>307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64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57"/>
      <c r="N200" s="357"/>
      <c r="O200" s="365"/>
      <c r="P200" s="361" t="s">
        <v>72</v>
      </c>
      <c r="Q200" s="362"/>
      <c r="R200" s="362"/>
      <c r="S200" s="362"/>
      <c r="T200" s="362"/>
      <c r="U200" s="362"/>
      <c r="V200" s="363"/>
      <c r="W200" s="37" t="s">
        <v>69</v>
      </c>
      <c r="X200" s="348">
        <f>IFERROR(SUM(X199:X199),"0")</f>
        <v>0</v>
      </c>
      <c r="Y200" s="348">
        <f>IFERROR(SUM(Y199:Y199),"0")</f>
        <v>0</v>
      </c>
      <c r="Z200" s="348">
        <f>IFERROR(IF(Z199="",0,Z199),"0")</f>
        <v>0</v>
      </c>
      <c r="AA200" s="349"/>
      <c r="AB200" s="349"/>
      <c r="AC200" s="349"/>
    </row>
    <row r="201" spans="1:68" x14ac:dyDescent="0.2">
      <c r="A201" s="357"/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65"/>
      <c r="P201" s="361" t="s">
        <v>72</v>
      </c>
      <c r="Q201" s="362"/>
      <c r="R201" s="362"/>
      <c r="S201" s="362"/>
      <c r="T201" s="362"/>
      <c r="U201" s="362"/>
      <c r="V201" s="363"/>
      <c r="W201" s="37" t="s">
        <v>73</v>
      </c>
      <c r="X201" s="348">
        <f>IFERROR(SUMPRODUCT(X199:X199*H199:H199),"0")</f>
        <v>0</v>
      </c>
      <c r="Y201" s="348">
        <f>IFERROR(SUMPRODUCT(Y199:Y199*H199:H199),"0")</f>
        <v>0</v>
      </c>
      <c r="Z201" s="37"/>
      <c r="AA201" s="349"/>
      <c r="AB201" s="349"/>
      <c r="AC201" s="349"/>
    </row>
    <row r="202" spans="1:68" ht="27.75" customHeight="1" x14ac:dyDescent="0.2">
      <c r="A202" s="375" t="s">
        <v>308</v>
      </c>
      <c r="B202" s="376"/>
      <c r="C202" s="376"/>
      <c r="D202" s="376"/>
      <c r="E202" s="376"/>
      <c r="F202" s="376"/>
      <c r="G202" s="376"/>
      <c r="H202" s="376"/>
      <c r="I202" s="376"/>
      <c r="J202" s="376"/>
      <c r="K202" s="376"/>
      <c r="L202" s="376"/>
      <c r="M202" s="376"/>
      <c r="N202" s="376"/>
      <c r="O202" s="376"/>
      <c r="P202" s="376"/>
      <c r="Q202" s="376"/>
      <c r="R202" s="376"/>
      <c r="S202" s="376"/>
      <c r="T202" s="376"/>
      <c r="U202" s="376"/>
      <c r="V202" s="376"/>
      <c r="W202" s="376"/>
      <c r="X202" s="376"/>
      <c r="Y202" s="376"/>
      <c r="Z202" s="376"/>
      <c r="AA202" s="48"/>
      <c r="AB202" s="48"/>
      <c r="AC202" s="48"/>
    </row>
    <row r="203" spans="1:68" ht="16.5" customHeight="1" x14ac:dyDescent="0.25">
      <c r="A203" s="356" t="s">
        <v>309</v>
      </c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57"/>
      <c r="P203" s="357"/>
      <c r="Q203" s="357"/>
      <c r="R203" s="357"/>
      <c r="S203" s="357"/>
      <c r="T203" s="357"/>
      <c r="U203" s="357"/>
      <c r="V203" s="357"/>
      <c r="W203" s="357"/>
      <c r="X203" s="357"/>
      <c r="Y203" s="357"/>
      <c r="Z203" s="357"/>
      <c r="AA203" s="341"/>
      <c r="AB203" s="341"/>
      <c r="AC203" s="341"/>
    </row>
    <row r="204" spans="1:68" ht="14.25" customHeight="1" x14ac:dyDescent="0.25">
      <c r="A204" s="358" t="s">
        <v>76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57"/>
      <c r="Z204" s="357"/>
      <c r="AA204" s="342"/>
      <c r="AB204" s="342"/>
      <c r="AC204" s="342"/>
    </row>
    <row r="205" spans="1:68" ht="27" customHeight="1" x14ac:dyDescent="0.25">
      <c r="A205" s="54" t="s">
        <v>310</v>
      </c>
      <c r="B205" s="54" t="s">
        <v>311</v>
      </c>
      <c r="C205" s="31">
        <v>4301132227</v>
      </c>
      <c r="D205" s="354">
        <v>4620207491133</v>
      </c>
      <c r="E205" s="355"/>
      <c r="F205" s="345">
        <v>0.23</v>
      </c>
      <c r="G205" s="32">
        <v>12</v>
      </c>
      <c r="H205" s="345">
        <v>2.76</v>
      </c>
      <c r="I205" s="345">
        <v>2.98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34" t="s">
        <v>312</v>
      </c>
      <c r="Q205" s="351"/>
      <c r="R205" s="351"/>
      <c r="S205" s="351"/>
      <c r="T205" s="352"/>
      <c r="U205" s="34"/>
      <c r="V205" s="34"/>
      <c r="W205" s="35" t="s">
        <v>69</v>
      </c>
      <c r="X205" s="346">
        <v>14</v>
      </c>
      <c r="Y205" s="347">
        <f>IFERROR(IF(X205="","",X205),"")</f>
        <v>14</v>
      </c>
      <c r="Z205" s="36">
        <f>IFERROR(IF(X205="","",X205*0.01788),"")</f>
        <v>0.25031999999999999</v>
      </c>
      <c r="AA205" s="56"/>
      <c r="AB205" s="57"/>
      <c r="AC205" s="220" t="s">
        <v>313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41.72</v>
      </c>
      <c r="BN205" s="67">
        <f>IFERROR(Y205*I205,"0")</f>
        <v>41.72</v>
      </c>
      <c r="BO205" s="67">
        <f>IFERROR(X205/J205,"0")</f>
        <v>0.2</v>
      </c>
      <c r="BP205" s="67">
        <f>IFERROR(Y205/J205,"0")</f>
        <v>0.2</v>
      </c>
    </row>
    <row r="206" spans="1:68" x14ac:dyDescent="0.2">
      <c r="A206" s="364"/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65"/>
      <c r="P206" s="361" t="s">
        <v>72</v>
      </c>
      <c r="Q206" s="362"/>
      <c r="R206" s="362"/>
      <c r="S206" s="362"/>
      <c r="T206" s="362"/>
      <c r="U206" s="362"/>
      <c r="V206" s="363"/>
      <c r="W206" s="37" t="s">
        <v>69</v>
      </c>
      <c r="X206" s="348">
        <f>IFERROR(SUM(X205:X205),"0")</f>
        <v>14</v>
      </c>
      <c r="Y206" s="348">
        <f>IFERROR(SUM(Y205:Y205),"0")</f>
        <v>14</v>
      </c>
      <c r="Z206" s="348">
        <f>IFERROR(IF(Z205="",0,Z205),"0")</f>
        <v>0.25031999999999999</v>
      </c>
      <c r="AA206" s="349"/>
      <c r="AB206" s="349"/>
      <c r="AC206" s="349"/>
    </row>
    <row r="207" spans="1:68" x14ac:dyDescent="0.2">
      <c r="A207" s="357"/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65"/>
      <c r="P207" s="361" t="s">
        <v>72</v>
      </c>
      <c r="Q207" s="362"/>
      <c r="R207" s="362"/>
      <c r="S207" s="362"/>
      <c r="T207" s="362"/>
      <c r="U207" s="362"/>
      <c r="V207" s="363"/>
      <c r="W207" s="37" t="s">
        <v>73</v>
      </c>
      <c r="X207" s="348">
        <f>IFERROR(SUMPRODUCT(X205:X205*H205:H205),"0")</f>
        <v>38.64</v>
      </c>
      <c r="Y207" s="348">
        <f>IFERROR(SUMPRODUCT(Y205:Y205*H205:H205),"0")</f>
        <v>38.64</v>
      </c>
      <c r="Z207" s="37"/>
      <c r="AA207" s="349"/>
      <c r="AB207" s="349"/>
      <c r="AC207" s="349"/>
    </row>
    <row r="208" spans="1:68" ht="14.25" customHeight="1" x14ac:dyDescent="0.25">
      <c r="A208" s="358" t="s">
        <v>130</v>
      </c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357"/>
      <c r="N208" s="357"/>
      <c r="O208" s="357"/>
      <c r="P208" s="357"/>
      <c r="Q208" s="357"/>
      <c r="R208" s="357"/>
      <c r="S208" s="357"/>
      <c r="T208" s="357"/>
      <c r="U208" s="357"/>
      <c r="V208" s="357"/>
      <c r="W208" s="357"/>
      <c r="X208" s="357"/>
      <c r="Y208" s="357"/>
      <c r="Z208" s="357"/>
      <c r="AA208" s="342"/>
      <c r="AB208" s="342"/>
      <c r="AC208" s="342"/>
    </row>
    <row r="209" spans="1:68" ht="27" customHeight="1" x14ac:dyDescent="0.25">
      <c r="A209" s="54" t="s">
        <v>314</v>
      </c>
      <c r="B209" s="54" t="s">
        <v>315</v>
      </c>
      <c r="C209" s="31">
        <v>4301135707</v>
      </c>
      <c r="D209" s="354">
        <v>4620207490198</v>
      </c>
      <c r="E209" s="355"/>
      <c r="F209" s="345">
        <v>0.2</v>
      </c>
      <c r="G209" s="32">
        <v>12</v>
      </c>
      <c r="H209" s="345">
        <v>2.4</v>
      </c>
      <c r="I209" s="345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38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9" s="351"/>
      <c r="R209" s="351"/>
      <c r="S209" s="351"/>
      <c r="T209" s="352"/>
      <c r="U209" s="34"/>
      <c r="V209" s="34"/>
      <c r="W209" s="35" t="s">
        <v>69</v>
      </c>
      <c r="X209" s="346">
        <v>0</v>
      </c>
      <c r="Y209" s="347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316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317</v>
      </c>
      <c r="B210" s="54" t="s">
        <v>318</v>
      </c>
      <c r="C210" s="31">
        <v>4301135696</v>
      </c>
      <c r="D210" s="354">
        <v>4620207490235</v>
      </c>
      <c r="E210" s="355"/>
      <c r="F210" s="345">
        <v>0.2</v>
      </c>
      <c r="G210" s="32">
        <v>12</v>
      </c>
      <c r="H210" s="345">
        <v>2.4</v>
      </c>
      <c r="I210" s="345">
        <v>3.1036000000000001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10" s="351"/>
      <c r="R210" s="351"/>
      <c r="S210" s="351"/>
      <c r="T210" s="352"/>
      <c r="U210" s="34"/>
      <c r="V210" s="34"/>
      <c r="W210" s="35" t="s">
        <v>69</v>
      </c>
      <c r="X210" s="346">
        <v>0</v>
      </c>
      <c r="Y210" s="347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319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320</v>
      </c>
      <c r="B211" s="54" t="s">
        <v>321</v>
      </c>
      <c r="C211" s="31">
        <v>4301135697</v>
      </c>
      <c r="D211" s="354">
        <v>4620207490259</v>
      </c>
      <c r="E211" s="355"/>
      <c r="F211" s="345">
        <v>0.2</v>
      </c>
      <c r="G211" s="32">
        <v>12</v>
      </c>
      <c r="H211" s="345">
        <v>2.4</v>
      </c>
      <c r="I211" s="345">
        <v>3.1036000000000001</v>
      </c>
      <c r="J211" s="32">
        <v>70</v>
      </c>
      <c r="K211" s="32" t="s">
        <v>79</v>
      </c>
      <c r="L211" s="32" t="s">
        <v>67</v>
      </c>
      <c r="M211" s="33" t="s">
        <v>68</v>
      </c>
      <c r="N211" s="33"/>
      <c r="O211" s="32">
        <v>180</v>
      </c>
      <c r="P211" s="4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11" s="351"/>
      <c r="R211" s="351"/>
      <c r="S211" s="351"/>
      <c r="T211" s="352"/>
      <c r="U211" s="34"/>
      <c r="V211" s="34"/>
      <c r="W211" s="35" t="s">
        <v>69</v>
      </c>
      <c r="X211" s="346">
        <v>0</v>
      </c>
      <c r="Y211" s="347">
        <f>IFERROR(IF(X211="","",X211),"")</f>
        <v>0</v>
      </c>
      <c r="Z211" s="36">
        <f>IFERROR(IF(X211="","",X211*0.01788),"")</f>
        <v>0</v>
      </c>
      <c r="AA211" s="56"/>
      <c r="AB211" s="57"/>
      <c r="AC211" s="226" t="s">
        <v>316</v>
      </c>
      <c r="AG211" s="67"/>
      <c r="AJ211" s="71" t="s">
        <v>71</v>
      </c>
      <c r="AK211" s="71">
        <v>1</v>
      </c>
      <c r="BB211" s="227" t="s">
        <v>81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322</v>
      </c>
      <c r="B212" s="54" t="s">
        <v>323</v>
      </c>
      <c r="C212" s="31">
        <v>4301135681</v>
      </c>
      <c r="D212" s="354">
        <v>4620207490143</v>
      </c>
      <c r="E212" s="355"/>
      <c r="F212" s="345">
        <v>0.22</v>
      </c>
      <c r="G212" s="32">
        <v>12</v>
      </c>
      <c r="H212" s="345">
        <v>2.64</v>
      </c>
      <c r="I212" s="345">
        <v>3.3435999999999999</v>
      </c>
      <c r="J212" s="32">
        <v>70</v>
      </c>
      <c r="K212" s="32" t="s">
        <v>79</v>
      </c>
      <c r="L212" s="32" t="s">
        <v>67</v>
      </c>
      <c r="M212" s="33" t="s">
        <v>68</v>
      </c>
      <c r="N212" s="33"/>
      <c r="O212" s="32">
        <v>180</v>
      </c>
      <c r="P212" s="49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2" s="351"/>
      <c r="R212" s="351"/>
      <c r="S212" s="351"/>
      <c r="T212" s="352"/>
      <c r="U212" s="34"/>
      <c r="V212" s="34"/>
      <c r="W212" s="35" t="s">
        <v>69</v>
      </c>
      <c r="X212" s="346">
        <v>0</v>
      </c>
      <c r="Y212" s="347">
        <f>IFERROR(IF(X212="","",X212),"")</f>
        <v>0</v>
      </c>
      <c r="Z212" s="36">
        <f>IFERROR(IF(X212="","",X212*0.01788),"")</f>
        <v>0</v>
      </c>
      <c r="AA212" s="56"/>
      <c r="AB212" s="57"/>
      <c r="AC212" s="228" t="s">
        <v>324</v>
      </c>
      <c r="AG212" s="67"/>
      <c r="AJ212" s="71" t="s">
        <v>71</v>
      </c>
      <c r="AK212" s="71">
        <v>1</v>
      </c>
      <c r="BB212" s="229" t="s">
        <v>81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6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57"/>
      <c r="N213" s="357"/>
      <c r="O213" s="365"/>
      <c r="P213" s="361" t="s">
        <v>72</v>
      </c>
      <c r="Q213" s="362"/>
      <c r="R213" s="362"/>
      <c r="S213" s="362"/>
      <c r="T213" s="362"/>
      <c r="U213" s="362"/>
      <c r="V213" s="363"/>
      <c r="W213" s="37" t="s">
        <v>69</v>
      </c>
      <c r="X213" s="348">
        <f>IFERROR(SUM(X209:X212),"0")</f>
        <v>0</v>
      </c>
      <c r="Y213" s="348">
        <f>IFERROR(SUM(Y209:Y212),"0")</f>
        <v>0</v>
      </c>
      <c r="Z213" s="348">
        <f>IFERROR(IF(Z209="",0,Z209),"0")+IFERROR(IF(Z210="",0,Z210),"0")+IFERROR(IF(Z211="",0,Z211),"0")+IFERROR(IF(Z212="",0,Z212),"0")</f>
        <v>0</v>
      </c>
      <c r="AA213" s="349"/>
      <c r="AB213" s="349"/>
      <c r="AC213" s="349"/>
    </row>
    <row r="214" spans="1:68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65"/>
      <c r="P214" s="361" t="s">
        <v>72</v>
      </c>
      <c r="Q214" s="362"/>
      <c r="R214" s="362"/>
      <c r="S214" s="362"/>
      <c r="T214" s="362"/>
      <c r="U214" s="362"/>
      <c r="V214" s="363"/>
      <c r="W214" s="37" t="s">
        <v>73</v>
      </c>
      <c r="X214" s="348">
        <f>IFERROR(SUMPRODUCT(X209:X212*H209:H212),"0")</f>
        <v>0</v>
      </c>
      <c r="Y214" s="348">
        <f>IFERROR(SUMPRODUCT(Y209:Y212*H209:H212),"0")</f>
        <v>0</v>
      </c>
      <c r="Z214" s="37"/>
      <c r="AA214" s="349"/>
      <c r="AB214" s="349"/>
      <c r="AC214" s="349"/>
    </row>
    <row r="215" spans="1:68" ht="16.5" customHeight="1" x14ac:dyDescent="0.25">
      <c r="A215" s="356" t="s">
        <v>325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57"/>
      <c r="Z215" s="357"/>
      <c r="AA215" s="341"/>
      <c r="AB215" s="341"/>
      <c r="AC215" s="341"/>
    </row>
    <row r="216" spans="1:68" ht="14.25" customHeight="1" x14ac:dyDescent="0.25">
      <c r="A216" s="358" t="s">
        <v>63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57"/>
      <c r="Z216" s="357"/>
      <c r="AA216" s="342"/>
      <c r="AB216" s="342"/>
      <c r="AC216" s="342"/>
    </row>
    <row r="217" spans="1:68" ht="16.5" customHeight="1" x14ac:dyDescent="0.25">
      <c r="A217" s="54" t="s">
        <v>326</v>
      </c>
      <c r="B217" s="54" t="s">
        <v>327</v>
      </c>
      <c r="C217" s="31">
        <v>4301070948</v>
      </c>
      <c r="D217" s="354">
        <v>4607111037022</v>
      </c>
      <c r="E217" s="355"/>
      <c r="F217" s="345">
        <v>0.7</v>
      </c>
      <c r="G217" s="32">
        <v>8</v>
      </c>
      <c r="H217" s="345">
        <v>5.6</v>
      </c>
      <c r="I217" s="345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7" s="351"/>
      <c r="R217" s="351"/>
      <c r="S217" s="351"/>
      <c r="T217" s="352"/>
      <c r="U217" s="34"/>
      <c r="V217" s="34"/>
      <c r="W217" s="35" t="s">
        <v>69</v>
      </c>
      <c r="X217" s="346">
        <v>24</v>
      </c>
      <c r="Y217" s="347">
        <f>IFERROR(IF(X217="","",X217),"")</f>
        <v>24</v>
      </c>
      <c r="Z217" s="36">
        <f>IFERROR(IF(X217="","",X217*0.0155),"")</f>
        <v>0.372</v>
      </c>
      <c r="AA217" s="56"/>
      <c r="AB217" s="57"/>
      <c r="AC217" s="230" t="s">
        <v>328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140.88</v>
      </c>
      <c r="BN217" s="67">
        <f>IFERROR(Y217*I217,"0")</f>
        <v>140.88</v>
      </c>
      <c r="BO217" s="67">
        <f>IFERROR(X217/J217,"0")</f>
        <v>0.2857142857142857</v>
      </c>
      <c r="BP217" s="67">
        <f>IFERROR(Y217/J217,"0")</f>
        <v>0.2857142857142857</v>
      </c>
    </row>
    <row r="218" spans="1:68" ht="27" customHeight="1" x14ac:dyDescent="0.25">
      <c r="A218" s="54" t="s">
        <v>329</v>
      </c>
      <c r="B218" s="54" t="s">
        <v>330</v>
      </c>
      <c r="C218" s="31">
        <v>4301070990</v>
      </c>
      <c r="D218" s="354">
        <v>4607111038494</v>
      </c>
      <c r="E218" s="355"/>
      <c r="F218" s="345">
        <v>0.7</v>
      </c>
      <c r="G218" s="32">
        <v>8</v>
      </c>
      <c r="H218" s="345">
        <v>5.6</v>
      </c>
      <c r="I218" s="345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8" s="351"/>
      <c r="R218" s="351"/>
      <c r="S218" s="351"/>
      <c r="T218" s="352"/>
      <c r="U218" s="34"/>
      <c r="V218" s="34"/>
      <c r="W218" s="35" t="s">
        <v>69</v>
      </c>
      <c r="X218" s="346">
        <v>0</v>
      </c>
      <c r="Y218" s="347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331</v>
      </c>
      <c r="AG218" s="67"/>
      <c r="AJ218" s="71" t="s">
        <v>71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332</v>
      </c>
      <c r="B219" s="54" t="s">
        <v>333</v>
      </c>
      <c r="C219" s="31">
        <v>4301070966</v>
      </c>
      <c r="D219" s="354">
        <v>4607111038135</v>
      </c>
      <c r="E219" s="355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69</v>
      </c>
      <c r="X219" s="346">
        <v>0</v>
      </c>
      <c r="Y219" s="347">
        <f>IFERROR(IF(X219="","",X219),"")</f>
        <v>0</v>
      </c>
      <c r="Z219" s="36">
        <f>IFERROR(IF(X219="","",X219*0.0155),"")</f>
        <v>0</v>
      </c>
      <c r="AA219" s="56"/>
      <c r="AB219" s="57"/>
      <c r="AC219" s="234" t="s">
        <v>334</v>
      </c>
      <c r="AG219" s="67"/>
      <c r="AJ219" s="71" t="s">
        <v>71</v>
      </c>
      <c r="AK219" s="71">
        <v>1</v>
      </c>
      <c r="BB219" s="23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64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65"/>
      <c r="P220" s="361" t="s">
        <v>72</v>
      </c>
      <c r="Q220" s="362"/>
      <c r="R220" s="362"/>
      <c r="S220" s="362"/>
      <c r="T220" s="362"/>
      <c r="U220" s="362"/>
      <c r="V220" s="363"/>
      <c r="W220" s="37" t="s">
        <v>69</v>
      </c>
      <c r="X220" s="348">
        <f>IFERROR(SUM(X217:X219),"0")</f>
        <v>24</v>
      </c>
      <c r="Y220" s="348">
        <f>IFERROR(SUM(Y217:Y219),"0")</f>
        <v>24</v>
      </c>
      <c r="Z220" s="348">
        <f>IFERROR(IF(Z217="",0,Z217),"0")+IFERROR(IF(Z218="",0,Z218),"0")+IFERROR(IF(Z219="",0,Z219),"0")</f>
        <v>0.372</v>
      </c>
      <c r="AA220" s="349"/>
      <c r="AB220" s="349"/>
      <c r="AC220" s="349"/>
    </row>
    <row r="221" spans="1:68" x14ac:dyDescent="0.2">
      <c r="A221" s="357"/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65"/>
      <c r="P221" s="361" t="s">
        <v>72</v>
      </c>
      <c r="Q221" s="362"/>
      <c r="R221" s="362"/>
      <c r="S221" s="362"/>
      <c r="T221" s="362"/>
      <c r="U221" s="362"/>
      <c r="V221" s="363"/>
      <c r="W221" s="37" t="s">
        <v>73</v>
      </c>
      <c r="X221" s="348">
        <f>IFERROR(SUMPRODUCT(X217:X219*H217:H219),"0")</f>
        <v>134.39999999999998</v>
      </c>
      <c r="Y221" s="348">
        <f>IFERROR(SUMPRODUCT(Y217:Y219*H217:H219),"0")</f>
        <v>134.39999999999998</v>
      </c>
      <c r="Z221" s="37"/>
      <c r="AA221" s="349"/>
      <c r="AB221" s="349"/>
      <c r="AC221" s="349"/>
    </row>
    <row r="222" spans="1:68" ht="16.5" customHeight="1" x14ac:dyDescent="0.25">
      <c r="A222" s="356" t="s">
        <v>335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  <c r="AA222" s="341"/>
      <c r="AB222" s="341"/>
      <c r="AC222" s="341"/>
    </row>
    <row r="223" spans="1:68" ht="14.25" customHeight="1" x14ac:dyDescent="0.25">
      <c r="A223" s="358" t="s">
        <v>63</v>
      </c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57"/>
      <c r="N223" s="357"/>
      <c r="O223" s="357"/>
      <c r="P223" s="357"/>
      <c r="Q223" s="357"/>
      <c r="R223" s="357"/>
      <c r="S223" s="357"/>
      <c r="T223" s="357"/>
      <c r="U223" s="357"/>
      <c r="V223" s="357"/>
      <c r="W223" s="357"/>
      <c r="X223" s="357"/>
      <c r="Y223" s="357"/>
      <c r="Z223" s="357"/>
      <c r="AA223" s="342"/>
      <c r="AB223" s="342"/>
      <c r="AC223" s="342"/>
    </row>
    <row r="224" spans="1:68" ht="27" customHeight="1" x14ac:dyDescent="0.25">
      <c r="A224" s="54" t="s">
        <v>336</v>
      </c>
      <c r="B224" s="54" t="s">
        <v>337</v>
      </c>
      <c r="C224" s="31">
        <v>4301070996</v>
      </c>
      <c r="D224" s="354">
        <v>4607111038654</v>
      </c>
      <c r="E224" s="355"/>
      <c r="F224" s="345">
        <v>0.4</v>
      </c>
      <c r="G224" s="32">
        <v>16</v>
      </c>
      <c r="H224" s="345">
        <v>6.4</v>
      </c>
      <c r="I224" s="345">
        <v>6.63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4" s="351"/>
      <c r="R224" s="351"/>
      <c r="S224" s="351"/>
      <c r="T224" s="352"/>
      <c r="U224" s="34"/>
      <c r="V224" s="34"/>
      <c r="W224" s="35" t="s">
        <v>69</v>
      </c>
      <c r="X224" s="346">
        <v>0</v>
      </c>
      <c r="Y224" s="347">
        <f t="shared" ref="Y224:Y229" si="18">IFERROR(IF(X224="","",X224),"")</f>
        <v>0</v>
      </c>
      <c r="Z224" s="36">
        <f t="shared" ref="Z224:Z229" si="19">IFERROR(IF(X224="","",X224*0.0155),"")</f>
        <v>0</v>
      </c>
      <c r="AA224" s="56"/>
      <c r="AB224" s="57"/>
      <c r="AC224" s="236" t="s">
        <v>338</v>
      </c>
      <c r="AG224" s="67"/>
      <c r="AJ224" s="71" t="s">
        <v>71</v>
      </c>
      <c r="AK224" s="71">
        <v>1</v>
      </c>
      <c r="BB224" s="237" t="s">
        <v>1</v>
      </c>
      <c r="BM224" s="67">
        <f t="shared" ref="BM224:BM229" si="20">IFERROR(X224*I224,"0")</f>
        <v>0</v>
      </c>
      <c r="BN224" s="67">
        <f t="shared" ref="BN224:BN229" si="21">IFERROR(Y224*I224,"0")</f>
        <v>0</v>
      </c>
      <c r="BO224" s="67">
        <f t="shared" ref="BO224:BO229" si="22">IFERROR(X224/J224,"0")</f>
        <v>0</v>
      </c>
      <c r="BP224" s="67">
        <f t="shared" ref="BP224:BP229" si="23">IFERROR(Y224/J224,"0")</f>
        <v>0</v>
      </c>
    </row>
    <row r="225" spans="1:68" ht="27" customHeight="1" x14ac:dyDescent="0.25">
      <c r="A225" s="54" t="s">
        <v>339</v>
      </c>
      <c r="B225" s="54" t="s">
        <v>340</v>
      </c>
      <c r="C225" s="31">
        <v>4301070997</v>
      </c>
      <c r="D225" s="354">
        <v>4607111038586</v>
      </c>
      <c r="E225" s="355"/>
      <c r="F225" s="345">
        <v>0.7</v>
      </c>
      <c r="G225" s="32">
        <v>8</v>
      </c>
      <c r="H225" s="345">
        <v>5.6</v>
      </c>
      <c r="I225" s="345">
        <v>5.83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1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5" s="351"/>
      <c r="R225" s="351"/>
      <c r="S225" s="351"/>
      <c r="T225" s="352"/>
      <c r="U225" s="34"/>
      <c r="V225" s="34"/>
      <c r="W225" s="35" t="s">
        <v>69</v>
      </c>
      <c r="X225" s="346">
        <v>0</v>
      </c>
      <c r="Y225" s="347">
        <f t="shared" si="18"/>
        <v>0</v>
      </c>
      <c r="Z225" s="36">
        <f t="shared" si="19"/>
        <v>0</v>
      </c>
      <c r="AA225" s="56"/>
      <c r="AB225" s="57"/>
      <c r="AC225" s="238" t="s">
        <v>338</v>
      </c>
      <c r="AG225" s="67"/>
      <c r="AJ225" s="71" t="s">
        <v>71</v>
      </c>
      <c r="AK225" s="71">
        <v>1</v>
      </c>
      <c r="BB225" s="239" t="s">
        <v>1</v>
      </c>
      <c r="BM225" s="67">
        <f t="shared" si="20"/>
        <v>0</v>
      </c>
      <c r="BN225" s="67">
        <f t="shared" si="21"/>
        <v>0</v>
      </c>
      <c r="BO225" s="67">
        <f t="shared" si="22"/>
        <v>0</v>
      </c>
      <c r="BP225" s="67">
        <f t="shared" si="23"/>
        <v>0</v>
      </c>
    </row>
    <row r="226" spans="1:68" ht="27" customHeight="1" x14ac:dyDescent="0.25">
      <c r="A226" s="54" t="s">
        <v>341</v>
      </c>
      <c r="B226" s="54" t="s">
        <v>342</v>
      </c>
      <c r="C226" s="31">
        <v>4301070962</v>
      </c>
      <c r="D226" s="354">
        <v>4607111038609</v>
      </c>
      <c r="E226" s="355"/>
      <c r="F226" s="345">
        <v>0.4</v>
      </c>
      <c r="G226" s="32">
        <v>16</v>
      </c>
      <c r="H226" s="345">
        <v>6.4</v>
      </c>
      <c r="I226" s="345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2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6" s="351"/>
      <c r="R226" s="351"/>
      <c r="S226" s="351"/>
      <c r="T226" s="352"/>
      <c r="U226" s="34"/>
      <c r="V226" s="34"/>
      <c r="W226" s="35" t="s">
        <v>69</v>
      </c>
      <c r="X226" s="346">
        <v>0</v>
      </c>
      <c r="Y226" s="347">
        <f t="shared" si="18"/>
        <v>0</v>
      </c>
      <c r="Z226" s="36">
        <f t="shared" si="19"/>
        <v>0</v>
      </c>
      <c r="AA226" s="56"/>
      <c r="AB226" s="57"/>
      <c r="AC226" s="240" t="s">
        <v>343</v>
      </c>
      <c r="AG226" s="67"/>
      <c r="AJ226" s="71" t="s">
        <v>71</v>
      </c>
      <c r="AK226" s="71">
        <v>1</v>
      </c>
      <c r="BB226" s="241" t="s">
        <v>1</v>
      </c>
      <c r="BM226" s="67">
        <f t="shared" si="20"/>
        <v>0</v>
      </c>
      <c r="BN226" s="67">
        <f t="shared" si="21"/>
        <v>0</v>
      </c>
      <c r="BO226" s="67">
        <f t="shared" si="22"/>
        <v>0</v>
      </c>
      <c r="BP226" s="67">
        <f t="shared" si="23"/>
        <v>0</v>
      </c>
    </row>
    <row r="227" spans="1:68" ht="27" customHeight="1" x14ac:dyDescent="0.25">
      <c r="A227" s="54" t="s">
        <v>344</v>
      </c>
      <c r="B227" s="54" t="s">
        <v>345</v>
      </c>
      <c r="C227" s="31">
        <v>4301070963</v>
      </c>
      <c r="D227" s="354">
        <v>4607111038630</v>
      </c>
      <c r="E227" s="355"/>
      <c r="F227" s="345">
        <v>0.7</v>
      </c>
      <c r="G227" s="32">
        <v>8</v>
      </c>
      <c r="H227" s="345">
        <v>5.6</v>
      </c>
      <c r="I227" s="345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7" s="351"/>
      <c r="R227" s="351"/>
      <c r="S227" s="351"/>
      <c r="T227" s="352"/>
      <c r="U227" s="34"/>
      <c r="V227" s="34"/>
      <c r="W227" s="35" t="s">
        <v>69</v>
      </c>
      <c r="X227" s="346">
        <v>0</v>
      </c>
      <c r="Y227" s="347">
        <f t="shared" si="18"/>
        <v>0</v>
      </c>
      <c r="Z227" s="36">
        <f t="shared" si="19"/>
        <v>0</v>
      </c>
      <c r="AA227" s="56"/>
      <c r="AB227" s="57"/>
      <c r="AC227" s="242" t="s">
        <v>343</v>
      </c>
      <c r="AG227" s="67"/>
      <c r="AJ227" s="71" t="s">
        <v>71</v>
      </c>
      <c r="AK227" s="71">
        <v>1</v>
      </c>
      <c r="BB227" s="243" t="s">
        <v>1</v>
      </c>
      <c r="BM227" s="67">
        <f t="shared" si="20"/>
        <v>0</v>
      </c>
      <c r="BN227" s="67">
        <f t="shared" si="21"/>
        <v>0</v>
      </c>
      <c r="BO227" s="67">
        <f t="shared" si="22"/>
        <v>0</v>
      </c>
      <c r="BP227" s="67">
        <f t="shared" si="23"/>
        <v>0</v>
      </c>
    </row>
    <row r="228" spans="1:68" ht="27" customHeight="1" x14ac:dyDescent="0.25">
      <c r="A228" s="54" t="s">
        <v>346</v>
      </c>
      <c r="B228" s="54" t="s">
        <v>347</v>
      </c>
      <c r="C228" s="31">
        <v>4301070959</v>
      </c>
      <c r="D228" s="354">
        <v>4607111038616</v>
      </c>
      <c r="E228" s="355"/>
      <c r="F228" s="345">
        <v>0.4</v>
      </c>
      <c r="G228" s="32">
        <v>16</v>
      </c>
      <c r="H228" s="345">
        <v>6.4</v>
      </c>
      <c r="I228" s="345">
        <v>6.71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8" s="351"/>
      <c r="R228" s="351"/>
      <c r="S228" s="351"/>
      <c r="T228" s="352"/>
      <c r="U228" s="34"/>
      <c r="V228" s="34"/>
      <c r="W228" s="35" t="s">
        <v>69</v>
      </c>
      <c r="X228" s="346">
        <v>0</v>
      </c>
      <c r="Y228" s="347">
        <f t="shared" si="18"/>
        <v>0</v>
      </c>
      <c r="Z228" s="36">
        <f t="shared" si="19"/>
        <v>0</v>
      </c>
      <c r="AA228" s="56"/>
      <c r="AB228" s="57"/>
      <c r="AC228" s="244" t="s">
        <v>338</v>
      </c>
      <c r="AG228" s="67"/>
      <c r="AJ228" s="71" t="s">
        <v>71</v>
      </c>
      <c r="AK228" s="71">
        <v>1</v>
      </c>
      <c r="BB228" s="245" t="s">
        <v>1</v>
      </c>
      <c r="BM228" s="67">
        <f t="shared" si="20"/>
        <v>0</v>
      </c>
      <c r="BN228" s="67">
        <f t="shared" si="21"/>
        <v>0</v>
      </c>
      <c r="BO228" s="67">
        <f t="shared" si="22"/>
        <v>0</v>
      </c>
      <c r="BP228" s="67">
        <f t="shared" si="23"/>
        <v>0</v>
      </c>
    </row>
    <row r="229" spans="1:68" ht="27" customHeight="1" x14ac:dyDescent="0.25">
      <c r="A229" s="54" t="s">
        <v>348</v>
      </c>
      <c r="B229" s="54" t="s">
        <v>349</v>
      </c>
      <c r="C229" s="31">
        <v>4301070960</v>
      </c>
      <c r="D229" s="354">
        <v>4607111038623</v>
      </c>
      <c r="E229" s="355"/>
      <c r="F229" s="345">
        <v>0.7</v>
      </c>
      <c r="G229" s="32">
        <v>8</v>
      </c>
      <c r="H229" s="345">
        <v>5.6</v>
      </c>
      <c r="I229" s="345">
        <v>5.87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9" s="351"/>
      <c r="R229" s="351"/>
      <c r="S229" s="351"/>
      <c r="T229" s="352"/>
      <c r="U229" s="34"/>
      <c r="V229" s="34"/>
      <c r="W229" s="35" t="s">
        <v>69</v>
      </c>
      <c r="X229" s="346">
        <v>0</v>
      </c>
      <c r="Y229" s="347">
        <f t="shared" si="18"/>
        <v>0</v>
      </c>
      <c r="Z229" s="36">
        <f t="shared" si="19"/>
        <v>0</v>
      </c>
      <c r="AA229" s="56"/>
      <c r="AB229" s="57"/>
      <c r="AC229" s="246" t="s">
        <v>338</v>
      </c>
      <c r="AG229" s="67"/>
      <c r="AJ229" s="71" t="s">
        <v>71</v>
      </c>
      <c r="AK229" s="71">
        <v>1</v>
      </c>
      <c r="BB229" s="247" t="s">
        <v>1</v>
      </c>
      <c r="BM229" s="67">
        <f t="shared" si="20"/>
        <v>0</v>
      </c>
      <c r="BN229" s="67">
        <f t="shared" si="21"/>
        <v>0</v>
      </c>
      <c r="BO229" s="67">
        <f t="shared" si="22"/>
        <v>0</v>
      </c>
      <c r="BP229" s="67">
        <f t="shared" si="23"/>
        <v>0</v>
      </c>
    </row>
    <row r="230" spans="1:68" x14ac:dyDescent="0.2">
      <c r="A230" s="364"/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65"/>
      <c r="P230" s="361" t="s">
        <v>72</v>
      </c>
      <c r="Q230" s="362"/>
      <c r="R230" s="362"/>
      <c r="S230" s="362"/>
      <c r="T230" s="362"/>
      <c r="U230" s="362"/>
      <c r="V230" s="363"/>
      <c r="W230" s="37" t="s">
        <v>69</v>
      </c>
      <c r="X230" s="348">
        <f>IFERROR(SUM(X224:X229),"0")</f>
        <v>0</v>
      </c>
      <c r="Y230" s="348">
        <f>IFERROR(SUM(Y224:Y229),"0")</f>
        <v>0</v>
      </c>
      <c r="Z230" s="348">
        <f>IFERROR(IF(Z224="",0,Z224),"0")+IFERROR(IF(Z225="",0,Z225),"0")+IFERROR(IF(Z226="",0,Z226),"0")+IFERROR(IF(Z227="",0,Z227),"0")+IFERROR(IF(Z228="",0,Z228),"0")+IFERROR(IF(Z229="",0,Z229),"0")</f>
        <v>0</v>
      </c>
      <c r="AA230" s="349"/>
      <c r="AB230" s="349"/>
      <c r="AC230" s="349"/>
    </row>
    <row r="231" spans="1:68" x14ac:dyDescent="0.2">
      <c r="A231" s="357"/>
      <c r="B231" s="357"/>
      <c r="C231" s="357"/>
      <c r="D231" s="357"/>
      <c r="E231" s="357"/>
      <c r="F231" s="357"/>
      <c r="G231" s="357"/>
      <c r="H231" s="357"/>
      <c r="I231" s="357"/>
      <c r="J231" s="357"/>
      <c r="K231" s="357"/>
      <c r="L231" s="357"/>
      <c r="M231" s="357"/>
      <c r="N231" s="357"/>
      <c r="O231" s="365"/>
      <c r="P231" s="361" t="s">
        <v>72</v>
      </c>
      <c r="Q231" s="362"/>
      <c r="R231" s="362"/>
      <c r="S231" s="362"/>
      <c r="T231" s="362"/>
      <c r="U231" s="362"/>
      <c r="V231" s="363"/>
      <c r="W231" s="37" t="s">
        <v>73</v>
      </c>
      <c r="X231" s="348">
        <f>IFERROR(SUMPRODUCT(X224:X229*H224:H229),"0")</f>
        <v>0</v>
      </c>
      <c r="Y231" s="348">
        <f>IFERROR(SUMPRODUCT(Y224:Y229*H224:H229),"0")</f>
        <v>0</v>
      </c>
      <c r="Z231" s="37"/>
      <c r="AA231" s="349"/>
      <c r="AB231" s="349"/>
      <c r="AC231" s="349"/>
    </row>
    <row r="232" spans="1:68" ht="16.5" customHeight="1" x14ac:dyDescent="0.25">
      <c r="A232" s="356" t="s">
        <v>350</v>
      </c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57"/>
      <c r="P232" s="357"/>
      <c r="Q232" s="357"/>
      <c r="R232" s="357"/>
      <c r="S232" s="357"/>
      <c r="T232" s="357"/>
      <c r="U232" s="357"/>
      <c r="V232" s="357"/>
      <c r="W232" s="357"/>
      <c r="X232" s="357"/>
      <c r="Y232" s="357"/>
      <c r="Z232" s="357"/>
      <c r="AA232" s="341"/>
      <c r="AB232" s="341"/>
      <c r="AC232" s="341"/>
    </row>
    <row r="233" spans="1:68" ht="14.25" customHeight="1" x14ac:dyDescent="0.25">
      <c r="A233" s="358" t="s">
        <v>63</v>
      </c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57"/>
      <c r="P233" s="357"/>
      <c r="Q233" s="357"/>
      <c r="R233" s="357"/>
      <c r="S233" s="357"/>
      <c r="T233" s="357"/>
      <c r="U233" s="357"/>
      <c r="V233" s="357"/>
      <c r="W233" s="357"/>
      <c r="X233" s="357"/>
      <c r="Y233" s="357"/>
      <c r="Z233" s="357"/>
      <c r="AA233" s="342"/>
      <c r="AB233" s="342"/>
      <c r="AC233" s="342"/>
    </row>
    <row r="234" spans="1:68" ht="27" customHeight="1" x14ac:dyDescent="0.25">
      <c r="A234" s="54" t="s">
        <v>351</v>
      </c>
      <c r="B234" s="54" t="s">
        <v>352</v>
      </c>
      <c r="C234" s="31">
        <v>4301070917</v>
      </c>
      <c r="D234" s="354">
        <v>4607111035912</v>
      </c>
      <c r="E234" s="355"/>
      <c r="F234" s="345">
        <v>0.43</v>
      </c>
      <c r="G234" s="32">
        <v>16</v>
      </c>
      <c r="H234" s="345">
        <v>6.88</v>
      </c>
      <c r="I234" s="345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4" s="351"/>
      <c r="R234" s="351"/>
      <c r="S234" s="351"/>
      <c r="T234" s="352"/>
      <c r="U234" s="34"/>
      <c r="V234" s="34"/>
      <c r="W234" s="35" t="s">
        <v>69</v>
      </c>
      <c r="X234" s="346">
        <v>0</v>
      </c>
      <c r="Y234" s="347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353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354</v>
      </c>
      <c r="B235" s="54" t="s">
        <v>355</v>
      </c>
      <c r="C235" s="31">
        <v>4301070920</v>
      </c>
      <c r="D235" s="354">
        <v>4607111035929</v>
      </c>
      <c r="E235" s="355"/>
      <c r="F235" s="345">
        <v>0.9</v>
      </c>
      <c r="G235" s="32">
        <v>8</v>
      </c>
      <c r="H235" s="345">
        <v>7.2</v>
      </c>
      <c r="I235" s="345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5" s="351"/>
      <c r="R235" s="351"/>
      <c r="S235" s="351"/>
      <c r="T235" s="352"/>
      <c r="U235" s="34"/>
      <c r="V235" s="34"/>
      <c r="W235" s="35" t="s">
        <v>69</v>
      </c>
      <c r="X235" s="346">
        <v>12</v>
      </c>
      <c r="Y235" s="347">
        <f>IFERROR(IF(X235="","",X235),"")</f>
        <v>12</v>
      </c>
      <c r="Z235" s="36">
        <f>IFERROR(IF(X235="","",X235*0.0155),"")</f>
        <v>0.186</v>
      </c>
      <c r="AA235" s="56"/>
      <c r="AB235" s="57"/>
      <c r="AC235" s="250" t="s">
        <v>353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89.64</v>
      </c>
      <c r="BN235" s="67">
        <f>IFERROR(Y235*I235,"0")</f>
        <v>89.64</v>
      </c>
      <c r="BO235" s="67">
        <f>IFERROR(X235/J235,"0")</f>
        <v>0.14285714285714285</v>
      </c>
      <c r="BP235" s="67">
        <f>IFERROR(Y235/J235,"0")</f>
        <v>0.14285714285714285</v>
      </c>
    </row>
    <row r="236" spans="1:68" ht="27" customHeight="1" x14ac:dyDescent="0.25">
      <c r="A236" s="54" t="s">
        <v>356</v>
      </c>
      <c r="B236" s="54" t="s">
        <v>357</v>
      </c>
      <c r="C236" s="31">
        <v>4301070915</v>
      </c>
      <c r="D236" s="354">
        <v>4607111035882</v>
      </c>
      <c r="E236" s="355"/>
      <c r="F236" s="345">
        <v>0.43</v>
      </c>
      <c r="G236" s="32">
        <v>16</v>
      </c>
      <c r="H236" s="345">
        <v>6.88</v>
      </c>
      <c r="I236" s="345">
        <v>7.19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6" s="351"/>
      <c r="R236" s="351"/>
      <c r="S236" s="351"/>
      <c r="T236" s="352"/>
      <c r="U236" s="34"/>
      <c r="V236" s="34"/>
      <c r="W236" s="35" t="s">
        <v>69</v>
      </c>
      <c r="X236" s="346">
        <v>0</v>
      </c>
      <c r="Y236" s="347">
        <f>IFERROR(IF(X236="","",X236),"")</f>
        <v>0</v>
      </c>
      <c r="Z236" s="36">
        <f>IFERROR(IF(X236="","",X236*0.0155),"")</f>
        <v>0</v>
      </c>
      <c r="AA236" s="56"/>
      <c r="AB236" s="57"/>
      <c r="AC236" s="252" t="s">
        <v>358</v>
      </c>
      <c r="AG236" s="67"/>
      <c r="AJ236" s="71" t="s">
        <v>71</v>
      </c>
      <c r="AK236" s="71">
        <v>1</v>
      </c>
      <c r="BB236" s="2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359</v>
      </c>
      <c r="B237" s="54" t="s">
        <v>360</v>
      </c>
      <c r="C237" s="31">
        <v>4301070921</v>
      </c>
      <c r="D237" s="354">
        <v>4607111035905</v>
      </c>
      <c r="E237" s="355"/>
      <c r="F237" s="345">
        <v>0.9</v>
      </c>
      <c r="G237" s="32">
        <v>8</v>
      </c>
      <c r="H237" s="345">
        <v>7.2</v>
      </c>
      <c r="I237" s="345">
        <v>7.47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7" s="351"/>
      <c r="R237" s="351"/>
      <c r="S237" s="351"/>
      <c r="T237" s="352"/>
      <c r="U237" s="34"/>
      <c r="V237" s="34"/>
      <c r="W237" s="35" t="s">
        <v>69</v>
      </c>
      <c r="X237" s="346">
        <v>12</v>
      </c>
      <c r="Y237" s="347">
        <f>IFERROR(IF(X237="","",X237),"")</f>
        <v>12</v>
      </c>
      <c r="Z237" s="36">
        <f>IFERROR(IF(X237="","",X237*0.0155),"")</f>
        <v>0.186</v>
      </c>
      <c r="AA237" s="56"/>
      <c r="AB237" s="57"/>
      <c r="AC237" s="254" t="s">
        <v>358</v>
      </c>
      <c r="AG237" s="67"/>
      <c r="AJ237" s="71" t="s">
        <v>71</v>
      </c>
      <c r="AK237" s="71">
        <v>1</v>
      </c>
      <c r="BB237" s="255" t="s">
        <v>1</v>
      </c>
      <c r="BM237" s="67">
        <f>IFERROR(X237*I237,"0")</f>
        <v>89.64</v>
      </c>
      <c r="BN237" s="67">
        <f>IFERROR(Y237*I237,"0")</f>
        <v>89.64</v>
      </c>
      <c r="BO237" s="67">
        <f>IFERROR(X237/J237,"0")</f>
        <v>0.14285714285714285</v>
      </c>
      <c r="BP237" s="67">
        <f>IFERROR(Y237/J237,"0")</f>
        <v>0.14285714285714285</v>
      </c>
    </row>
    <row r="238" spans="1:68" x14ac:dyDescent="0.2">
      <c r="A238" s="364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65"/>
      <c r="P238" s="361" t="s">
        <v>72</v>
      </c>
      <c r="Q238" s="362"/>
      <c r="R238" s="362"/>
      <c r="S238" s="362"/>
      <c r="T238" s="362"/>
      <c r="U238" s="362"/>
      <c r="V238" s="363"/>
      <c r="W238" s="37" t="s">
        <v>69</v>
      </c>
      <c r="X238" s="348">
        <f>IFERROR(SUM(X234:X237),"0")</f>
        <v>24</v>
      </c>
      <c r="Y238" s="348">
        <f>IFERROR(SUM(Y234:Y237),"0")</f>
        <v>24</v>
      </c>
      <c r="Z238" s="348">
        <f>IFERROR(IF(Z234="",0,Z234),"0")+IFERROR(IF(Z235="",0,Z235),"0")+IFERROR(IF(Z236="",0,Z236),"0")+IFERROR(IF(Z237="",0,Z237),"0")</f>
        <v>0.372</v>
      </c>
      <c r="AA238" s="349"/>
      <c r="AB238" s="349"/>
      <c r="AC238" s="349"/>
    </row>
    <row r="239" spans="1:68" x14ac:dyDescent="0.2">
      <c r="A239" s="357"/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65"/>
      <c r="P239" s="361" t="s">
        <v>72</v>
      </c>
      <c r="Q239" s="362"/>
      <c r="R239" s="362"/>
      <c r="S239" s="362"/>
      <c r="T239" s="362"/>
      <c r="U239" s="362"/>
      <c r="V239" s="363"/>
      <c r="W239" s="37" t="s">
        <v>73</v>
      </c>
      <c r="X239" s="348">
        <f>IFERROR(SUMPRODUCT(X234:X237*H234:H237),"0")</f>
        <v>172.8</v>
      </c>
      <c r="Y239" s="348">
        <f>IFERROR(SUMPRODUCT(Y234:Y237*H234:H237),"0")</f>
        <v>172.8</v>
      </c>
      <c r="Z239" s="37"/>
      <c r="AA239" s="349"/>
      <c r="AB239" s="349"/>
      <c r="AC239" s="349"/>
    </row>
    <row r="240" spans="1:68" ht="16.5" customHeight="1" x14ac:dyDescent="0.25">
      <c r="A240" s="356" t="s">
        <v>361</v>
      </c>
      <c r="B240" s="357"/>
      <c r="C240" s="357"/>
      <c r="D240" s="357"/>
      <c r="E240" s="357"/>
      <c r="F240" s="357"/>
      <c r="G240" s="357"/>
      <c r="H240" s="357"/>
      <c r="I240" s="357"/>
      <c r="J240" s="357"/>
      <c r="K240" s="357"/>
      <c r="L240" s="357"/>
      <c r="M240" s="357"/>
      <c r="N240" s="357"/>
      <c r="O240" s="357"/>
      <c r="P240" s="357"/>
      <c r="Q240" s="357"/>
      <c r="R240" s="357"/>
      <c r="S240" s="357"/>
      <c r="T240" s="357"/>
      <c r="U240" s="357"/>
      <c r="V240" s="357"/>
      <c r="W240" s="357"/>
      <c r="X240" s="357"/>
      <c r="Y240" s="357"/>
      <c r="Z240" s="357"/>
      <c r="AA240" s="341"/>
      <c r="AB240" s="341"/>
      <c r="AC240" s="341"/>
    </row>
    <row r="241" spans="1:68" ht="14.25" customHeight="1" x14ac:dyDescent="0.25">
      <c r="A241" s="358" t="s">
        <v>63</v>
      </c>
      <c r="B241" s="357"/>
      <c r="C241" s="357"/>
      <c r="D241" s="357"/>
      <c r="E241" s="357"/>
      <c r="F241" s="357"/>
      <c r="G241" s="357"/>
      <c r="H241" s="357"/>
      <c r="I241" s="357"/>
      <c r="J241" s="357"/>
      <c r="K241" s="357"/>
      <c r="L241" s="357"/>
      <c r="M241" s="357"/>
      <c r="N241" s="357"/>
      <c r="O241" s="357"/>
      <c r="P241" s="357"/>
      <c r="Q241" s="357"/>
      <c r="R241" s="357"/>
      <c r="S241" s="357"/>
      <c r="T241" s="357"/>
      <c r="U241" s="357"/>
      <c r="V241" s="357"/>
      <c r="W241" s="357"/>
      <c r="X241" s="357"/>
      <c r="Y241" s="357"/>
      <c r="Z241" s="357"/>
      <c r="AA241" s="342"/>
      <c r="AB241" s="342"/>
      <c r="AC241" s="342"/>
    </row>
    <row r="242" spans="1:68" ht="27" customHeight="1" x14ac:dyDescent="0.25">
      <c r="A242" s="54" t="s">
        <v>362</v>
      </c>
      <c r="B242" s="54" t="s">
        <v>363</v>
      </c>
      <c r="C242" s="31">
        <v>4301071097</v>
      </c>
      <c r="D242" s="354">
        <v>4620207491096</v>
      </c>
      <c r="E242" s="355"/>
      <c r="F242" s="345">
        <v>1</v>
      </c>
      <c r="G242" s="32">
        <v>5</v>
      </c>
      <c r="H242" s="345">
        <v>5</v>
      </c>
      <c r="I242" s="345">
        <v>5.23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180</v>
      </c>
      <c r="P242" s="412" t="s">
        <v>364</v>
      </c>
      <c r="Q242" s="351"/>
      <c r="R242" s="351"/>
      <c r="S242" s="351"/>
      <c r="T242" s="352"/>
      <c r="U242" s="34"/>
      <c r="V242" s="34"/>
      <c r="W242" s="35" t="s">
        <v>69</v>
      </c>
      <c r="X242" s="346">
        <v>12</v>
      </c>
      <c r="Y242" s="347">
        <f>IFERROR(IF(X242="","",X242),"")</f>
        <v>12</v>
      </c>
      <c r="Z242" s="36">
        <f>IFERROR(IF(X242="","",X242*0.0155),"")</f>
        <v>0.186</v>
      </c>
      <c r="AA242" s="56"/>
      <c r="AB242" s="57"/>
      <c r="AC242" s="256" t="s">
        <v>365</v>
      </c>
      <c r="AG242" s="67"/>
      <c r="AJ242" s="71" t="s">
        <v>71</v>
      </c>
      <c r="AK242" s="71">
        <v>1</v>
      </c>
      <c r="BB242" s="257" t="s">
        <v>1</v>
      </c>
      <c r="BM242" s="67">
        <f>IFERROR(X242*I242,"0")</f>
        <v>62.760000000000005</v>
      </c>
      <c r="BN242" s="67">
        <f>IFERROR(Y242*I242,"0")</f>
        <v>62.760000000000005</v>
      </c>
      <c r="BO242" s="67">
        <f>IFERROR(X242/J242,"0")</f>
        <v>0.14285714285714285</v>
      </c>
      <c r="BP242" s="67">
        <f>IFERROR(Y242/J242,"0")</f>
        <v>0.14285714285714285</v>
      </c>
    </row>
    <row r="243" spans="1:68" x14ac:dyDescent="0.2">
      <c r="A243" s="364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65"/>
      <c r="P243" s="361" t="s">
        <v>72</v>
      </c>
      <c r="Q243" s="362"/>
      <c r="R243" s="362"/>
      <c r="S243" s="362"/>
      <c r="T243" s="362"/>
      <c r="U243" s="362"/>
      <c r="V243" s="363"/>
      <c r="W243" s="37" t="s">
        <v>69</v>
      </c>
      <c r="X243" s="348">
        <f>IFERROR(SUM(X242:X242),"0")</f>
        <v>12</v>
      </c>
      <c r="Y243" s="348">
        <f>IFERROR(SUM(Y242:Y242),"0")</f>
        <v>12</v>
      </c>
      <c r="Z243" s="348">
        <f>IFERROR(IF(Z242="",0,Z242),"0")</f>
        <v>0.186</v>
      </c>
      <c r="AA243" s="349"/>
      <c r="AB243" s="349"/>
      <c r="AC243" s="349"/>
    </row>
    <row r="244" spans="1:68" x14ac:dyDescent="0.2">
      <c r="A244" s="357"/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65"/>
      <c r="P244" s="361" t="s">
        <v>72</v>
      </c>
      <c r="Q244" s="362"/>
      <c r="R244" s="362"/>
      <c r="S244" s="362"/>
      <c r="T244" s="362"/>
      <c r="U244" s="362"/>
      <c r="V244" s="363"/>
      <c r="W244" s="37" t="s">
        <v>73</v>
      </c>
      <c r="X244" s="348">
        <f>IFERROR(SUMPRODUCT(X242:X242*H242:H242),"0")</f>
        <v>60</v>
      </c>
      <c r="Y244" s="348">
        <f>IFERROR(SUMPRODUCT(Y242:Y242*H242:H242),"0")</f>
        <v>60</v>
      </c>
      <c r="Z244" s="37"/>
      <c r="AA244" s="349"/>
      <c r="AB244" s="349"/>
      <c r="AC244" s="349"/>
    </row>
    <row r="245" spans="1:68" ht="16.5" customHeight="1" x14ac:dyDescent="0.25">
      <c r="A245" s="356" t="s">
        <v>366</v>
      </c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41"/>
      <c r="AB245" s="341"/>
      <c r="AC245" s="341"/>
    </row>
    <row r="246" spans="1:68" ht="14.25" customHeight="1" x14ac:dyDescent="0.25">
      <c r="A246" s="358" t="s">
        <v>63</v>
      </c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57"/>
      <c r="N246" s="357"/>
      <c r="O246" s="357"/>
      <c r="P246" s="357"/>
      <c r="Q246" s="357"/>
      <c r="R246" s="357"/>
      <c r="S246" s="357"/>
      <c r="T246" s="357"/>
      <c r="U246" s="357"/>
      <c r="V246" s="357"/>
      <c r="W246" s="357"/>
      <c r="X246" s="357"/>
      <c r="Y246" s="357"/>
      <c r="Z246" s="357"/>
      <c r="AA246" s="342"/>
      <c r="AB246" s="342"/>
      <c r="AC246" s="342"/>
    </row>
    <row r="247" spans="1:68" ht="27" customHeight="1" x14ac:dyDescent="0.25">
      <c r="A247" s="54" t="s">
        <v>367</v>
      </c>
      <c r="B247" s="54" t="s">
        <v>368</v>
      </c>
      <c r="C247" s="31">
        <v>4301071093</v>
      </c>
      <c r="D247" s="354">
        <v>4620207490709</v>
      </c>
      <c r="E247" s="355"/>
      <c r="F247" s="345">
        <v>0.65</v>
      </c>
      <c r="G247" s="32">
        <v>8</v>
      </c>
      <c r="H247" s="345">
        <v>5.2</v>
      </c>
      <c r="I247" s="345">
        <v>5.47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53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7" s="351"/>
      <c r="R247" s="351"/>
      <c r="S247" s="351"/>
      <c r="T247" s="352"/>
      <c r="U247" s="34"/>
      <c r="V247" s="34"/>
      <c r="W247" s="35" t="s">
        <v>69</v>
      </c>
      <c r="X247" s="346">
        <v>0</v>
      </c>
      <c r="Y247" s="347">
        <f>IFERROR(IF(X247="","",X247),"")</f>
        <v>0</v>
      </c>
      <c r="Z247" s="36">
        <f>IFERROR(IF(X247="","",X247*0.0155),"")</f>
        <v>0</v>
      </c>
      <c r="AA247" s="56"/>
      <c r="AB247" s="57"/>
      <c r="AC247" s="258" t="s">
        <v>369</v>
      </c>
      <c r="AG247" s="67"/>
      <c r="AJ247" s="71" t="s">
        <v>71</v>
      </c>
      <c r="AK247" s="71">
        <v>1</v>
      </c>
      <c r="BB247" s="25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4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65"/>
      <c r="P248" s="361" t="s">
        <v>72</v>
      </c>
      <c r="Q248" s="362"/>
      <c r="R248" s="362"/>
      <c r="S248" s="362"/>
      <c r="T248" s="362"/>
      <c r="U248" s="362"/>
      <c r="V248" s="363"/>
      <c r="W248" s="37" t="s">
        <v>69</v>
      </c>
      <c r="X248" s="348">
        <f>IFERROR(SUM(X247:X247),"0")</f>
        <v>0</v>
      </c>
      <c r="Y248" s="348">
        <f>IFERROR(SUM(Y247:Y247),"0")</f>
        <v>0</v>
      </c>
      <c r="Z248" s="348">
        <f>IFERROR(IF(Z247="",0,Z247),"0")</f>
        <v>0</v>
      </c>
      <c r="AA248" s="349"/>
      <c r="AB248" s="349"/>
      <c r="AC248" s="349"/>
    </row>
    <row r="249" spans="1:68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65"/>
      <c r="P249" s="361" t="s">
        <v>72</v>
      </c>
      <c r="Q249" s="362"/>
      <c r="R249" s="362"/>
      <c r="S249" s="362"/>
      <c r="T249" s="362"/>
      <c r="U249" s="362"/>
      <c r="V249" s="363"/>
      <c r="W249" s="37" t="s">
        <v>73</v>
      </c>
      <c r="X249" s="348">
        <f>IFERROR(SUMPRODUCT(X247:X247*H247:H247),"0")</f>
        <v>0</v>
      </c>
      <c r="Y249" s="348">
        <f>IFERROR(SUMPRODUCT(Y247:Y247*H247:H247),"0")</f>
        <v>0</v>
      </c>
      <c r="Z249" s="37"/>
      <c r="AA249" s="349"/>
      <c r="AB249" s="349"/>
      <c r="AC249" s="349"/>
    </row>
    <row r="250" spans="1:68" ht="14.25" customHeight="1" x14ac:dyDescent="0.25">
      <c r="A250" s="358" t="s">
        <v>130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42"/>
      <c r="AB250" s="342"/>
      <c r="AC250" s="342"/>
    </row>
    <row r="251" spans="1:68" ht="27" customHeight="1" x14ac:dyDescent="0.25">
      <c r="A251" s="54" t="s">
        <v>370</v>
      </c>
      <c r="B251" s="54" t="s">
        <v>371</v>
      </c>
      <c r="C251" s="31">
        <v>4301135692</v>
      </c>
      <c r="D251" s="354">
        <v>4620207490570</v>
      </c>
      <c r="E251" s="355"/>
      <c r="F251" s="345">
        <v>0.2</v>
      </c>
      <c r="G251" s="32">
        <v>12</v>
      </c>
      <c r="H251" s="345">
        <v>2.4</v>
      </c>
      <c r="I251" s="345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51" s="351"/>
      <c r="R251" s="351"/>
      <c r="S251" s="351"/>
      <c r="T251" s="352"/>
      <c r="U251" s="34"/>
      <c r="V251" s="34"/>
      <c r="W251" s="35" t="s">
        <v>69</v>
      </c>
      <c r="X251" s="346">
        <v>0</v>
      </c>
      <c r="Y251" s="347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372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373</v>
      </c>
      <c r="B252" s="54" t="s">
        <v>374</v>
      </c>
      <c r="C252" s="31">
        <v>4301135691</v>
      </c>
      <c r="D252" s="354">
        <v>4620207490549</v>
      </c>
      <c r="E252" s="355"/>
      <c r="F252" s="345">
        <v>0.2</v>
      </c>
      <c r="G252" s="32">
        <v>12</v>
      </c>
      <c r="H252" s="345">
        <v>2.4</v>
      </c>
      <c r="I252" s="345">
        <v>3.1036000000000001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2" s="351"/>
      <c r="R252" s="351"/>
      <c r="S252" s="351"/>
      <c r="T252" s="352"/>
      <c r="U252" s="34"/>
      <c r="V252" s="34"/>
      <c r="W252" s="35" t="s">
        <v>69</v>
      </c>
      <c r="X252" s="346">
        <v>0</v>
      </c>
      <c r="Y252" s="347">
        <f>IFERROR(IF(X252="","",X252),"")</f>
        <v>0</v>
      </c>
      <c r="Z252" s="36">
        <f>IFERROR(IF(X252="","",X252*0.01788),"")</f>
        <v>0</v>
      </c>
      <c r="AA252" s="56"/>
      <c r="AB252" s="57"/>
      <c r="AC252" s="262" t="s">
        <v>372</v>
      </c>
      <c r="AG252" s="67"/>
      <c r="AJ252" s="71" t="s">
        <v>71</v>
      </c>
      <c r="AK252" s="71">
        <v>1</v>
      </c>
      <c r="BB252" s="263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375</v>
      </c>
      <c r="B253" s="54" t="s">
        <v>376</v>
      </c>
      <c r="C253" s="31">
        <v>4301135694</v>
      </c>
      <c r="D253" s="354">
        <v>4620207490501</v>
      </c>
      <c r="E253" s="355"/>
      <c r="F253" s="345">
        <v>0.2</v>
      </c>
      <c r="G253" s="32">
        <v>12</v>
      </c>
      <c r="H253" s="345">
        <v>2.4</v>
      </c>
      <c r="I253" s="345">
        <v>3.1036000000000001</v>
      </c>
      <c r="J253" s="32">
        <v>70</v>
      </c>
      <c r="K253" s="32" t="s">
        <v>79</v>
      </c>
      <c r="L253" s="32" t="s">
        <v>67</v>
      </c>
      <c r="M253" s="33" t="s">
        <v>68</v>
      </c>
      <c r="N253" s="33"/>
      <c r="O253" s="32">
        <v>180</v>
      </c>
      <c r="P253" s="54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3" s="351"/>
      <c r="R253" s="351"/>
      <c r="S253" s="351"/>
      <c r="T253" s="352"/>
      <c r="U253" s="34"/>
      <c r="V253" s="34"/>
      <c r="W253" s="35" t="s">
        <v>69</v>
      </c>
      <c r="X253" s="346">
        <v>0</v>
      </c>
      <c r="Y253" s="347">
        <f>IFERROR(IF(X253="","",X253),"")</f>
        <v>0</v>
      </c>
      <c r="Z253" s="36">
        <f>IFERROR(IF(X253="","",X253*0.01788),"")</f>
        <v>0</v>
      </c>
      <c r="AA253" s="56"/>
      <c r="AB253" s="57"/>
      <c r="AC253" s="264" t="s">
        <v>372</v>
      </c>
      <c r="AG253" s="67"/>
      <c r="AJ253" s="71" t="s">
        <v>71</v>
      </c>
      <c r="AK253" s="71">
        <v>1</v>
      </c>
      <c r="BB253" s="265" t="s">
        <v>81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64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65"/>
      <c r="P254" s="361" t="s">
        <v>72</v>
      </c>
      <c r="Q254" s="362"/>
      <c r="R254" s="362"/>
      <c r="S254" s="362"/>
      <c r="T254" s="362"/>
      <c r="U254" s="362"/>
      <c r="V254" s="363"/>
      <c r="W254" s="37" t="s">
        <v>69</v>
      </c>
      <c r="X254" s="348">
        <f>IFERROR(SUM(X251:X253),"0")</f>
        <v>0</v>
      </c>
      <c r="Y254" s="348">
        <f>IFERROR(SUM(Y251:Y253),"0")</f>
        <v>0</v>
      </c>
      <c r="Z254" s="348">
        <f>IFERROR(IF(Z251="",0,Z251),"0")+IFERROR(IF(Z252="",0,Z252),"0")+IFERROR(IF(Z253="",0,Z253),"0")</f>
        <v>0</v>
      </c>
      <c r="AA254" s="349"/>
      <c r="AB254" s="349"/>
      <c r="AC254" s="349"/>
    </row>
    <row r="255" spans="1:68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65"/>
      <c r="P255" s="361" t="s">
        <v>72</v>
      </c>
      <c r="Q255" s="362"/>
      <c r="R255" s="362"/>
      <c r="S255" s="362"/>
      <c r="T255" s="362"/>
      <c r="U255" s="362"/>
      <c r="V255" s="363"/>
      <c r="W255" s="37" t="s">
        <v>73</v>
      </c>
      <c r="X255" s="348">
        <f>IFERROR(SUMPRODUCT(X251:X253*H251:H253),"0")</f>
        <v>0</v>
      </c>
      <c r="Y255" s="348">
        <f>IFERROR(SUMPRODUCT(Y251:Y253*H251:H253),"0")</f>
        <v>0</v>
      </c>
      <c r="Z255" s="37"/>
      <c r="AA255" s="349"/>
      <c r="AB255" s="349"/>
      <c r="AC255" s="349"/>
    </row>
    <row r="256" spans="1:68" ht="16.5" customHeight="1" x14ac:dyDescent="0.25">
      <c r="A256" s="356" t="s">
        <v>377</v>
      </c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  <c r="AA256" s="341"/>
      <c r="AB256" s="341"/>
      <c r="AC256" s="341"/>
    </row>
    <row r="257" spans="1:68" ht="14.25" customHeight="1" x14ac:dyDescent="0.25">
      <c r="A257" s="358" t="s">
        <v>63</v>
      </c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42"/>
      <c r="AB257" s="342"/>
      <c r="AC257" s="342"/>
    </row>
    <row r="258" spans="1:68" ht="16.5" customHeight="1" x14ac:dyDescent="0.25">
      <c r="A258" s="54" t="s">
        <v>378</v>
      </c>
      <c r="B258" s="54" t="s">
        <v>379</v>
      </c>
      <c r="C258" s="31">
        <v>4301071063</v>
      </c>
      <c r="D258" s="354">
        <v>4607111039019</v>
      </c>
      <c r="E258" s="355"/>
      <c r="F258" s="345">
        <v>0.43</v>
      </c>
      <c r="G258" s="32">
        <v>16</v>
      </c>
      <c r="H258" s="345">
        <v>6.88</v>
      </c>
      <c r="I258" s="345">
        <v>7.2060000000000004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180</v>
      </c>
      <c r="P258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8" s="351"/>
      <c r="R258" s="351"/>
      <c r="S258" s="351"/>
      <c r="T258" s="352"/>
      <c r="U258" s="34"/>
      <c r="V258" s="34"/>
      <c r="W258" s="35" t="s">
        <v>69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6" t="s">
        <v>380</v>
      </c>
      <c r="AG258" s="67"/>
      <c r="AJ258" s="71" t="s">
        <v>71</v>
      </c>
      <c r="AK258" s="71">
        <v>1</v>
      </c>
      <c r="BB258" s="26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16.5" customHeight="1" x14ac:dyDescent="0.25">
      <c r="A259" s="54" t="s">
        <v>381</v>
      </c>
      <c r="B259" s="54" t="s">
        <v>382</v>
      </c>
      <c r="C259" s="31">
        <v>4301071000</v>
      </c>
      <c r="D259" s="354">
        <v>4607111038708</v>
      </c>
      <c r="E259" s="355"/>
      <c r="F259" s="345">
        <v>0.8</v>
      </c>
      <c r="G259" s="32">
        <v>8</v>
      </c>
      <c r="H259" s="345">
        <v>6.4</v>
      </c>
      <c r="I259" s="345">
        <v>6.67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41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9" s="351"/>
      <c r="R259" s="351"/>
      <c r="S259" s="351"/>
      <c r="T259" s="352"/>
      <c r="U259" s="34"/>
      <c r="V259" s="34"/>
      <c r="W259" s="35" t="s">
        <v>69</v>
      </c>
      <c r="X259" s="346">
        <v>0</v>
      </c>
      <c r="Y259" s="347">
        <f>IFERROR(IF(X259="","",X259),"")</f>
        <v>0</v>
      </c>
      <c r="Z259" s="36">
        <f>IFERROR(IF(X259="","",X259*0.0155),"")</f>
        <v>0</v>
      </c>
      <c r="AA259" s="56"/>
      <c r="AB259" s="57"/>
      <c r="AC259" s="268" t="s">
        <v>380</v>
      </c>
      <c r="AG259" s="67"/>
      <c r="AJ259" s="71" t="s">
        <v>71</v>
      </c>
      <c r="AK259" s="71">
        <v>1</v>
      </c>
      <c r="BB259" s="26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64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65"/>
      <c r="P260" s="361" t="s">
        <v>72</v>
      </c>
      <c r="Q260" s="362"/>
      <c r="R260" s="362"/>
      <c r="S260" s="362"/>
      <c r="T260" s="362"/>
      <c r="U260" s="362"/>
      <c r="V260" s="363"/>
      <c r="W260" s="37" t="s">
        <v>69</v>
      </c>
      <c r="X260" s="348">
        <f>IFERROR(SUM(X258:X259),"0")</f>
        <v>0</v>
      </c>
      <c r="Y260" s="348">
        <f>IFERROR(SUM(Y258:Y259),"0")</f>
        <v>0</v>
      </c>
      <c r="Z260" s="348">
        <f>IFERROR(IF(Z258="",0,Z258),"0")+IFERROR(IF(Z259="",0,Z259),"0")</f>
        <v>0</v>
      </c>
      <c r="AA260" s="349"/>
      <c r="AB260" s="349"/>
      <c r="AC260" s="349"/>
    </row>
    <row r="261" spans="1:68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65"/>
      <c r="P261" s="361" t="s">
        <v>72</v>
      </c>
      <c r="Q261" s="362"/>
      <c r="R261" s="362"/>
      <c r="S261" s="362"/>
      <c r="T261" s="362"/>
      <c r="U261" s="362"/>
      <c r="V261" s="363"/>
      <c r="W261" s="37" t="s">
        <v>73</v>
      </c>
      <c r="X261" s="348">
        <f>IFERROR(SUMPRODUCT(X258:X259*H258:H259),"0")</f>
        <v>0</v>
      </c>
      <c r="Y261" s="348">
        <f>IFERROR(SUMPRODUCT(Y258:Y259*H258:H259),"0")</f>
        <v>0</v>
      </c>
      <c r="Z261" s="37"/>
      <c r="AA261" s="349"/>
      <c r="AB261" s="349"/>
      <c r="AC261" s="349"/>
    </row>
    <row r="262" spans="1:68" ht="27.75" customHeight="1" x14ac:dyDescent="0.2">
      <c r="A262" s="375" t="s">
        <v>383</v>
      </c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6"/>
      <c r="O262" s="376"/>
      <c r="P262" s="376"/>
      <c r="Q262" s="376"/>
      <c r="R262" s="376"/>
      <c r="S262" s="376"/>
      <c r="T262" s="376"/>
      <c r="U262" s="376"/>
      <c r="V262" s="376"/>
      <c r="W262" s="376"/>
      <c r="X262" s="376"/>
      <c r="Y262" s="376"/>
      <c r="Z262" s="376"/>
      <c r="AA262" s="48"/>
      <c r="AB262" s="48"/>
      <c r="AC262" s="48"/>
    </row>
    <row r="263" spans="1:68" ht="16.5" customHeight="1" x14ac:dyDescent="0.25">
      <c r="A263" s="356" t="s">
        <v>384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41"/>
      <c r="AB263" s="341"/>
      <c r="AC263" s="341"/>
    </row>
    <row r="264" spans="1:68" ht="14.25" customHeight="1" x14ac:dyDescent="0.25">
      <c r="A264" s="358" t="s">
        <v>63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57"/>
      <c r="Z264" s="357"/>
      <c r="AA264" s="342"/>
      <c r="AB264" s="342"/>
      <c r="AC264" s="342"/>
    </row>
    <row r="265" spans="1:68" ht="27" customHeight="1" x14ac:dyDescent="0.25">
      <c r="A265" s="54" t="s">
        <v>385</v>
      </c>
      <c r="B265" s="54" t="s">
        <v>386</v>
      </c>
      <c r="C265" s="31">
        <v>4301071036</v>
      </c>
      <c r="D265" s="354">
        <v>4607111036162</v>
      </c>
      <c r="E265" s="355"/>
      <c r="F265" s="345">
        <v>0.8</v>
      </c>
      <c r="G265" s="32">
        <v>8</v>
      </c>
      <c r="H265" s="345">
        <v>6.4</v>
      </c>
      <c r="I265" s="345">
        <v>6.6811999999999996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4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5" s="351"/>
      <c r="R265" s="351"/>
      <c r="S265" s="351"/>
      <c r="T265" s="352"/>
      <c r="U265" s="34"/>
      <c r="V265" s="34"/>
      <c r="W265" s="35" t="s">
        <v>69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70" t="s">
        <v>387</v>
      </c>
      <c r="AG265" s="67"/>
      <c r="AJ265" s="71" t="s">
        <v>71</v>
      </c>
      <c r="AK265" s="71">
        <v>1</v>
      </c>
      <c r="BB265" s="27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4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57"/>
      <c r="N266" s="357"/>
      <c r="O266" s="365"/>
      <c r="P266" s="361" t="s">
        <v>72</v>
      </c>
      <c r="Q266" s="362"/>
      <c r="R266" s="362"/>
      <c r="S266" s="362"/>
      <c r="T266" s="362"/>
      <c r="U266" s="362"/>
      <c r="V266" s="363"/>
      <c r="W266" s="37" t="s">
        <v>69</v>
      </c>
      <c r="X266" s="348">
        <f>IFERROR(SUM(X265:X265),"0")</f>
        <v>0</v>
      </c>
      <c r="Y266" s="348">
        <f>IFERROR(SUM(Y265:Y265),"0")</f>
        <v>0</v>
      </c>
      <c r="Z266" s="348">
        <f>IFERROR(IF(Z265="",0,Z265),"0")</f>
        <v>0</v>
      </c>
      <c r="AA266" s="349"/>
      <c r="AB266" s="349"/>
      <c r="AC266" s="349"/>
    </row>
    <row r="267" spans="1:68" x14ac:dyDescent="0.2">
      <c r="A267" s="357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65"/>
      <c r="P267" s="361" t="s">
        <v>72</v>
      </c>
      <c r="Q267" s="362"/>
      <c r="R267" s="362"/>
      <c r="S267" s="362"/>
      <c r="T267" s="362"/>
      <c r="U267" s="362"/>
      <c r="V267" s="363"/>
      <c r="W267" s="37" t="s">
        <v>73</v>
      </c>
      <c r="X267" s="348">
        <f>IFERROR(SUMPRODUCT(X265:X265*H265:H265),"0")</f>
        <v>0</v>
      </c>
      <c r="Y267" s="348">
        <f>IFERROR(SUMPRODUCT(Y265:Y265*H265:H265),"0")</f>
        <v>0</v>
      </c>
      <c r="Z267" s="37"/>
      <c r="AA267" s="349"/>
      <c r="AB267" s="349"/>
      <c r="AC267" s="349"/>
    </row>
    <row r="268" spans="1:68" ht="27.75" customHeight="1" x14ac:dyDescent="0.2">
      <c r="A268" s="375" t="s">
        <v>388</v>
      </c>
      <c r="B268" s="376"/>
      <c r="C268" s="376"/>
      <c r="D268" s="376"/>
      <c r="E268" s="376"/>
      <c r="F268" s="376"/>
      <c r="G268" s="376"/>
      <c r="H268" s="376"/>
      <c r="I268" s="376"/>
      <c r="J268" s="376"/>
      <c r="K268" s="376"/>
      <c r="L268" s="376"/>
      <c r="M268" s="376"/>
      <c r="N268" s="376"/>
      <c r="O268" s="376"/>
      <c r="P268" s="376"/>
      <c r="Q268" s="376"/>
      <c r="R268" s="376"/>
      <c r="S268" s="376"/>
      <c r="T268" s="376"/>
      <c r="U268" s="376"/>
      <c r="V268" s="376"/>
      <c r="W268" s="376"/>
      <c r="X268" s="376"/>
      <c r="Y268" s="376"/>
      <c r="Z268" s="376"/>
      <c r="AA268" s="48"/>
      <c r="AB268" s="48"/>
      <c r="AC268" s="48"/>
    </row>
    <row r="269" spans="1:68" ht="16.5" customHeight="1" x14ac:dyDescent="0.25">
      <c r="A269" s="356" t="s">
        <v>389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41"/>
      <c r="AB269" s="341"/>
      <c r="AC269" s="341"/>
    </row>
    <row r="270" spans="1:68" ht="14.25" customHeight="1" x14ac:dyDescent="0.25">
      <c r="A270" s="358" t="s">
        <v>63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42"/>
      <c r="AB270" s="342"/>
      <c r="AC270" s="342"/>
    </row>
    <row r="271" spans="1:68" ht="27" customHeight="1" x14ac:dyDescent="0.25">
      <c r="A271" s="54" t="s">
        <v>390</v>
      </c>
      <c r="B271" s="54" t="s">
        <v>391</v>
      </c>
      <c r="C271" s="31">
        <v>4301071029</v>
      </c>
      <c r="D271" s="354">
        <v>4607111035899</v>
      </c>
      <c r="E271" s="355"/>
      <c r="F271" s="345">
        <v>1</v>
      </c>
      <c r="G271" s="32">
        <v>5</v>
      </c>
      <c r="H271" s="345">
        <v>5</v>
      </c>
      <c r="I271" s="345">
        <v>5.2619999999999996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1" s="351"/>
      <c r="R271" s="351"/>
      <c r="S271" s="351"/>
      <c r="T271" s="352"/>
      <c r="U271" s="34"/>
      <c r="V271" s="34"/>
      <c r="W271" s="35" t="s">
        <v>69</v>
      </c>
      <c r="X271" s="346">
        <v>48</v>
      </c>
      <c r="Y271" s="347">
        <f>IFERROR(IF(X271="","",X271),"")</f>
        <v>48</v>
      </c>
      <c r="Z271" s="36">
        <f>IFERROR(IF(X271="","",X271*0.0155),"")</f>
        <v>0.74399999999999999</v>
      </c>
      <c r="AA271" s="56"/>
      <c r="AB271" s="57"/>
      <c r="AC271" s="272" t="s">
        <v>279</v>
      </c>
      <c r="AG271" s="67"/>
      <c r="AJ271" s="71" t="s">
        <v>71</v>
      </c>
      <c r="AK271" s="71">
        <v>1</v>
      </c>
      <c r="BB271" s="273" t="s">
        <v>1</v>
      </c>
      <c r="BM271" s="67">
        <f>IFERROR(X271*I271,"0")</f>
        <v>252.57599999999996</v>
      </c>
      <c r="BN271" s="67">
        <f>IFERROR(Y271*I271,"0")</f>
        <v>252.57599999999996</v>
      </c>
      <c r="BO271" s="67">
        <f>IFERROR(X271/J271,"0")</f>
        <v>0.5714285714285714</v>
      </c>
      <c r="BP271" s="67">
        <f>IFERROR(Y271/J271,"0")</f>
        <v>0.5714285714285714</v>
      </c>
    </row>
    <row r="272" spans="1:68" ht="27" customHeight="1" x14ac:dyDescent="0.25">
      <c r="A272" s="54" t="s">
        <v>392</v>
      </c>
      <c r="B272" s="54" t="s">
        <v>393</v>
      </c>
      <c r="C272" s="31">
        <v>4301070991</v>
      </c>
      <c r="D272" s="354">
        <v>4607111038180</v>
      </c>
      <c r="E272" s="355"/>
      <c r="F272" s="345">
        <v>0.4</v>
      </c>
      <c r="G272" s="32">
        <v>16</v>
      </c>
      <c r="H272" s="345">
        <v>6.4</v>
      </c>
      <c r="I272" s="345">
        <v>6.71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4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2" s="351"/>
      <c r="R272" s="351"/>
      <c r="S272" s="351"/>
      <c r="T272" s="352"/>
      <c r="U272" s="34"/>
      <c r="V272" s="34"/>
      <c r="W272" s="35" t="s">
        <v>69</v>
      </c>
      <c r="X272" s="346">
        <v>0</v>
      </c>
      <c r="Y272" s="347">
        <f>IFERROR(IF(X272="","",X272),"")</f>
        <v>0</v>
      </c>
      <c r="Z272" s="36">
        <f>IFERROR(IF(X272="","",X272*0.0155),"")</f>
        <v>0</v>
      </c>
      <c r="AA272" s="56"/>
      <c r="AB272" s="57"/>
      <c r="AC272" s="274" t="s">
        <v>394</v>
      </c>
      <c r="AG272" s="67"/>
      <c r="AJ272" s="71" t="s">
        <v>71</v>
      </c>
      <c r="AK272" s="71">
        <v>1</v>
      </c>
      <c r="BB272" s="275" t="s">
        <v>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64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65"/>
      <c r="P273" s="361" t="s">
        <v>72</v>
      </c>
      <c r="Q273" s="362"/>
      <c r="R273" s="362"/>
      <c r="S273" s="362"/>
      <c r="T273" s="362"/>
      <c r="U273" s="362"/>
      <c r="V273" s="363"/>
      <c r="W273" s="37" t="s">
        <v>69</v>
      </c>
      <c r="X273" s="348">
        <f>IFERROR(SUM(X271:X272),"0")</f>
        <v>48</v>
      </c>
      <c r="Y273" s="348">
        <f>IFERROR(SUM(Y271:Y272),"0")</f>
        <v>48</v>
      </c>
      <c r="Z273" s="348">
        <f>IFERROR(IF(Z271="",0,Z271),"0")+IFERROR(IF(Z272="",0,Z272),"0")</f>
        <v>0.74399999999999999</v>
      </c>
      <c r="AA273" s="349"/>
      <c r="AB273" s="349"/>
      <c r="AC273" s="349"/>
    </row>
    <row r="274" spans="1:68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57"/>
      <c r="N274" s="357"/>
      <c r="O274" s="365"/>
      <c r="P274" s="361" t="s">
        <v>72</v>
      </c>
      <c r="Q274" s="362"/>
      <c r="R274" s="362"/>
      <c r="S274" s="362"/>
      <c r="T274" s="362"/>
      <c r="U274" s="362"/>
      <c r="V274" s="363"/>
      <c r="W274" s="37" t="s">
        <v>73</v>
      </c>
      <c r="X274" s="348">
        <f>IFERROR(SUMPRODUCT(X271:X272*H271:H272),"0")</f>
        <v>240</v>
      </c>
      <c r="Y274" s="348">
        <f>IFERROR(SUMPRODUCT(Y271:Y272*H271:H272),"0")</f>
        <v>240</v>
      </c>
      <c r="Z274" s="37"/>
      <c r="AA274" s="349"/>
      <c r="AB274" s="349"/>
      <c r="AC274" s="349"/>
    </row>
    <row r="275" spans="1:68" ht="27.75" customHeight="1" x14ac:dyDescent="0.2">
      <c r="A275" s="375" t="s">
        <v>395</v>
      </c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6"/>
      <c r="O275" s="376"/>
      <c r="P275" s="376"/>
      <c r="Q275" s="376"/>
      <c r="R275" s="376"/>
      <c r="S275" s="376"/>
      <c r="T275" s="376"/>
      <c r="U275" s="376"/>
      <c r="V275" s="376"/>
      <c r="W275" s="376"/>
      <c r="X275" s="376"/>
      <c r="Y275" s="376"/>
      <c r="Z275" s="376"/>
      <c r="AA275" s="48"/>
      <c r="AB275" s="48"/>
      <c r="AC275" s="48"/>
    </row>
    <row r="276" spans="1:68" ht="16.5" customHeight="1" x14ac:dyDescent="0.25">
      <c r="A276" s="356" t="s">
        <v>396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57"/>
      <c r="Z276" s="357"/>
      <c r="AA276" s="341"/>
      <c r="AB276" s="341"/>
      <c r="AC276" s="341"/>
    </row>
    <row r="277" spans="1:68" ht="14.25" customHeight="1" x14ac:dyDescent="0.25">
      <c r="A277" s="358" t="s">
        <v>397</v>
      </c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357"/>
      <c r="P277" s="357"/>
      <c r="Q277" s="357"/>
      <c r="R277" s="357"/>
      <c r="S277" s="357"/>
      <c r="T277" s="357"/>
      <c r="U277" s="357"/>
      <c r="V277" s="357"/>
      <c r="W277" s="357"/>
      <c r="X277" s="357"/>
      <c r="Y277" s="357"/>
      <c r="Z277" s="357"/>
      <c r="AA277" s="342"/>
      <c r="AB277" s="342"/>
      <c r="AC277" s="342"/>
    </row>
    <row r="278" spans="1:68" ht="27" customHeight="1" x14ac:dyDescent="0.25">
      <c r="A278" s="54" t="s">
        <v>398</v>
      </c>
      <c r="B278" s="54" t="s">
        <v>399</v>
      </c>
      <c r="C278" s="31">
        <v>4301133004</v>
      </c>
      <c r="D278" s="354">
        <v>4607111039774</v>
      </c>
      <c r="E278" s="355"/>
      <c r="F278" s="345">
        <v>0.25</v>
      </c>
      <c r="G278" s="32">
        <v>12</v>
      </c>
      <c r="H278" s="345">
        <v>3</v>
      </c>
      <c r="I278" s="345">
        <v>3.22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3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8" s="351"/>
      <c r="R278" s="351"/>
      <c r="S278" s="351"/>
      <c r="T278" s="352"/>
      <c r="U278" s="34"/>
      <c r="V278" s="34"/>
      <c r="W278" s="35" t="s">
        <v>69</v>
      </c>
      <c r="X278" s="346">
        <v>0</v>
      </c>
      <c r="Y278" s="347">
        <f>IFERROR(IF(X278="","",X278),"")</f>
        <v>0</v>
      </c>
      <c r="Z278" s="36">
        <f>IFERROR(IF(X278="","",X278*0.01788),"")</f>
        <v>0</v>
      </c>
      <c r="AA278" s="56"/>
      <c r="AB278" s="57"/>
      <c r="AC278" s="276" t="s">
        <v>400</v>
      </c>
      <c r="AG278" s="67"/>
      <c r="AJ278" s="71" t="s">
        <v>71</v>
      </c>
      <c r="AK278" s="71">
        <v>1</v>
      </c>
      <c r="BB278" s="277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64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65"/>
      <c r="P279" s="361" t="s">
        <v>72</v>
      </c>
      <c r="Q279" s="362"/>
      <c r="R279" s="362"/>
      <c r="S279" s="362"/>
      <c r="T279" s="362"/>
      <c r="U279" s="362"/>
      <c r="V279" s="363"/>
      <c r="W279" s="37" t="s">
        <v>69</v>
      </c>
      <c r="X279" s="348">
        <f>IFERROR(SUM(X278:X278),"0")</f>
        <v>0</v>
      </c>
      <c r="Y279" s="348">
        <f>IFERROR(SUM(Y278:Y278),"0")</f>
        <v>0</v>
      </c>
      <c r="Z279" s="348">
        <f>IFERROR(IF(Z278="",0,Z278),"0")</f>
        <v>0</v>
      </c>
      <c r="AA279" s="349"/>
      <c r="AB279" s="349"/>
      <c r="AC279" s="349"/>
    </row>
    <row r="280" spans="1:68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65"/>
      <c r="P280" s="361" t="s">
        <v>72</v>
      </c>
      <c r="Q280" s="362"/>
      <c r="R280" s="362"/>
      <c r="S280" s="362"/>
      <c r="T280" s="362"/>
      <c r="U280" s="362"/>
      <c r="V280" s="363"/>
      <c r="W280" s="37" t="s">
        <v>73</v>
      </c>
      <c r="X280" s="348">
        <f>IFERROR(SUMPRODUCT(X278:X278*H278:H278),"0")</f>
        <v>0</v>
      </c>
      <c r="Y280" s="348">
        <f>IFERROR(SUMPRODUCT(Y278:Y278*H278:H278),"0")</f>
        <v>0</v>
      </c>
      <c r="Z280" s="37"/>
      <c r="AA280" s="349"/>
      <c r="AB280" s="349"/>
      <c r="AC280" s="349"/>
    </row>
    <row r="281" spans="1:68" ht="14.25" customHeight="1" x14ac:dyDescent="0.25">
      <c r="A281" s="358" t="s">
        <v>130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57"/>
      <c r="Z281" s="357"/>
      <c r="AA281" s="342"/>
      <c r="AB281" s="342"/>
      <c r="AC281" s="342"/>
    </row>
    <row r="282" spans="1:68" ht="37.5" customHeight="1" x14ac:dyDescent="0.25">
      <c r="A282" s="54" t="s">
        <v>401</v>
      </c>
      <c r="B282" s="54" t="s">
        <v>402</v>
      </c>
      <c r="C282" s="31">
        <v>4301135400</v>
      </c>
      <c r="D282" s="354">
        <v>4607111039361</v>
      </c>
      <c r="E282" s="355"/>
      <c r="F282" s="345">
        <v>0.25</v>
      </c>
      <c r="G282" s="32">
        <v>12</v>
      </c>
      <c r="H282" s="345">
        <v>3</v>
      </c>
      <c r="I282" s="345">
        <v>3.7035999999999998</v>
      </c>
      <c r="J282" s="32">
        <v>70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52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2" s="351"/>
      <c r="R282" s="351"/>
      <c r="S282" s="351"/>
      <c r="T282" s="352"/>
      <c r="U282" s="34"/>
      <c r="V282" s="34"/>
      <c r="W282" s="35" t="s">
        <v>69</v>
      </c>
      <c r="X282" s="346">
        <v>0</v>
      </c>
      <c r="Y282" s="347">
        <f>IFERROR(IF(X282="","",X282),"")</f>
        <v>0</v>
      </c>
      <c r="Z282" s="36">
        <f>IFERROR(IF(X282="","",X282*0.01788),"")</f>
        <v>0</v>
      </c>
      <c r="AA282" s="56"/>
      <c r="AB282" s="57"/>
      <c r="AC282" s="278" t="s">
        <v>400</v>
      </c>
      <c r="AG282" s="67"/>
      <c r="AJ282" s="71" t="s">
        <v>71</v>
      </c>
      <c r="AK282" s="71">
        <v>1</v>
      </c>
      <c r="BB282" s="279" t="s">
        <v>81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6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65"/>
      <c r="P283" s="361" t="s">
        <v>72</v>
      </c>
      <c r="Q283" s="362"/>
      <c r="R283" s="362"/>
      <c r="S283" s="362"/>
      <c r="T283" s="362"/>
      <c r="U283" s="362"/>
      <c r="V283" s="363"/>
      <c r="W283" s="37" t="s">
        <v>69</v>
      </c>
      <c r="X283" s="348">
        <f>IFERROR(SUM(X282:X282),"0")</f>
        <v>0</v>
      </c>
      <c r="Y283" s="348">
        <f>IFERROR(SUM(Y282:Y282),"0")</f>
        <v>0</v>
      </c>
      <c r="Z283" s="348">
        <f>IFERROR(IF(Z282="",0,Z282),"0")</f>
        <v>0</v>
      </c>
      <c r="AA283" s="349"/>
      <c r="AB283" s="349"/>
      <c r="AC283" s="349"/>
    </row>
    <row r="284" spans="1:68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57"/>
      <c r="N284" s="357"/>
      <c r="O284" s="365"/>
      <c r="P284" s="361" t="s">
        <v>72</v>
      </c>
      <c r="Q284" s="362"/>
      <c r="R284" s="362"/>
      <c r="S284" s="362"/>
      <c r="T284" s="362"/>
      <c r="U284" s="362"/>
      <c r="V284" s="363"/>
      <c r="W284" s="37" t="s">
        <v>73</v>
      </c>
      <c r="X284" s="348">
        <f>IFERROR(SUMPRODUCT(X282:X282*H282:H282),"0")</f>
        <v>0</v>
      </c>
      <c r="Y284" s="348">
        <f>IFERROR(SUMPRODUCT(Y282:Y282*H282:H282),"0")</f>
        <v>0</v>
      </c>
      <c r="Z284" s="37"/>
      <c r="AA284" s="349"/>
      <c r="AB284" s="349"/>
      <c r="AC284" s="349"/>
    </row>
    <row r="285" spans="1:68" ht="27.75" customHeight="1" x14ac:dyDescent="0.2">
      <c r="A285" s="375" t="s">
        <v>260</v>
      </c>
      <c r="B285" s="376"/>
      <c r="C285" s="376"/>
      <c r="D285" s="376"/>
      <c r="E285" s="376"/>
      <c r="F285" s="376"/>
      <c r="G285" s="376"/>
      <c r="H285" s="376"/>
      <c r="I285" s="376"/>
      <c r="J285" s="376"/>
      <c r="K285" s="376"/>
      <c r="L285" s="376"/>
      <c r="M285" s="376"/>
      <c r="N285" s="376"/>
      <c r="O285" s="376"/>
      <c r="P285" s="376"/>
      <c r="Q285" s="376"/>
      <c r="R285" s="376"/>
      <c r="S285" s="376"/>
      <c r="T285" s="376"/>
      <c r="U285" s="376"/>
      <c r="V285" s="376"/>
      <c r="W285" s="376"/>
      <c r="X285" s="376"/>
      <c r="Y285" s="376"/>
      <c r="Z285" s="376"/>
      <c r="AA285" s="48"/>
      <c r="AB285" s="48"/>
      <c r="AC285" s="48"/>
    </row>
    <row r="286" spans="1:68" ht="16.5" customHeight="1" x14ac:dyDescent="0.25">
      <c r="A286" s="356" t="s">
        <v>260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41"/>
      <c r="AB286" s="341"/>
      <c r="AC286" s="341"/>
    </row>
    <row r="287" spans="1:68" ht="14.25" customHeight="1" x14ac:dyDescent="0.25">
      <c r="A287" s="358" t="s">
        <v>63</v>
      </c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  <c r="V287" s="357"/>
      <c r="W287" s="357"/>
      <c r="X287" s="357"/>
      <c r="Y287" s="357"/>
      <c r="Z287" s="357"/>
      <c r="AA287" s="342"/>
      <c r="AB287" s="342"/>
      <c r="AC287" s="342"/>
    </row>
    <row r="288" spans="1:68" ht="27" customHeight="1" x14ac:dyDescent="0.25">
      <c r="A288" s="54" t="s">
        <v>403</v>
      </c>
      <c r="B288" s="54" t="s">
        <v>404</v>
      </c>
      <c r="C288" s="31">
        <v>4301071014</v>
      </c>
      <c r="D288" s="354">
        <v>4640242181264</v>
      </c>
      <c r="E288" s="355"/>
      <c r="F288" s="345">
        <v>0.7</v>
      </c>
      <c r="G288" s="32">
        <v>10</v>
      </c>
      <c r="H288" s="345">
        <v>7</v>
      </c>
      <c r="I288" s="345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8" t="s">
        <v>405</v>
      </c>
      <c r="Q288" s="351"/>
      <c r="R288" s="351"/>
      <c r="S288" s="351"/>
      <c r="T288" s="352"/>
      <c r="U288" s="34"/>
      <c r="V288" s="34"/>
      <c r="W288" s="35" t="s">
        <v>69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406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407</v>
      </c>
      <c r="B289" s="54" t="s">
        <v>408</v>
      </c>
      <c r="C289" s="31">
        <v>4301071021</v>
      </c>
      <c r="D289" s="354">
        <v>4640242181325</v>
      </c>
      <c r="E289" s="355"/>
      <c r="F289" s="345">
        <v>0.7</v>
      </c>
      <c r="G289" s="32">
        <v>10</v>
      </c>
      <c r="H289" s="345">
        <v>7</v>
      </c>
      <c r="I289" s="345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3" t="s">
        <v>409</v>
      </c>
      <c r="Q289" s="351"/>
      <c r="R289" s="351"/>
      <c r="S289" s="351"/>
      <c r="T289" s="352"/>
      <c r="U289" s="34"/>
      <c r="V289" s="34"/>
      <c r="W289" s="35" t="s">
        <v>69</v>
      </c>
      <c r="X289" s="346">
        <v>0</v>
      </c>
      <c r="Y289" s="347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406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410</v>
      </c>
      <c r="B290" s="54" t="s">
        <v>411</v>
      </c>
      <c r="C290" s="31">
        <v>4301070993</v>
      </c>
      <c r="D290" s="354">
        <v>4640242180670</v>
      </c>
      <c r="E290" s="355"/>
      <c r="F290" s="345">
        <v>1</v>
      </c>
      <c r="G290" s="32">
        <v>6</v>
      </c>
      <c r="H290" s="345">
        <v>6</v>
      </c>
      <c r="I290" s="345">
        <v>6.23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74" t="s">
        <v>412</v>
      </c>
      <c r="Q290" s="351"/>
      <c r="R290" s="351"/>
      <c r="S290" s="351"/>
      <c r="T290" s="352"/>
      <c r="U290" s="34"/>
      <c r="V290" s="34"/>
      <c r="W290" s="35" t="s">
        <v>69</v>
      </c>
      <c r="X290" s="346">
        <v>0</v>
      </c>
      <c r="Y290" s="347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413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x14ac:dyDescent="0.2">
      <c r="A291" s="364"/>
      <c r="B291" s="357"/>
      <c r="C291" s="357"/>
      <c r="D291" s="357"/>
      <c r="E291" s="357"/>
      <c r="F291" s="357"/>
      <c r="G291" s="357"/>
      <c r="H291" s="357"/>
      <c r="I291" s="357"/>
      <c r="J291" s="357"/>
      <c r="K291" s="357"/>
      <c r="L291" s="357"/>
      <c r="M291" s="357"/>
      <c r="N291" s="357"/>
      <c r="O291" s="365"/>
      <c r="P291" s="361" t="s">
        <v>72</v>
      </c>
      <c r="Q291" s="362"/>
      <c r="R291" s="362"/>
      <c r="S291" s="362"/>
      <c r="T291" s="362"/>
      <c r="U291" s="362"/>
      <c r="V291" s="363"/>
      <c r="W291" s="37" t="s">
        <v>69</v>
      </c>
      <c r="X291" s="348">
        <f>IFERROR(SUM(X288:X290),"0")</f>
        <v>0</v>
      </c>
      <c r="Y291" s="348">
        <f>IFERROR(SUM(Y288:Y290),"0")</f>
        <v>0</v>
      </c>
      <c r="Z291" s="348">
        <f>IFERROR(IF(Z288="",0,Z288),"0")+IFERROR(IF(Z289="",0,Z289),"0")+IFERROR(IF(Z290="",0,Z290),"0")</f>
        <v>0</v>
      </c>
      <c r="AA291" s="349"/>
      <c r="AB291" s="349"/>
      <c r="AC291" s="349"/>
    </row>
    <row r="292" spans="1:68" x14ac:dyDescent="0.2">
      <c r="A292" s="357"/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57"/>
      <c r="N292" s="357"/>
      <c r="O292" s="365"/>
      <c r="P292" s="361" t="s">
        <v>72</v>
      </c>
      <c r="Q292" s="362"/>
      <c r="R292" s="362"/>
      <c r="S292" s="362"/>
      <c r="T292" s="362"/>
      <c r="U292" s="362"/>
      <c r="V292" s="363"/>
      <c r="W292" s="37" t="s">
        <v>73</v>
      </c>
      <c r="X292" s="348">
        <f>IFERROR(SUMPRODUCT(X288:X290*H288:H290),"0")</f>
        <v>0</v>
      </c>
      <c r="Y292" s="348">
        <f>IFERROR(SUMPRODUCT(Y288:Y290*H288:H290),"0")</f>
        <v>0</v>
      </c>
      <c r="Z292" s="37"/>
      <c r="AA292" s="349"/>
      <c r="AB292" s="349"/>
      <c r="AC292" s="349"/>
    </row>
    <row r="293" spans="1:68" ht="14.25" customHeight="1" x14ac:dyDescent="0.25">
      <c r="A293" s="358" t="s">
        <v>152</v>
      </c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57"/>
      <c r="N293" s="357"/>
      <c r="O293" s="357"/>
      <c r="P293" s="357"/>
      <c r="Q293" s="357"/>
      <c r="R293" s="357"/>
      <c r="S293" s="357"/>
      <c r="T293" s="357"/>
      <c r="U293" s="357"/>
      <c r="V293" s="357"/>
      <c r="W293" s="357"/>
      <c r="X293" s="357"/>
      <c r="Y293" s="357"/>
      <c r="Z293" s="357"/>
      <c r="AA293" s="342"/>
      <c r="AB293" s="342"/>
      <c r="AC293" s="342"/>
    </row>
    <row r="294" spans="1:68" ht="27" customHeight="1" x14ac:dyDescent="0.25">
      <c r="A294" s="54" t="s">
        <v>414</v>
      </c>
      <c r="B294" s="54" t="s">
        <v>415</v>
      </c>
      <c r="C294" s="31">
        <v>4301131019</v>
      </c>
      <c r="D294" s="354">
        <v>4640242180427</v>
      </c>
      <c r="E294" s="355"/>
      <c r="F294" s="345">
        <v>1.8</v>
      </c>
      <c r="G294" s="32">
        <v>1</v>
      </c>
      <c r="H294" s="345">
        <v>1.8</v>
      </c>
      <c r="I294" s="345">
        <v>1.915</v>
      </c>
      <c r="J294" s="32">
        <v>234</v>
      </c>
      <c r="K294" s="32" t="s">
        <v>141</v>
      </c>
      <c r="L294" s="32" t="s">
        <v>67</v>
      </c>
      <c r="M294" s="33" t="s">
        <v>68</v>
      </c>
      <c r="N294" s="33"/>
      <c r="O294" s="32">
        <v>180</v>
      </c>
      <c r="P294" s="56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4" s="351"/>
      <c r="R294" s="351"/>
      <c r="S294" s="351"/>
      <c r="T294" s="352"/>
      <c r="U294" s="34"/>
      <c r="V294" s="34"/>
      <c r="W294" s="35" t="s">
        <v>69</v>
      </c>
      <c r="X294" s="346">
        <v>0</v>
      </c>
      <c r="Y294" s="347">
        <f>IFERROR(IF(X294="","",X294),"")</f>
        <v>0</v>
      </c>
      <c r="Z294" s="36">
        <f>IFERROR(IF(X294="","",X294*0.00502),"")</f>
        <v>0</v>
      </c>
      <c r="AA294" s="56"/>
      <c r="AB294" s="57"/>
      <c r="AC294" s="286" t="s">
        <v>416</v>
      </c>
      <c r="AG294" s="67"/>
      <c r="AJ294" s="71" t="s">
        <v>71</v>
      </c>
      <c r="AK294" s="71">
        <v>1</v>
      </c>
      <c r="BB294" s="287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x14ac:dyDescent="0.2">
      <c r="A295" s="36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65"/>
      <c r="P295" s="361" t="s">
        <v>72</v>
      </c>
      <c r="Q295" s="362"/>
      <c r="R295" s="362"/>
      <c r="S295" s="362"/>
      <c r="T295" s="362"/>
      <c r="U295" s="362"/>
      <c r="V295" s="363"/>
      <c r="W295" s="37" t="s">
        <v>69</v>
      </c>
      <c r="X295" s="348">
        <f>IFERROR(SUM(X294:X294),"0")</f>
        <v>0</v>
      </c>
      <c r="Y295" s="348">
        <f>IFERROR(SUM(Y294:Y294),"0")</f>
        <v>0</v>
      </c>
      <c r="Z295" s="348">
        <f>IFERROR(IF(Z294="",0,Z294),"0")</f>
        <v>0</v>
      </c>
      <c r="AA295" s="349"/>
      <c r="AB295" s="349"/>
      <c r="AC295" s="349"/>
    </row>
    <row r="296" spans="1:68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57"/>
      <c r="N296" s="357"/>
      <c r="O296" s="365"/>
      <c r="P296" s="361" t="s">
        <v>72</v>
      </c>
      <c r="Q296" s="362"/>
      <c r="R296" s="362"/>
      <c r="S296" s="362"/>
      <c r="T296" s="362"/>
      <c r="U296" s="362"/>
      <c r="V296" s="363"/>
      <c r="W296" s="37" t="s">
        <v>73</v>
      </c>
      <c r="X296" s="348">
        <f>IFERROR(SUMPRODUCT(X294:X294*H294:H294),"0")</f>
        <v>0</v>
      </c>
      <c r="Y296" s="348">
        <f>IFERROR(SUMPRODUCT(Y294:Y294*H294:H294),"0")</f>
        <v>0</v>
      </c>
      <c r="Z296" s="37"/>
      <c r="AA296" s="349"/>
      <c r="AB296" s="349"/>
      <c r="AC296" s="349"/>
    </row>
    <row r="297" spans="1:68" ht="14.25" customHeight="1" x14ac:dyDescent="0.25">
      <c r="A297" s="358" t="s">
        <v>76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57"/>
      <c r="Z297" s="357"/>
      <c r="AA297" s="342"/>
      <c r="AB297" s="342"/>
      <c r="AC297" s="342"/>
    </row>
    <row r="298" spans="1:68" ht="27" customHeight="1" x14ac:dyDescent="0.25">
      <c r="A298" s="54" t="s">
        <v>417</v>
      </c>
      <c r="B298" s="54" t="s">
        <v>418</v>
      </c>
      <c r="C298" s="31">
        <v>4301132080</v>
      </c>
      <c r="D298" s="354">
        <v>4640242180397</v>
      </c>
      <c r="E298" s="355"/>
      <c r="F298" s="345">
        <v>1</v>
      </c>
      <c r="G298" s="32">
        <v>6</v>
      </c>
      <c r="H298" s="345">
        <v>6</v>
      </c>
      <c r="I298" s="345">
        <v>6.26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54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8" s="351"/>
      <c r="R298" s="351"/>
      <c r="S298" s="351"/>
      <c r="T298" s="352"/>
      <c r="U298" s="34"/>
      <c r="V298" s="34"/>
      <c r="W298" s="35" t="s">
        <v>69</v>
      </c>
      <c r="X298" s="346">
        <v>0</v>
      </c>
      <c r="Y298" s="347">
        <f>IFERROR(IF(X298="","",X298),"")</f>
        <v>0</v>
      </c>
      <c r="Z298" s="36">
        <f>IFERROR(IF(X298="","",X298*0.0155),"")</f>
        <v>0</v>
      </c>
      <c r="AA298" s="56"/>
      <c r="AB298" s="57"/>
      <c r="AC298" s="288" t="s">
        <v>419</v>
      </c>
      <c r="AG298" s="67"/>
      <c r="AJ298" s="71" t="s">
        <v>71</v>
      </c>
      <c r="AK298" s="71">
        <v>1</v>
      </c>
      <c r="BB298" s="289" t="s">
        <v>81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t="27" customHeight="1" x14ac:dyDescent="0.25">
      <c r="A299" s="54" t="s">
        <v>420</v>
      </c>
      <c r="B299" s="54" t="s">
        <v>421</v>
      </c>
      <c r="C299" s="31">
        <v>4301132104</v>
      </c>
      <c r="D299" s="354">
        <v>4640242181219</v>
      </c>
      <c r="E299" s="355"/>
      <c r="F299" s="345">
        <v>0.3</v>
      </c>
      <c r="G299" s="32">
        <v>9</v>
      </c>
      <c r="H299" s="345">
        <v>2.7</v>
      </c>
      <c r="I299" s="345">
        <v>2.8450000000000002</v>
      </c>
      <c r="J299" s="32">
        <v>234</v>
      </c>
      <c r="K299" s="32" t="s">
        <v>141</v>
      </c>
      <c r="L299" s="32" t="s">
        <v>67</v>
      </c>
      <c r="M299" s="33" t="s">
        <v>68</v>
      </c>
      <c r="N299" s="33"/>
      <c r="O299" s="32">
        <v>180</v>
      </c>
      <c r="P299" s="486" t="s">
        <v>422</v>
      </c>
      <c r="Q299" s="351"/>
      <c r="R299" s="351"/>
      <c r="S299" s="351"/>
      <c r="T299" s="352"/>
      <c r="U299" s="34"/>
      <c r="V299" s="34"/>
      <c r="W299" s="35" t="s">
        <v>69</v>
      </c>
      <c r="X299" s="346">
        <v>0</v>
      </c>
      <c r="Y299" s="347">
        <f>IFERROR(IF(X299="","",X299),"")</f>
        <v>0</v>
      </c>
      <c r="Z299" s="36">
        <f>IFERROR(IF(X299="","",X299*0.00502),"")</f>
        <v>0</v>
      </c>
      <c r="AA299" s="56"/>
      <c r="AB299" s="57"/>
      <c r="AC299" s="290" t="s">
        <v>419</v>
      </c>
      <c r="AG299" s="67"/>
      <c r="AJ299" s="71" t="s">
        <v>71</v>
      </c>
      <c r="AK299" s="71">
        <v>1</v>
      </c>
      <c r="BB299" s="291" t="s">
        <v>81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x14ac:dyDescent="0.2">
      <c r="A300" s="36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65"/>
      <c r="P300" s="361" t="s">
        <v>72</v>
      </c>
      <c r="Q300" s="362"/>
      <c r="R300" s="362"/>
      <c r="S300" s="362"/>
      <c r="T300" s="362"/>
      <c r="U300" s="362"/>
      <c r="V300" s="363"/>
      <c r="W300" s="37" t="s">
        <v>69</v>
      </c>
      <c r="X300" s="348">
        <f>IFERROR(SUM(X298:X299),"0")</f>
        <v>0</v>
      </c>
      <c r="Y300" s="348">
        <f>IFERROR(SUM(Y298:Y299),"0")</f>
        <v>0</v>
      </c>
      <c r="Z300" s="348">
        <f>IFERROR(IF(Z298="",0,Z298),"0")+IFERROR(IF(Z299="",0,Z299),"0")</f>
        <v>0</v>
      </c>
      <c r="AA300" s="349"/>
      <c r="AB300" s="349"/>
      <c r="AC300" s="349"/>
    </row>
    <row r="301" spans="1:68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57"/>
      <c r="N301" s="357"/>
      <c r="O301" s="365"/>
      <c r="P301" s="361" t="s">
        <v>72</v>
      </c>
      <c r="Q301" s="362"/>
      <c r="R301" s="362"/>
      <c r="S301" s="362"/>
      <c r="T301" s="362"/>
      <c r="U301" s="362"/>
      <c r="V301" s="363"/>
      <c r="W301" s="37" t="s">
        <v>73</v>
      </c>
      <c r="X301" s="348">
        <f>IFERROR(SUMPRODUCT(X298:X299*H298:H299),"0")</f>
        <v>0</v>
      </c>
      <c r="Y301" s="348">
        <f>IFERROR(SUMPRODUCT(Y298:Y299*H298:H299),"0")</f>
        <v>0</v>
      </c>
      <c r="Z301" s="37"/>
      <c r="AA301" s="349"/>
      <c r="AB301" s="349"/>
      <c r="AC301" s="349"/>
    </row>
    <row r="302" spans="1:68" ht="14.25" customHeight="1" x14ac:dyDescent="0.25">
      <c r="A302" s="358" t="s">
        <v>124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57"/>
      <c r="Z302" s="357"/>
      <c r="AA302" s="342"/>
      <c r="AB302" s="342"/>
      <c r="AC302" s="342"/>
    </row>
    <row r="303" spans="1:68" ht="27" customHeight="1" x14ac:dyDescent="0.25">
      <c r="A303" s="54" t="s">
        <v>423</v>
      </c>
      <c r="B303" s="54" t="s">
        <v>424</v>
      </c>
      <c r="C303" s="31">
        <v>4301136051</v>
      </c>
      <c r="D303" s="354">
        <v>4640242180304</v>
      </c>
      <c r="E303" s="355"/>
      <c r="F303" s="345">
        <v>2.7</v>
      </c>
      <c r="G303" s="32">
        <v>1</v>
      </c>
      <c r="H303" s="345">
        <v>2.7</v>
      </c>
      <c r="I303" s="345">
        <v>2.8906000000000001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54" t="s">
        <v>425</v>
      </c>
      <c r="Q303" s="351"/>
      <c r="R303" s="351"/>
      <c r="S303" s="351"/>
      <c r="T303" s="352"/>
      <c r="U303" s="34"/>
      <c r="V303" s="34"/>
      <c r="W303" s="35" t="s">
        <v>69</v>
      </c>
      <c r="X303" s="346">
        <v>14</v>
      </c>
      <c r="Y303" s="347">
        <f>IFERROR(IF(X303="","",X303),"")</f>
        <v>14</v>
      </c>
      <c r="Z303" s="36">
        <f>IFERROR(IF(X303="","",X303*0.00936),"")</f>
        <v>0.13103999999999999</v>
      </c>
      <c r="AA303" s="56"/>
      <c r="AB303" s="57"/>
      <c r="AC303" s="292" t="s">
        <v>426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40.468400000000003</v>
      </c>
      <c r="BN303" s="67">
        <f>IFERROR(Y303*I303,"0")</f>
        <v>40.468400000000003</v>
      </c>
      <c r="BO303" s="67">
        <f>IFERROR(X303/J303,"0")</f>
        <v>0.1111111111111111</v>
      </c>
      <c r="BP303" s="67">
        <f>IFERROR(Y303/J303,"0")</f>
        <v>0.1111111111111111</v>
      </c>
    </row>
    <row r="304" spans="1:68" ht="27" customHeight="1" x14ac:dyDescent="0.25">
      <c r="A304" s="54" t="s">
        <v>427</v>
      </c>
      <c r="B304" s="54" t="s">
        <v>428</v>
      </c>
      <c r="C304" s="31">
        <v>4301136053</v>
      </c>
      <c r="D304" s="354">
        <v>4640242180236</v>
      </c>
      <c r="E304" s="355"/>
      <c r="F304" s="345">
        <v>5</v>
      </c>
      <c r="G304" s="32">
        <v>1</v>
      </c>
      <c r="H304" s="345">
        <v>5</v>
      </c>
      <c r="I304" s="345">
        <v>5.2350000000000003</v>
      </c>
      <c r="J304" s="32">
        <v>84</v>
      </c>
      <c r="K304" s="32" t="s">
        <v>66</v>
      </c>
      <c r="L304" s="32" t="s">
        <v>67</v>
      </c>
      <c r="M304" s="33" t="s">
        <v>68</v>
      </c>
      <c r="N304" s="33"/>
      <c r="O304" s="32">
        <v>180</v>
      </c>
      <c r="P304" s="48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4" s="351"/>
      <c r="R304" s="351"/>
      <c r="S304" s="351"/>
      <c r="T304" s="352"/>
      <c r="U304" s="34"/>
      <c r="V304" s="34"/>
      <c r="W304" s="35" t="s">
        <v>69</v>
      </c>
      <c r="X304" s="346">
        <v>36</v>
      </c>
      <c r="Y304" s="347">
        <f>IFERROR(IF(X304="","",X304),"")</f>
        <v>36</v>
      </c>
      <c r="Z304" s="36">
        <f>IFERROR(IF(X304="","",X304*0.0155),"")</f>
        <v>0.55800000000000005</v>
      </c>
      <c r="AA304" s="56"/>
      <c r="AB304" s="57"/>
      <c r="AC304" s="294" t="s">
        <v>426</v>
      </c>
      <c r="AG304" s="67"/>
      <c r="AJ304" s="71" t="s">
        <v>71</v>
      </c>
      <c r="AK304" s="71">
        <v>1</v>
      </c>
      <c r="BB304" s="295" t="s">
        <v>81</v>
      </c>
      <c r="BM304" s="67">
        <f>IFERROR(X304*I304,"0")</f>
        <v>188.46</v>
      </c>
      <c r="BN304" s="67">
        <f>IFERROR(Y304*I304,"0")</f>
        <v>188.46</v>
      </c>
      <c r="BO304" s="67">
        <f>IFERROR(X304/J304,"0")</f>
        <v>0.42857142857142855</v>
      </c>
      <c r="BP304" s="67">
        <f>IFERROR(Y304/J304,"0")</f>
        <v>0.42857142857142855</v>
      </c>
    </row>
    <row r="305" spans="1:68" ht="27" customHeight="1" x14ac:dyDescent="0.25">
      <c r="A305" s="54" t="s">
        <v>429</v>
      </c>
      <c r="B305" s="54" t="s">
        <v>430</v>
      </c>
      <c r="C305" s="31">
        <v>4301136052</v>
      </c>
      <c r="D305" s="354">
        <v>4640242180410</v>
      </c>
      <c r="E305" s="355"/>
      <c r="F305" s="345">
        <v>2.2400000000000002</v>
      </c>
      <c r="G305" s="32">
        <v>1</v>
      </c>
      <c r="H305" s="345">
        <v>2.2400000000000002</v>
      </c>
      <c r="I305" s="345">
        <v>2.4319999999999999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5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5" s="351"/>
      <c r="R305" s="351"/>
      <c r="S305" s="351"/>
      <c r="T305" s="352"/>
      <c r="U305" s="34"/>
      <c r="V305" s="34"/>
      <c r="W305" s="35" t="s">
        <v>69</v>
      </c>
      <c r="X305" s="346">
        <v>0</v>
      </c>
      <c r="Y305" s="347">
        <f>IFERROR(IF(X305="","",X305),"")</f>
        <v>0</v>
      </c>
      <c r="Z305" s="36">
        <f>IFERROR(IF(X305="","",X305*0.00936),"")</f>
        <v>0</v>
      </c>
      <c r="AA305" s="56"/>
      <c r="AB305" s="57"/>
      <c r="AC305" s="296" t="s">
        <v>426</v>
      </c>
      <c r="AG305" s="67"/>
      <c r="AJ305" s="71" t="s">
        <v>71</v>
      </c>
      <c r="AK305" s="71">
        <v>1</v>
      </c>
      <c r="BB305" s="297" t="s">
        <v>81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x14ac:dyDescent="0.2">
      <c r="A306" s="364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65"/>
      <c r="P306" s="361" t="s">
        <v>72</v>
      </c>
      <c r="Q306" s="362"/>
      <c r="R306" s="362"/>
      <c r="S306" s="362"/>
      <c r="T306" s="362"/>
      <c r="U306" s="362"/>
      <c r="V306" s="363"/>
      <c r="W306" s="37" t="s">
        <v>69</v>
      </c>
      <c r="X306" s="348">
        <f>IFERROR(SUM(X303:X305),"0")</f>
        <v>50</v>
      </c>
      <c r="Y306" s="348">
        <f>IFERROR(SUM(Y303:Y305),"0")</f>
        <v>50</v>
      </c>
      <c r="Z306" s="348">
        <f>IFERROR(IF(Z303="",0,Z303),"0")+IFERROR(IF(Z304="",0,Z304),"0")+IFERROR(IF(Z305="",0,Z305),"0")</f>
        <v>0.6890400000000001</v>
      </c>
      <c r="AA306" s="349"/>
      <c r="AB306" s="349"/>
      <c r="AC306" s="349"/>
    </row>
    <row r="307" spans="1:68" x14ac:dyDescent="0.2">
      <c r="A307" s="357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65"/>
      <c r="P307" s="361" t="s">
        <v>72</v>
      </c>
      <c r="Q307" s="362"/>
      <c r="R307" s="362"/>
      <c r="S307" s="362"/>
      <c r="T307" s="362"/>
      <c r="U307" s="362"/>
      <c r="V307" s="363"/>
      <c r="W307" s="37" t="s">
        <v>73</v>
      </c>
      <c r="X307" s="348">
        <f>IFERROR(SUMPRODUCT(X303:X305*H303:H305),"0")</f>
        <v>217.8</v>
      </c>
      <c r="Y307" s="348">
        <f>IFERROR(SUMPRODUCT(Y303:Y305*H303:H305),"0")</f>
        <v>217.8</v>
      </c>
      <c r="Z307" s="37"/>
      <c r="AA307" s="349"/>
      <c r="AB307" s="349"/>
      <c r="AC307" s="349"/>
    </row>
    <row r="308" spans="1:68" ht="14.25" customHeight="1" x14ac:dyDescent="0.25">
      <c r="A308" s="358" t="s">
        <v>130</v>
      </c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  <c r="V308" s="357"/>
      <c r="W308" s="357"/>
      <c r="X308" s="357"/>
      <c r="Y308" s="357"/>
      <c r="Z308" s="357"/>
      <c r="AA308" s="342"/>
      <c r="AB308" s="342"/>
      <c r="AC308" s="342"/>
    </row>
    <row r="309" spans="1:68" ht="37.5" customHeight="1" x14ac:dyDescent="0.25">
      <c r="A309" s="54" t="s">
        <v>431</v>
      </c>
      <c r="B309" s="54" t="s">
        <v>432</v>
      </c>
      <c r="C309" s="31">
        <v>4301135504</v>
      </c>
      <c r="D309" s="354">
        <v>4640242181554</v>
      </c>
      <c r="E309" s="355"/>
      <c r="F309" s="345">
        <v>3</v>
      </c>
      <c r="G309" s="32">
        <v>1</v>
      </c>
      <c r="H309" s="345">
        <v>3</v>
      </c>
      <c r="I309" s="345">
        <v>3.1920000000000002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8" t="s">
        <v>433</v>
      </c>
      <c r="Q309" s="351"/>
      <c r="R309" s="351"/>
      <c r="S309" s="351"/>
      <c r="T309" s="352"/>
      <c r="U309" s="34"/>
      <c r="V309" s="34"/>
      <c r="W309" s="35" t="s">
        <v>69</v>
      </c>
      <c r="X309" s="346">
        <v>0</v>
      </c>
      <c r="Y309" s="347">
        <f t="shared" ref="Y309:Y327" si="24">IFERROR(IF(X309="","",X309),"")</f>
        <v>0</v>
      </c>
      <c r="Z309" s="36">
        <f>IFERROR(IF(X309="","",X309*0.00936),"")</f>
        <v>0</v>
      </c>
      <c r="AA309" s="56"/>
      <c r="AB309" s="57"/>
      <c r="AC309" s="298" t="s">
        <v>434</v>
      </c>
      <c r="AG309" s="67"/>
      <c r="AJ309" s="71" t="s">
        <v>71</v>
      </c>
      <c r="AK309" s="71">
        <v>1</v>
      </c>
      <c r="BB309" s="299" t="s">
        <v>81</v>
      </c>
      <c r="BM309" s="67">
        <f t="shared" ref="BM309:BM327" si="25">IFERROR(X309*I309,"0")</f>
        <v>0</v>
      </c>
      <c r="BN309" s="67">
        <f t="shared" ref="BN309:BN327" si="26">IFERROR(Y309*I309,"0")</f>
        <v>0</v>
      </c>
      <c r="BO309" s="67">
        <f t="shared" ref="BO309:BO327" si="27">IFERROR(X309/J309,"0")</f>
        <v>0</v>
      </c>
      <c r="BP309" s="67">
        <f t="shared" ref="BP309:BP327" si="28">IFERROR(Y309/J309,"0")</f>
        <v>0</v>
      </c>
    </row>
    <row r="310" spans="1:68" ht="27" customHeight="1" x14ac:dyDescent="0.25">
      <c r="A310" s="54" t="s">
        <v>435</v>
      </c>
      <c r="B310" s="54" t="s">
        <v>436</v>
      </c>
      <c r="C310" s="31">
        <v>4301135518</v>
      </c>
      <c r="D310" s="354">
        <v>4640242181561</v>
      </c>
      <c r="E310" s="355"/>
      <c r="F310" s="345">
        <v>3.7</v>
      </c>
      <c r="G310" s="32">
        <v>1</v>
      </c>
      <c r="H310" s="345">
        <v>3.7</v>
      </c>
      <c r="I310" s="345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5" t="s">
        <v>437</v>
      </c>
      <c r="Q310" s="351"/>
      <c r="R310" s="351"/>
      <c r="S310" s="351"/>
      <c r="T310" s="352"/>
      <c r="U310" s="34"/>
      <c r="V310" s="34"/>
      <c r="W310" s="35" t="s">
        <v>69</v>
      </c>
      <c r="X310" s="346">
        <v>0</v>
      </c>
      <c r="Y310" s="347">
        <f t="shared" si="24"/>
        <v>0</v>
      </c>
      <c r="Z310" s="36">
        <f>IFERROR(IF(X310="","",X310*0.00936),"")</f>
        <v>0</v>
      </c>
      <c r="AA310" s="56"/>
      <c r="AB310" s="57"/>
      <c r="AC310" s="300" t="s">
        <v>438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439</v>
      </c>
      <c r="B311" s="54" t="s">
        <v>440</v>
      </c>
      <c r="C311" s="31">
        <v>4301135374</v>
      </c>
      <c r="D311" s="354">
        <v>4640242181424</v>
      </c>
      <c r="E311" s="355"/>
      <c r="F311" s="345">
        <v>5.5</v>
      </c>
      <c r="G311" s="32">
        <v>1</v>
      </c>
      <c r="H311" s="345">
        <v>5.5</v>
      </c>
      <c r="I311" s="345">
        <v>5.7350000000000003</v>
      </c>
      <c r="J311" s="32">
        <v>84</v>
      </c>
      <c r="K311" s="32" t="s">
        <v>66</v>
      </c>
      <c r="L311" s="32" t="s">
        <v>67</v>
      </c>
      <c r="M311" s="33" t="s">
        <v>68</v>
      </c>
      <c r="N311" s="33"/>
      <c r="O311" s="32">
        <v>180</v>
      </c>
      <c r="P311" s="47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1" s="351"/>
      <c r="R311" s="351"/>
      <c r="S311" s="351"/>
      <c r="T311" s="352"/>
      <c r="U311" s="34"/>
      <c r="V311" s="34"/>
      <c r="W311" s="35" t="s">
        <v>69</v>
      </c>
      <c r="X311" s="346">
        <v>0</v>
      </c>
      <c r="Y311" s="347">
        <f t="shared" si="24"/>
        <v>0</v>
      </c>
      <c r="Z311" s="36">
        <f>IFERROR(IF(X311="","",X311*0.0155),"")</f>
        <v>0</v>
      </c>
      <c r="AA311" s="56"/>
      <c r="AB311" s="57"/>
      <c r="AC311" s="302" t="s">
        <v>434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441</v>
      </c>
      <c r="B312" s="54" t="s">
        <v>442</v>
      </c>
      <c r="C312" s="31">
        <v>4301135320</v>
      </c>
      <c r="D312" s="354">
        <v>4640242181592</v>
      </c>
      <c r="E312" s="355"/>
      <c r="F312" s="345">
        <v>3.5</v>
      </c>
      <c r="G312" s="32">
        <v>1</v>
      </c>
      <c r="H312" s="345">
        <v>3.5</v>
      </c>
      <c r="I312" s="345">
        <v>3.6850000000000001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2" t="s">
        <v>443</v>
      </c>
      <c r="Q312" s="351"/>
      <c r="R312" s="351"/>
      <c r="S312" s="351"/>
      <c r="T312" s="352"/>
      <c r="U312" s="34"/>
      <c r="V312" s="34"/>
      <c r="W312" s="35" t="s">
        <v>69</v>
      </c>
      <c r="X312" s="346">
        <v>0</v>
      </c>
      <c r="Y312" s="347">
        <f t="shared" si="24"/>
        <v>0</v>
      </c>
      <c r="Z312" s="36">
        <f t="shared" ref="Z312:Z320" si="29">IFERROR(IF(X312="","",X312*0.00936),"")</f>
        <v>0</v>
      </c>
      <c r="AA312" s="56"/>
      <c r="AB312" s="57"/>
      <c r="AC312" s="304" t="s">
        <v>444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customHeight="1" x14ac:dyDescent="0.25">
      <c r="A313" s="54" t="s">
        <v>445</v>
      </c>
      <c r="B313" s="54" t="s">
        <v>446</v>
      </c>
      <c r="C313" s="31">
        <v>4301135552</v>
      </c>
      <c r="D313" s="354">
        <v>4640242181431</v>
      </c>
      <c r="E313" s="355"/>
      <c r="F313" s="345">
        <v>3.5</v>
      </c>
      <c r="G313" s="32">
        <v>1</v>
      </c>
      <c r="H313" s="345">
        <v>3.5</v>
      </c>
      <c r="I313" s="345">
        <v>3.6920000000000002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4" t="s">
        <v>447</v>
      </c>
      <c r="Q313" s="351"/>
      <c r="R313" s="351"/>
      <c r="S313" s="351"/>
      <c r="T313" s="352"/>
      <c r="U313" s="34"/>
      <c r="V313" s="34"/>
      <c r="W313" s="35" t="s">
        <v>69</v>
      </c>
      <c r="X313" s="346">
        <v>0</v>
      </c>
      <c r="Y313" s="347">
        <f t="shared" si="24"/>
        <v>0</v>
      </c>
      <c r="Z313" s="36">
        <f t="shared" si="29"/>
        <v>0</v>
      </c>
      <c r="AA313" s="56"/>
      <c r="AB313" s="57"/>
      <c r="AC313" s="306" t="s">
        <v>448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449</v>
      </c>
      <c r="B314" s="54" t="s">
        <v>450</v>
      </c>
      <c r="C314" s="31">
        <v>4301135405</v>
      </c>
      <c r="D314" s="354">
        <v>4640242181523</v>
      </c>
      <c r="E314" s="355"/>
      <c r="F314" s="345">
        <v>3</v>
      </c>
      <c r="G314" s="32">
        <v>1</v>
      </c>
      <c r="H314" s="345">
        <v>3</v>
      </c>
      <c r="I314" s="345">
        <v>3.1920000000000002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4" s="351"/>
      <c r="R314" s="351"/>
      <c r="S314" s="351"/>
      <c r="T314" s="352"/>
      <c r="U314" s="34"/>
      <c r="V314" s="34"/>
      <c r="W314" s="35" t="s">
        <v>69</v>
      </c>
      <c r="X314" s="346">
        <v>0</v>
      </c>
      <c r="Y314" s="347">
        <f t="shared" si="24"/>
        <v>0</v>
      </c>
      <c r="Z314" s="36">
        <f t="shared" si="29"/>
        <v>0</v>
      </c>
      <c r="AA314" s="56"/>
      <c r="AB314" s="57"/>
      <c r="AC314" s="308" t="s">
        <v>438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37.5" customHeight="1" x14ac:dyDescent="0.25">
      <c r="A315" s="54" t="s">
        <v>451</v>
      </c>
      <c r="B315" s="54" t="s">
        <v>452</v>
      </c>
      <c r="C315" s="31">
        <v>4301135404</v>
      </c>
      <c r="D315" s="354">
        <v>4640242181516</v>
      </c>
      <c r="E315" s="355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3" t="s">
        <v>453</v>
      </c>
      <c r="Q315" s="351"/>
      <c r="R315" s="351"/>
      <c r="S315" s="351"/>
      <c r="T315" s="352"/>
      <c r="U315" s="34"/>
      <c r="V315" s="34"/>
      <c r="W315" s="35" t="s">
        <v>69</v>
      </c>
      <c r="X315" s="346">
        <v>0</v>
      </c>
      <c r="Y315" s="347">
        <f t="shared" si="24"/>
        <v>0</v>
      </c>
      <c r="Z315" s="36">
        <f t="shared" si="29"/>
        <v>0</v>
      </c>
      <c r="AA315" s="56"/>
      <c r="AB315" s="57"/>
      <c r="AC315" s="310" t="s">
        <v>448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454</v>
      </c>
      <c r="B316" s="54" t="s">
        <v>455</v>
      </c>
      <c r="C316" s="31">
        <v>4301135375</v>
      </c>
      <c r="D316" s="354">
        <v>4640242181486</v>
      </c>
      <c r="E316" s="355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6" s="351"/>
      <c r="R316" s="351"/>
      <c r="S316" s="351"/>
      <c r="T316" s="352"/>
      <c r="U316" s="34"/>
      <c r="V316" s="34"/>
      <c r="W316" s="35" t="s">
        <v>69</v>
      </c>
      <c r="X316" s="346">
        <v>0</v>
      </c>
      <c r="Y316" s="347">
        <f t="shared" si="24"/>
        <v>0</v>
      </c>
      <c r="Z316" s="36">
        <f t="shared" si="29"/>
        <v>0</v>
      </c>
      <c r="AA316" s="56"/>
      <c r="AB316" s="57"/>
      <c r="AC316" s="312" t="s">
        <v>434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37.5" customHeight="1" x14ac:dyDescent="0.25">
      <c r="A317" s="54" t="s">
        <v>456</v>
      </c>
      <c r="B317" s="54" t="s">
        <v>457</v>
      </c>
      <c r="C317" s="31">
        <v>4301135402</v>
      </c>
      <c r="D317" s="354">
        <v>4640242181493</v>
      </c>
      <c r="E317" s="355"/>
      <c r="F317" s="345">
        <v>3.7</v>
      </c>
      <c r="G317" s="32">
        <v>1</v>
      </c>
      <c r="H317" s="345">
        <v>3.7</v>
      </c>
      <c r="I317" s="345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458</v>
      </c>
      <c r="Q317" s="351"/>
      <c r="R317" s="351"/>
      <c r="S317" s="351"/>
      <c r="T317" s="352"/>
      <c r="U317" s="34"/>
      <c r="V317" s="34"/>
      <c r="W317" s="35" t="s">
        <v>69</v>
      </c>
      <c r="X317" s="346">
        <v>0</v>
      </c>
      <c r="Y317" s="347">
        <f t="shared" si="24"/>
        <v>0</v>
      </c>
      <c r="Z317" s="36">
        <f t="shared" si="29"/>
        <v>0</v>
      </c>
      <c r="AA317" s="56"/>
      <c r="AB317" s="57"/>
      <c r="AC317" s="314" t="s">
        <v>434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37.5" customHeight="1" x14ac:dyDescent="0.25">
      <c r="A318" s="54" t="s">
        <v>459</v>
      </c>
      <c r="B318" s="54" t="s">
        <v>460</v>
      </c>
      <c r="C318" s="31">
        <v>4301135403</v>
      </c>
      <c r="D318" s="354">
        <v>4640242181509</v>
      </c>
      <c r="E318" s="355"/>
      <c r="F318" s="345">
        <v>3.7</v>
      </c>
      <c r="G318" s="32">
        <v>1</v>
      </c>
      <c r="H318" s="345">
        <v>3.7</v>
      </c>
      <c r="I318" s="345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8" s="351"/>
      <c r="R318" s="351"/>
      <c r="S318" s="351"/>
      <c r="T318" s="352"/>
      <c r="U318" s="34"/>
      <c r="V318" s="34"/>
      <c r="W318" s="35" t="s">
        <v>69</v>
      </c>
      <c r="X318" s="346">
        <v>0</v>
      </c>
      <c r="Y318" s="347">
        <f t="shared" si="24"/>
        <v>0</v>
      </c>
      <c r="Z318" s="36">
        <f t="shared" si="29"/>
        <v>0</v>
      </c>
      <c r="AA318" s="56"/>
      <c r="AB318" s="57"/>
      <c r="AC318" s="316" t="s">
        <v>434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461</v>
      </c>
      <c r="B319" s="54" t="s">
        <v>462</v>
      </c>
      <c r="C319" s="31">
        <v>4301135304</v>
      </c>
      <c r="D319" s="354">
        <v>4640242181240</v>
      </c>
      <c r="E319" s="355"/>
      <c r="F319" s="345">
        <v>0.3</v>
      </c>
      <c r="G319" s="32">
        <v>9</v>
      </c>
      <c r="H319" s="345">
        <v>2.7</v>
      </c>
      <c r="I319" s="345">
        <v>2.88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65" t="s">
        <v>463</v>
      </c>
      <c r="Q319" s="351"/>
      <c r="R319" s="351"/>
      <c r="S319" s="351"/>
      <c r="T319" s="352"/>
      <c r="U319" s="34"/>
      <c r="V319" s="34"/>
      <c r="W319" s="35" t="s">
        <v>69</v>
      </c>
      <c r="X319" s="346">
        <v>0</v>
      </c>
      <c r="Y319" s="347">
        <f t="shared" si="24"/>
        <v>0</v>
      </c>
      <c r="Z319" s="36">
        <f t="shared" si="29"/>
        <v>0</v>
      </c>
      <c r="AA319" s="56"/>
      <c r="AB319" s="57"/>
      <c r="AC319" s="318" t="s">
        <v>434</v>
      </c>
      <c r="AG319" s="67"/>
      <c r="AJ319" s="71" t="s">
        <v>71</v>
      </c>
      <c r="AK319" s="71">
        <v>1</v>
      </c>
      <c r="BB319" s="319" t="s">
        <v>81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464</v>
      </c>
      <c r="B320" s="54" t="s">
        <v>465</v>
      </c>
      <c r="C320" s="31">
        <v>4301135610</v>
      </c>
      <c r="D320" s="354">
        <v>4640242181318</v>
      </c>
      <c r="E320" s="355"/>
      <c r="F320" s="345">
        <v>0.3</v>
      </c>
      <c r="G320" s="32">
        <v>9</v>
      </c>
      <c r="H320" s="345">
        <v>2.7</v>
      </c>
      <c r="I320" s="345">
        <v>2.988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08" t="s">
        <v>466</v>
      </c>
      <c r="Q320" s="351"/>
      <c r="R320" s="351"/>
      <c r="S320" s="351"/>
      <c r="T320" s="352"/>
      <c r="U320" s="34"/>
      <c r="V320" s="34"/>
      <c r="W320" s="35" t="s">
        <v>69</v>
      </c>
      <c r="X320" s="346">
        <v>0</v>
      </c>
      <c r="Y320" s="347">
        <f t="shared" si="24"/>
        <v>0</v>
      </c>
      <c r="Z320" s="36">
        <f t="shared" si="29"/>
        <v>0</v>
      </c>
      <c r="AA320" s="56"/>
      <c r="AB320" s="57"/>
      <c r="AC320" s="320" t="s">
        <v>438</v>
      </c>
      <c r="AG320" s="67"/>
      <c r="AJ320" s="71" t="s">
        <v>71</v>
      </c>
      <c r="AK320" s="71">
        <v>1</v>
      </c>
      <c r="BB320" s="321" t="s">
        <v>81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467</v>
      </c>
      <c r="B321" s="54" t="s">
        <v>468</v>
      </c>
      <c r="C321" s="31">
        <v>4301135306</v>
      </c>
      <c r="D321" s="354">
        <v>4640242181387</v>
      </c>
      <c r="E321" s="355"/>
      <c r="F321" s="345">
        <v>0.3</v>
      </c>
      <c r="G321" s="32">
        <v>9</v>
      </c>
      <c r="H321" s="345">
        <v>2.7</v>
      </c>
      <c r="I321" s="345">
        <v>2.8450000000000002</v>
      </c>
      <c r="J321" s="32">
        <v>234</v>
      </c>
      <c r="K321" s="32" t="s">
        <v>141</v>
      </c>
      <c r="L321" s="32" t="s">
        <v>67</v>
      </c>
      <c r="M321" s="33" t="s">
        <v>68</v>
      </c>
      <c r="N321" s="33"/>
      <c r="O321" s="32">
        <v>180</v>
      </c>
      <c r="P321" s="526" t="s">
        <v>469</v>
      </c>
      <c r="Q321" s="351"/>
      <c r="R321" s="351"/>
      <c r="S321" s="351"/>
      <c r="T321" s="352"/>
      <c r="U321" s="34"/>
      <c r="V321" s="34"/>
      <c r="W321" s="35" t="s">
        <v>69</v>
      </c>
      <c r="X321" s="346">
        <v>0</v>
      </c>
      <c r="Y321" s="347">
        <f t="shared" si="24"/>
        <v>0</v>
      </c>
      <c r="Z321" s="36">
        <f>IFERROR(IF(X321="","",X321*0.00502),"")</f>
        <v>0</v>
      </c>
      <c r="AA321" s="56"/>
      <c r="AB321" s="57"/>
      <c r="AC321" s="322" t="s">
        <v>434</v>
      </c>
      <c r="AG321" s="67"/>
      <c r="AJ321" s="71" t="s">
        <v>71</v>
      </c>
      <c r="AK321" s="71">
        <v>1</v>
      </c>
      <c r="BB321" s="323" t="s">
        <v>81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470</v>
      </c>
      <c r="B322" s="54" t="s">
        <v>471</v>
      </c>
      <c r="C322" s="31">
        <v>4301135305</v>
      </c>
      <c r="D322" s="354">
        <v>4640242181394</v>
      </c>
      <c r="E322" s="355"/>
      <c r="F322" s="345">
        <v>0.3</v>
      </c>
      <c r="G322" s="32">
        <v>9</v>
      </c>
      <c r="H322" s="345">
        <v>2.7</v>
      </c>
      <c r="I322" s="345">
        <v>2.8450000000000002</v>
      </c>
      <c r="J322" s="32">
        <v>234</v>
      </c>
      <c r="K322" s="32" t="s">
        <v>141</v>
      </c>
      <c r="L322" s="32" t="s">
        <v>67</v>
      </c>
      <c r="M322" s="33" t="s">
        <v>68</v>
      </c>
      <c r="N322" s="33"/>
      <c r="O322" s="32">
        <v>180</v>
      </c>
      <c r="P322" s="475" t="s">
        <v>472</v>
      </c>
      <c r="Q322" s="351"/>
      <c r="R322" s="351"/>
      <c r="S322" s="351"/>
      <c r="T322" s="352"/>
      <c r="U322" s="34"/>
      <c r="V322" s="34"/>
      <c r="W322" s="35" t="s">
        <v>69</v>
      </c>
      <c r="X322" s="346">
        <v>0</v>
      </c>
      <c r="Y322" s="347">
        <f t="shared" si="24"/>
        <v>0</v>
      </c>
      <c r="Z322" s="36">
        <f>IFERROR(IF(X322="","",X322*0.00502),"")</f>
        <v>0</v>
      </c>
      <c r="AA322" s="56"/>
      <c r="AB322" s="57"/>
      <c r="AC322" s="324" t="s">
        <v>434</v>
      </c>
      <c r="AG322" s="67"/>
      <c r="AJ322" s="71" t="s">
        <v>71</v>
      </c>
      <c r="AK322" s="71">
        <v>1</v>
      </c>
      <c r="BB322" s="325" t="s">
        <v>81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customHeight="1" x14ac:dyDescent="0.25">
      <c r="A323" s="54" t="s">
        <v>473</v>
      </c>
      <c r="B323" s="54" t="s">
        <v>474</v>
      </c>
      <c r="C323" s="31">
        <v>4301135309</v>
      </c>
      <c r="D323" s="354">
        <v>4640242181332</v>
      </c>
      <c r="E323" s="355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141</v>
      </c>
      <c r="L323" s="32" t="s">
        <v>67</v>
      </c>
      <c r="M323" s="33" t="s">
        <v>68</v>
      </c>
      <c r="N323" s="33"/>
      <c r="O323" s="32">
        <v>180</v>
      </c>
      <c r="P323" s="528" t="s">
        <v>475</v>
      </c>
      <c r="Q323" s="351"/>
      <c r="R323" s="351"/>
      <c r="S323" s="351"/>
      <c r="T323" s="352"/>
      <c r="U323" s="34"/>
      <c r="V323" s="34"/>
      <c r="W323" s="35" t="s">
        <v>69</v>
      </c>
      <c r="X323" s="346">
        <v>0</v>
      </c>
      <c r="Y323" s="347">
        <f t="shared" si="24"/>
        <v>0</v>
      </c>
      <c r="Z323" s="36">
        <f>IFERROR(IF(X323="","",X323*0.00502),"")</f>
        <v>0</v>
      </c>
      <c r="AA323" s="56"/>
      <c r="AB323" s="57"/>
      <c r="AC323" s="326" t="s">
        <v>434</v>
      </c>
      <c r="AG323" s="67"/>
      <c r="AJ323" s="71" t="s">
        <v>71</v>
      </c>
      <c r="AK323" s="71">
        <v>1</v>
      </c>
      <c r="BB323" s="327" t="s">
        <v>81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customHeight="1" x14ac:dyDescent="0.25">
      <c r="A324" s="54" t="s">
        <v>476</v>
      </c>
      <c r="B324" s="54" t="s">
        <v>477</v>
      </c>
      <c r="C324" s="31">
        <v>4301135308</v>
      </c>
      <c r="D324" s="354">
        <v>4640242181349</v>
      </c>
      <c r="E324" s="355"/>
      <c r="F324" s="345">
        <v>0.3</v>
      </c>
      <c r="G324" s="32">
        <v>9</v>
      </c>
      <c r="H324" s="345">
        <v>2.7</v>
      </c>
      <c r="I324" s="345">
        <v>2.9079999999999999</v>
      </c>
      <c r="J324" s="32">
        <v>234</v>
      </c>
      <c r="K324" s="32" t="s">
        <v>141</v>
      </c>
      <c r="L324" s="32" t="s">
        <v>67</v>
      </c>
      <c r="M324" s="33" t="s">
        <v>68</v>
      </c>
      <c r="N324" s="33"/>
      <c r="O324" s="32">
        <v>180</v>
      </c>
      <c r="P324" s="479" t="s">
        <v>478</v>
      </c>
      <c r="Q324" s="351"/>
      <c r="R324" s="351"/>
      <c r="S324" s="351"/>
      <c r="T324" s="352"/>
      <c r="U324" s="34"/>
      <c r="V324" s="34"/>
      <c r="W324" s="35" t="s">
        <v>69</v>
      </c>
      <c r="X324" s="346">
        <v>0</v>
      </c>
      <c r="Y324" s="347">
        <f t="shared" si="24"/>
        <v>0</v>
      </c>
      <c r="Z324" s="36">
        <f>IFERROR(IF(X324="","",X324*0.00502),"")</f>
        <v>0</v>
      </c>
      <c r="AA324" s="56"/>
      <c r="AB324" s="57"/>
      <c r="AC324" s="328" t="s">
        <v>434</v>
      </c>
      <c r="AG324" s="67"/>
      <c r="AJ324" s="71" t="s">
        <v>71</v>
      </c>
      <c r="AK324" s="71">
        <v>1</v>
      </c>
      <c r="BB324" s="329" t="s">
        <v>81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customHeight="1" x14ac:dyDescent="0.25">
      <c r="A325" s="54" t="s">
        <v>479</v>
      </c>
      <c r="B325" s="54" t="s">
        <v>480</v>
      </c>
      <c r="C325" s="31">
        <v>4301135307</v>
      </c>
      <c r="D325" s="354">
        <v>4640242181370</v>
      </c>
      <c r="E325" s="355"/>
      <c r="F325" s="345">
        <v>0.3</v>
      </c>
      <c r="G325" s="32">
        <v>9</v>
      </c>
      <c r="H325" s="345">
        <v>2.7</v>
      </c>
      <c r="I325" s="345">
        <v>2.9079999999999999</v>
      </c>
      <c r="J325" s="32">
        <v>234</v>
      </c>
      <c r="K325" s="32" t="s">
        <v>141</v>
      </c>
      <c r="L325" s="32" t="s">
        <v>67</v>
      </c>
      <c r="M325" s="33" t="s">
        <v>68</v>
      </c>
      <c r="N325" s="33"/>
      <c r="O325" s="32">
        <v>180</v>
      </c>
      <c r="P325" s="491" t="s">
        <v>481</v>
      </c>
      <c r="Q325" s="351"/>
      <c r="R325" s="351"/>
      <c r="S325" s="351"/>
      <c r="T325" s="352"/>
      <c r="U325" s="34"/>
      <c r="V325" s="34"/>
      <c r="W325" s="35" t="s">
        <v>69</v>
      </c>
      <c r="X325" s="346">
        <v>0</v>
      </c>
      <c r="Y325" s="347">
        <f t="shared" si="24"/>
        <v>0</v>
      </c>
      <c r="Z325" s="36">
        <f>IFERROR(IF(X325="","",X325*0.00502),"")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ht="27" customHeight="1" x14ac:dyDescent="0.25">
      <c r="A326" s="54" t="s">
        <v>483</v>
      </c>
      <c r="B326" s="54" t="s">
        <v>484</v>
      </c>
      <c r="C326" s="31">
        <v>4301135198</v>
      </c>
      <c r="D326" s="354">
        <v>4640242180663</v>
      </c>
      <c r="E326" s="355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2" t="s">
        <v>485</v>
      </c>
      <c r="Q326" s="351"/>
      <c r="R326" s="351"/>
      <c r="S326" s="351"/>
      <c r="T326" s="352"/>
      <c r="U326" s="34"/>
      <c r="V326" s="34"/>
      <c r="W326" s="35" t="s">
        <v>69</v>
      </c>
      <c r="X326" s="346">
        <v>0</v>
      </c>
      <c r="Y326" s="347">
        <f t="shared" si="24"/>
        <v>0</v>
      </c>
      <c r="Z326" s="36">
        <f>IFERROR(IF(X326="","",X326*0.0155),"")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5"/>
        <v>0</v>
      </c>
      <c r="BN326" s="67">
        <f t="shared" si="26"/>
        <v>0</v>
      </c>
      <c r="BO326" s="67">
        <f t="shared" si="27"/>
        <v>0</v>
      </c>
      <c r="BP326" s="67">
        <f t="shared" si="28"/>
        <v>0</v>
      </c>
    </row>
    <row r="327" spans="1:68" ht="27" customHeight="1" x14ac:dyDescent="0.25">
      <c r="A327" s="54" t="s">
        <v>487</v>
      </c>
      <c r="B327" s="54" t="s">
        <v>488</v>
      </c>
      <c r="C327" s="31">
        <v>4301135723</v>
      </c>
      <c r="D327" s="354">
        <v>4640242181783</v>
      </c>
      <c r="E327" s="355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79</v>
      </c>
      <c r="L327" s="32" t="s">
        <v>67</v>
      </c>
      <c r="M327" s="33" t="s">
        <v>68</v>
      </c>
      <c r="N327" s="33"/>
      <c r="O327" s="32">
        <v>180</v>
      </c>
      <c r="P327" s="492" t="s">
        <v>489</v>
      </c>
      <c r="Q327" s="351"/>
      <c r="R327" s="351"/>
      <c r="S327" s="351"/>
      <c r="T327" s="352"/>
      <c r="U327" s="34"/>
      <c r="V327" s="34"/>
      <c r="W327" s="35" t="s">
        <v>69</v>
      </c>
      <c r="X327" s="346">
        <v>0</v>
      </c>
      <c r="Y327" s="347">
        <f t="shared" si="24"/>
        <v>0</v>
      </c>
      <c r="Z327" s="36">
        <f>IFERROR(IF(X327="","",X327*0.00936),"")</f>
        <v>0</v>
      </c>
      <c r="AA327" s="56"/>
      <c r="AB327" s="57"/>
      <c r="AC327" s="334" t="s">
        <v>490</v>
      </c>
      <c r="AG327" s="67"/>
      <c r="AJ327" s="71" t="s">
        <v>71</v>
      </c>
      <c r="AK327" s="71">
        <v>1</v>
      </c>
      <c r="BB327" s="335" t="s">
        <v>81</v>
      </c>
      <c r="BM327" s="67">
        <f t="shared" si="25"/>
        <v>0</v>
      </c>
      <c r="BN327" s="67">
        <f t="shared" si="26"/>
        <v>0</v>
      </c>
      <c r="BO327" s="67">
        <f t="shared" si="27"/>
        <v>0</v>
      </c>
      <c r="BP327" s="67">
        <f t="shared" si="28"/>
        <v>0</v>
      </c>
    </row>
    <row r="328" spans="1:68" x14ac:dyDescent="0.2">
      <c r="A328" s="364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65"/>
      <c r="P328" s="361" t="s">
        <v>72</v>
      </c>
      <c r="Q328" s="362"/>
      <c r="R328" s="362"/>
      <c r="S328" s="362"/>
      <c r="T328" s="362"/>
      <c r="U328" s="362"/>
      <c r="V328" s="363"/>
      <c r="W328" s="37" t="s">
        <v>69</v>
      </c>
      <c r="X328" s="348">
        <f>IFERROR(SUM(X309:X327),"0")</f>
        <v>0</v>
      </c>
      <c r="Y328" s="348">
        <f>IFERROR(SUM(Y309:Y327),"0")</f>
        <v>0</v>
      </c>
      <c r="Z328" s="348">
        <f>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349"/>
      <c r="AB328" s="349"/>
      <c r="AC328" s="349"/>
    </row>
    <row r="329" spans="1:68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65"/>
      <c r="P329" s="361" t="s">
        <v>72</v>
      </c>
      <c r="Q329" s="362"/>
      <c r="R329" s="362"/>
      <c r="S329" s="362"/>
      <c r="T329" s="362"/>
      <c r="U329" s="362"/>
      <c r="V329" s="363"/>
      <c r="W329" s="37" t="s">
        <v>73</v>
      </c>
      <c r="X329" s="348">
        <f>IFERROR(SUMPRODUCT(X309:X327*H309:H327),"0")</f>
        <v>0</v>
      </c>
      <c r="Y329" s="348">
        <f>IFERROR(SUMPRODUCT(Y309:Y327*H309:H327),"0")</f>
        <v>0</v>
      </c>
      <c r="Z329" s="37"/>
      <c r="AA329" s="349"/>
      <c r="AB329" s="349"/>
      <c r="AC329" s="349"/>
    </row>
    <row r="330" spans="1:68" ht="16.5" customHeight="1" x14ac:dyDescent="0.25">
      <c r="A330" s="356" t="s">
        <v>491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57"/>
      <c r="Z330" s="357"/>
      <c r="AA330" s="341"/>
      <c r="AB330" s="341"/>
      <c r="AC330" s="341"/>
    </row>
    <row r="331" spans="1:68" ht="14.25" customHeight="1" x14ac:dyDescent="0.25">
      <c r="A331" s="358" t="s">
        <v>130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57"/>
      <c r="Z331" s="357"/>
      <c r="AA331" s="342"/>
      <c r="AB331" s="342"/>
      <c r="AC331" s="342"/>
    </row>
    <row r="332" spans="1:68" ht="27" customHeight="1" x14ac:dyDescent="0.25">
      <c r="A332" s="54" t="s">
        <v>492</v>
      </c>
      <c r="B332" s="54" t="s">
        <v>493</v>
      </c>
      <c r="C332" s="31">
        <v>4301135268</v>
      </c>
      <c r="D332" s="354">
        <v>4640242181134</v>
      </c>
      <c r="E332" s="355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66</v>
      </c>
      <c r="L332" s="32" t="s">
        <v>67</v>
      </c>
      <c r="M332" s="33" t="s">
        <v>68</v>
      </c>
      <c r="N332" s="33"/>
      <c r="O332" s="32">
        <v>180</v>
      </c>
      <c r="P332" s="489" t="s">
        <v>494</v>
      </c>
      <c r="Q332" s="351"/>
      <c r="R332" s="351"/>
      <c r="S332" s="351"/>
      <c r="T332" s="352"/>
      <c r="U332" s="34"/>
      <c r="V332" s="34"/>
      <c r="W332" s="35" t="s">
        <v>69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495</v>
      </c>
      <c r="AG332" s="67"/>
      <c r="AJ332" s="71" t="s">
        <v>71</v>
      </c>
      <c r="AK332" s="71">
        <v>1</v>
      </c>
      <c r="BB332" s="337" t="s">
        <v>81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x14ac:dyDescent="0.2">
      <c r="A333" s="364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357"/>
      <c r="N333" s="357"/>
      <c r="O333" s="365"/>
      <c r="P333" s="361" t="s">
        <v>72</v>
      </c>
      <c r="Q333" s="362"/>
      <c r="R333" s="362"/>
      <c r="S333" s="362"/>
      <c r="T333" s="362"/>
      <c r="U333" s="362"/>
      <c r="V333" s="363"/>
      <c r="W333" s="37" t="s">
        <v>69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x14ac:dyDescent="0.2">
      <c r="A334" s="35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365"/>
      <c r="P334" s="361" t="s">
        <v>72</v>
      </c>
      <c r="Q334" s="362"/>
      <c r="R334" s="362"/>
      <c r="S334" s="362"/>
      <c r="T334" s="362"/>
      <c r="U334" s="362"/>
      <c r="V334" s="363"/>
      <c r="W334" s="37" t="s">
        <v>73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29"/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468"/>
      <c r="P335" s="409" t="s">
        <v>496</v>
      </c>
      <c r="Q335" s="410"/>
      <c r="R335" s="410"/>
      <c r="S335" s="410"/>
      <c r="T335" s="410"/>
      <c r="U335" s="410"/>
      <c r="V335" s="411"/>
      <c r="W335" s="37" t="s">
        <v>73</v>
      </c>
      <c r="X335" s="348">
        <f>IFERROR(X24+X31+X38+X49+X54+X59+X63+X68+X74+X80+X86+X92+X108+X114+X124+X128+X134+X141+X149+X154+X159+X164+X169+X176+X184+X189+X197+X201+X207+X214+X221+X231+X239+X244+X249+X255+X261+X267+X274+X280+X284+X292+X296+X301+X307+X329+X334,"0")</f>
        <v>3678.48</v>
      </c>
      <c r="Y335" s="348">
        <f>IFERROR(Y24+Y31+Y38+Y49+Y54+Y59+Y63+Y68+Y74+Y80+Y86+Y92+Y108+Y114+Y124+Y128+Y134+Y141+Y149+Y154+Y159+Y164+Y169+Y176+Y184+Y189+Y197+Y201+Y207+Y214+Y221+Y231+Y239+Y244+Y249+Y255+Y261+Y267+Y274+Y280+Y284+Y292+Y296+Y301+Y307+Y329+Y334,"0")</f>
        <v>3678.48</v>
      </c>
      <c r="Z335" s="37"/>
      <c r="AA335" s="349"/>
      <c r="AB335" s="349"/>
      <c r="AC335" s="349"/>
    </row>
    <row r="336" spans="1:68" x14ac:dyDescent="0.2">
      <c r="A336" s="357"/>
      <c r="B336" s="357"/>
      <c r="C336" s="357"/>
      <c r="D336" s="357"/>
      <c r="E336" s="357"/>
      <c r="F336" s="357"/>
      <c r="G336" s="357"/>
      <c r="H336" s="357"/>
      <c r="I336" s="357"/>
      <c r="J336" s="357"/>
      <c r="K336" s="357"/>
      <c r="L336" s="357"/>
      <c r="M336" s="357"/>
      <c r="N336" s="357"/>
      <c r="O336" s="468"/>
      <c r="P336" s="409" t="s">
        <v>497</v>
      </c>
      <c r="Q336" s="410"/>
      <c r="R336" s="410"/>
      <c r="S336" s="410"/>
      <c r="T336" s="410"/>
      <c r="U336" s="410"/>
      <c r="V336" s="411"/>
      <c r="W336" s="37" t="s">
        <v>73</v>
      </c>
      <c r="X336" s="348">
        <f>IFERROR(SUM(BM22:BM332),"0")</f>
        <v>3991.1084000000005</v>
      </c>
      <c r="Y336" s="348">
        <f>IFERROR(SUM(BN22:BN332),"0")</f>
        <v>3991.1084000000005</v>
      </c>
      <c r="Z336" s="37"/>
      <c r="AA336" s="349"/>
      <c r="AB336" s="349"/>
      <c r="AC336" s="349"/>
    </row>
    <row r="337" spans="1:35" x14ac:dyDescent="0.2">
      <c r="A337" s="357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57"/>
      <c r="N337" s="357"/>
      <c r="O337" s="468"/>
      <c r="P337" s="409" t="s">
        <v>498</v>
      </c>
      <c r="Q337" s="410"/>
      <c r="R337" s="410"/>
      <c r="S337" s="410"/>
      <c r="T337" s="410"/>
      <c r="U337" s="410"/>
      <c r="V337" s="411"/>
      <c r="W337" s="37" t="s">
        <v>499</v>
      </c>
      <c r="X337" s="38">
        <f>ROUNDUP(SUM(BO22:BO332),0)</f>
        <v>10</v>
      </c>
      <c r="Y337" s="38">
        <f>ROUNDUP(SUM(BP22:BP332),0)</f>
        <v>10</v>
      </c>
      <c r="Z337" s="37"/>
      <c r="AA337" s="349"/>
      <c r="AB337" s="349"/>
      <c r="AC337" s="349"/>
    </row>
    <row r="338" spans="1:35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57"/>
      <c r="O338" s="468"/>
      <c r="P338" s="409" t="s">
        <v>500</v>
      </c>
      <c r="Q338" s="410"/>
      <c r="R338" s="410"/>
      <c r="S338" s="410"/>
      <c r="T338" s="410"/>
      <c r="U338" s="410"/>
      <c r="V338" s="411"/>
      <c r="W338" s="37" t="s">
        <v>73</v>
      </c>
      <c r="X338" s="348">
        <f>GrossWeightTotal+PalletQtyTotal*25</f>
        <v>4241.108400000001</v>
      </c>
      <c r="Y338" s="348">
        <f>GrossWeightTotalR+PalletQtyTotalR*25</f>
        <v>4241.108400000001</v>
      </c>
      <c r="Z338" s="37"/>
      <c r="AA338" s="349"/>
      <c r="AB338" s="349"/>
      <c r="AC338" s="349"/>
    </row>
    <row r="339" spans="1:35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468"/>
      <c r="P339" s="409" t="s">
        <v>501</v>
      </c>
      <c r="Q339" s="410"/>
      <c r="R339" s="410"/>
      <c r="S339" s="410"/>
      <c r="T339" s="410"/>
      <c r="U339" s="410"/>
      <c r="V339" s="411"/>
      <c r="W339" s="37" t="s">
        <v>499</v>
      </c>
      <c r="X339" s="348">
        <f>IFERROR(X23+X30+X37+X48+X53+X58+X62+X67+X73+X79+X85+X91+X107+X113+X123+X127+X133+X140+X148+X153+X158+X163+X168+X175+X183+X188+X196+X200+X206+X213+X220+X230+X238+X243+X248+X254+X260+X266+X273+X279+X283+X291+X295+X300+X306+X328+X333,"0")</f>
        <v>808</v>
      </c>
      <c r="Y339" s="348">
        <f>IFERROR(Y23+Y30+Y37+Y48+Y53+Y58+Y62+Y67+Y73+Y79+Y85+Y91+Y107+Y113+Y123+Y127+Y133+Y140+Y148+Y153+Y158+Y163+Y168+Y175+Y183+Y188+Y196+Y200+Y206+Y213+Y220+Y230+Y238+Y243+Y248+Y254+Y260+Y266+Y273+Y279+Y283+Y291+Y295+Y300+Y306+Y328+Y333,"0")</f>
        <v>808</v>
      </c>
      <c r="Z339" s="37"/>
      <c r="AA339" s="349"/>
      <c r="AB339" s="349"/>
      <c r="AC339" s="349"/>
    </row>
    <row r="340" spans="1:35" ht="14.25" customHeight="1" x14ac:dyDescent="0.2">
      <c r="A340" s="357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468"/>
      <c r="P340" s="409" t="s">
        <v>502</v>
      </c>
      <c r="Q340" s="410"/>
      <c r="R340" s="410"/>
      <c r="S340" s="410"/>
      <c r="T340" s="410"/>
      <c r="U340" s="410"/>
      <c r="V340" s="411"/>
      <c r="W340" s="39" t="s">
        <v>503</v>
      </c>
      <c r="X340" s="37"/>
      <c r="Y340" s="37"/>
      <c r="Z340" s="37">
        <f>IFERROR(Z23+Z30+Z37+Z48+Z53+Z58+Z62+Z67+Z73+Z79+Z85+Z91+Z107+Z113+Z123+Z127+Z133+Z140+Z148+Z153+Z158+Z163+Z168+Z175+Z183+Z188+Z196+Z200+Z206+Z213+Z220+Z230+Z238+Z243+Z248+Z254+Z260+Z266+Z273+Z279+Z283+Z291+Z295+Z300+Z306+Z328+Z333,"0")</f>
        <v>11.829919999999998</v>
      </c>
      <c r="AA340" s="349"/>
      <c r="AB340" s="349"/>
      <c r="AC340" s="349"/>
    </row>
    <row r="341" spans="1:35" ht="13.5" customHeight="1" thickBot="1" x14ac:dyDescent="0.25"/>
    <row r="342" spans="1:35" ht="27" customHeight="1" thickTop="1" thickBot="1" x14ac:dyDescent="0.25">
      <c r="A342" s="40" t="s">
        <v>504</v>
      </c>
      <c r="B342" s="343" t="s">
        <v>62</v>
      </c>
      <c r="C342" s="366" t="s">
        <v>74</v>
      </c>
      <c r="D342" s="447"/>
      <c r="E342" s="447"/>
      <c r="F342" s="447"/>
      <c r="G342" s="447"/>
      <c r="H342" s="447"/>
      <c r="I342" s="447"/>
      <c r="J342" s="447"/>
      <c r="K342" s="447"/>
      <c r="L342" s="447"/>
      <c r="M342" s="447"/>
      <c r="N342" s="447"/>
      <c r="O342" s="447"/>
      <c r="P342" s="447"/>
      <c r="Q342" s="447"/>
      <c r="R342" s="447"/>
      <c r="S342" s="447"/>
      <c r="T342" s="448"/>
      <c r="U342" s="366" t="s">
        <v>259</v>
      </c>
      <c r="V342" s="448"/>
      <c r="W342" s="343" t="s">
        <v>289</v>
      </c>
      <c r="X342" s="366" t="s">
        <v>308</v>
      </c>
      <c r="Y342" s="447"/>
      <c r="Z342" s="447"/>
      <c r="AA342" s="447"/>
      <c r="AB342" s="447"/>
      <c r="AC342" s="447"/>
      <c r="AD342" s="448"/>
      <c r="AE342" s="343" t="s">
        <v>383</v>
      </c>
      <c r="AF342" s="343" t="s">
        <v>388</v>
      </c>
      <c r="AG342" s="343" t="s">
        <v>395</v>
      </c>
      <c r="AH342" s="366" t="s">
        <v>260</v>
      </c>
      <c r="AI342" s="448"/>
    </row>
    <row r="343" spans="1:35" ht="14.25" customHeight="1" thickTop="1" x14ac:dyDescent="0.2">
      <c r="A343" s="380" t="s">
        <v>505</v>
      </c>
      <c r="B343" s="366" t="s">
        <v>62</v>
      </c>
      <c r="C343" s="366" t="s">
        <v>75</v>
      </c>
      <c r="D343" s="366" t="s">
        <v>84</v>
      </c>
      <c r="E343" s="366" t="s">
        <v>94</v>
      </c>
      <c r="F343" s="366" t="s">
        <v>111</v>
      </c>
      <c r="G343" s="366" t="s">
        <v>138</v>
      </c>
      <c r="H343" s="366" t="s">
        <v>145</v>
      </c>
      <c r="I343" s="366" t="s">
        <v>151</v>
      </c>
      <c r="J343" s="366" t="s">
        <v>159</v>
      </c>
      <c r="K343" s="366" t="s">
        <v>191</v>
      </c>
      <c r="L343" s="366" t="s">
        <v>197</v>
      </c>
      <c r="M343" s="366" t="s">
        <v>214</v>
      </c>
      <c r="N343" s="344"/>
      <c r="O343" s="366" t="s">
        <v>220</v>
      </c>
      <c r="P343" s="366" t="s">
        <v>230</v>
      </c>
      <c r="Q343" s="366" t="s">
        <v>242</v>
      </c>
      <c r="R343" s="366" t="s">
        <v>246</v>
      </c>
      <c r="S343" s="366" t="s">
        <v>249</v>
      </c>
      <c r="T343" s="366" t="s">
        <v>255</v>
      </c>
      <c r="U343" s="366" t="s">
        <v>260</v>
      </c>
      <c r="V343" s="366" t="s">
        <v>268</v>
      </c>
      <c r="W343" s="366" t="s">
        <v>290</v>
      </c>
      <c r="X343" s="366" t="s">
        <v>309</v>
      </c>
      <c r="Y343" s="366" t="s">
        <v>325</v>
      </c>
      <c r="Z343" s="366" t="s">
        <v>335</v>
      </c>
      <c r="AA343" s="366" t="s">
        <v>350</v>
      </c>
      <c r="AB343" s="366" t="s">
        <v>361</v>
      </c>
      <c r="AC343" s="366" t="s">
        <v>366</v>
      </c>
      <c r="AD343" s="366" t="s">
        <v>377</v>
      </c>
      <c r="AE343" s="366" t="s">
        <v>384</v>
      </c>
      <c r="AF343" s="366" t="s">
        <v>389</v>
      </c>
      <c r="AG343" s="366" t="s">
        <v>396</v>
      </c>
      <c r="AH343" s="366" t="s">
        <v>260</v>
      </c>
      <c r="AI343" s="366" t="s">
        <v>491</v>
      </c>
    </row>
    <row r="344" spans="1:35" ht="13.5" customHeight="1" thickBot="1" x14ac:dyDescent="0.25">
      <c r="A344" s="381"/>
      <c r="B344" s="367"/>
      <c r="C344" s="367"/>
      <c r="D344" s="367"/>
      <c r="E344" s="367"/>
      <c r="F344" s="367"/>
      <c r="G344" s="367"/>
      <c r="H344" s="367"/>
      <c r="I344" s="367"/>
      <c r="J344" s="367"/>
      <c r="K344" s="367"/>
      <c r="L344" s="367"/>
      <c r="M344" s="367"/>
      <c r="N344" s="344"/>
      <c r="O344" s="367"/>
      <c r="P344" s="367"/>
      <c r="Q344" s="367"/>
      <c r="R344" s="367"/>
      <c r="S344" s="367"/>
      <c r="T344" s="367"/>
      <c r="U344" s="367"/>
      <c r="V344" s="367"/>
      <c r="W344" s="367"/>
      <c r="X344" s="367"/>
      <c r="Y344" s="367"/>
      <c r="Z344" s="367"/>
      <c r="AA344" s="367"/>
      <c r="AB344" s="367"/>
      <c r="AC344" s="367"/>
      <c r="AD344" s="367"/>
      <c r="AE344" s="367"/>
      <c r="AF344" s="367"/>
      <c r="AG344" s="367"/>
      <c r="AH344" s="367"/>
      <c r="AI344" s="367"/>
    </row>
    <row r="345" spans="1:35" ht="18" customHeight="1" thickTop="1" thickBot="1" x14ac:dyDescent="0.25">
      <c r="A345" s="40" t="s">
        <v>506</v>
      </c>
      <c r="B345" s="46">
        <f>IFERROR(X22*H22,"0")</f>
        <v>0</v>
      </c>
      <c r="C345" s="46">
        <f>IFERROR(X28*H28,"0")+IFERROR(X29*H29,"0")</f>
        <v>147</v>
      </c>
      <c r="D345" s="46">
        <f>IFERROR(X34*H34,"0")+IFERROR(X35*H35,"0")+IFERROR(X36*H36,"0")</f>
        <v>67.199999999999989</v>
      </c>
      <c r="E345" s="46">
        <f>IFERROR(X41*H41,"0")+IFERROR(X42*H42,"0")+IFERROR(X43*H43,"0")+IFERROR(X44*H44,"0")+IFERROR(X45*H45,"0")+IFERROR(X46*H46,"0")+IFERROR(X47*H47,"0")</f>
        <v>168</v>
      </c>
      <c r="F345" s="46">
        <f>IFERROR(X52*H52,"0")+IFERROR(X56*H56,"0")+IFERROR(X57*H57,"0")+IFERROR(X61*H61,"0")+IFERROR(X65*H65,"0")+IFERROR(X66*H66,"0")+IFERROR(X70*H70,"0")+IFERROR(X71*H71,"0")+IFERROR(X72*H72,"0")</f>
        <v>0</v>
      </c>
      <c r="G345" s="46">
        <f>IFERROR(X77*H77,"0")+IFERROR(X78*H78,"0")</f>
        <v>120</v>
      </c>
      <c r="H345" s="46">
        <f>IFERROR(X83*H83,"0")+IFERROR(X84*H84,"0")</f>
        <v>0</v>
      </c>
      <c r="I345" s="46">
        <f>IFERROR(X89*H89,"0")+IFERROR(X90*H90,"0")</f>
        <v>0</v>
      </c>
      <c r="J345" s="46">
        <f>IFERROR(X95*H95,"0")+IFERROR(X96*H96,"0")+IFERROR(X97*H97,"0")+IFERROR(X98*H98,"0")+IFERROR(X99*H99,"0")+IFERROR(X100*H100,"0")+IFERROR(X101*H101,"0")+IFERROR(X102*H102,"0")+IFERROR(X103*H103,"0")+IFERROR(X104*H104,"0")+IFERROR(X105*H105,"0")+IFERROR(X106*H106,"0")</f>
        <v>241.92000000000002</v>
      </c>
      <c r="K345" s="46">
        <f>IFERROR(X111*H111,"0")+IFERROR(X112*H112,"0")</f>
        <v>50.4</v>
      </c>
      <c r="L345" s="46">
        <f>IFERROR(X117*H117,"0")+IFERROR(X118*H118,"0")+IFERROR(X119*H119,"0")+IFERROR(X120*H120,"0")+IFERROR(X121*H121,"0")+IFERROR(X122*H122,"0")+IFERROR(X126*H126,"0")</f>
        <v>1336.8</v>
      </c>
      <c r="M345" s="46">
        <f>IFERROR(X131*H131,"0")+IFERROR(X132*H132,"0")</f>
        <v>84</v>
      </c>
      <c r="N345" s="344"/>
      <c r="O345" s="46">
        <f>IFERROR(X137*H137,"0")+IFERROR(X138*H138,"0")+IFERROR(X139*H139,"0")</f>
        <v>84</v>
      </c>
      <c r="P345" s="46">
        <f>IFERROR(X144*H144,"0")+IFERROR(X145*H145,"0")+IFERROR(X146*H146,"0")+IFERROR(X147*H147,"0")</f>
        <v>42</v>
      </c>
      <c r="Q345" s="46">
        <f>IFERROR(X152*H152,"0")</f>
        <v>0</v>
      </c>
      <c r="R345" s="46">
        <f>IFERROR(X157*H157,"0")</f>
        <v>0</v>
      </c>
      <c r="S345" s="46">
        <f>IFERROR(X162*H162,"0")</f>
        <v>0</v>
      </c>
      <c r="T345" s="46">
        <f>IFERROR(X167*H167,"0")</f>
        <v>23.52</v>
      </c>
      <c r="U345" s="46">
        <f>IFERROR(X173*H173,"0")+IFERROR(X174*H174,"0")</f>
        <v>0</v>
      </c>
      <c r="V345" s="46">
        <f>IFERROR(X179*H179,"0")+IFERROR(X180*H180,"0")+IFERROR(X181*H181,"0")+IFERROR(X182*H182,"0")+IFERROR(X186*H186,"0")+IFERROR(X187*H187,"0")</f>
        <v>240</v>
      </c>
      <c r="W345" s="46">
        <f>IFERROR(X193*H193,"0")+IFERROR(X194*H194,"0")+IFERROR(X195*H195,"0")+IFERROR(X199*H199,"0")</f>
        <v>210</v>
      </c>
      <c r="X345" s="46">
        <f>IFERROR(X205*H205,"0")+IFERROR(X209*H209,"0")+IFERROR(X210*H210,"0")+IFERROR(X211*H211,"0")+IFERROR(X212*H212,"0")</f>
        <v>38.64</v>
      </c>
      <c r="Y345" s="46">
        <f>IFERROR(X217*H217,"0")+IFERROR(X218*H218,"0")+IFERROR(X219*H219,"0")</f>
        <v>134.39999999999998</v>
      </c>
      <c r="Z345" s="46">
        <f>IFERROR(X224*H224,"0")+IFERROR(X225*H225,"0")+IFERROR(X226*H226,"0")+IFERROR(X227*H227,"0")+IFERROR(X228*H228,"0")+IFERROR(X229*H229,"0")</f>
        <v>0</v>
      </c>
      <c r="AA345" s="46">
        <f>IFERROR(X234*H234,"0")+IFERROR(X235*H235,"0")+IFERROR(X236*H236,"0")+IFERROR(X237*H237,"0")</f>
        <v>172.8</v>
      </c>
      <c r="AB345" s="46">
        <f>IFERROR(X242*H242,"0")</f>
        <v>60</v>
      </c>
      <c r="AC345" s="46">
        <f>IFERROR(X247*H247,"0")+IFERROR(X251*H251,"0")+IFERROR(X252*H252,"0")+IFERROR(X253*H253,"0")</f>
        <v>0</v>
      </c>
      <c r="AD345" s="46">
        <f>IFERROR(X258*H258,"0")+IFERROR(X259*H259,"0")</f>
        <v>0</v>
      </c>
      <c r="AE345" s="46">
        <f>IFERROR(X265*H265,"0")</f>
        <v>0</v>
      </c>
      <c r="AF345" s="46">
        <f>IFERROR(X271*H271,"0")+IFERROR(X272*H272,"0")</f>
        <v>240</v>
      </c>
      <c r="AG345" s="46">
        <f>IFERROR(X278*H278,"0")+IFERROR(X282*H282,"0")</f>
        <v>0</v>
      </c>
      <c r="AH345" s="46">
        <f>IFERROR(X288*H288,"0")+IFERROR(X289*H289,"0")+IFERROR(X290*H290,"0")+IFERROR(X294*H294,"0")+IFERROR(X298*H298,"0")+IFERROR(X299*H299,"0")+IFERROR(X303*H303,"0")+IFERROR(X304*H304,"0")+IFERROR(X305*H305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217.8</v>
      </c>
      <c r="AI345" s="46">
        <f>IFERROR(X332*H332,"0")</f>
        <v>0</v>
      </c>
    </row>
    <row r="346" spans="1:35" ht="13.5" customHeight="1" thickTop="1" x14ac:dyDescent="0.2">
      <c r="C346" s="344"/>
    </row>
    <row r="347" spans="1:35" ht="19.5" customHeight="1" x14ac:dyDescent="0.2">
      <c r="A347" s="58" t="s">
        <v>507</v>
      </c>
      <c r="B347" s="58" t="s">
        <v>508</v>
      </c>
      <c r="C347" s="58" t="s">
        <v>509</v>
      </c>
    </row>
    <row r="348" spans="1:35" x14ac:dyDescent="0.2">
      <c r="A348" s="59">
        <f>SUMPRODUCT(--(BB:BB="ЗПФ"),--(W:W="кор"),H:H,Y:Y)+SUMPRODUCT(--(BB:BB="ЗПФ"),--(W:W="кг"),Y:Y)</f>
        <v>2539.2000000000003</v>
      </c>
      <c r="B348" s="60">
        <f>SUMPRODUCT(--(BB:BB="ПГП"),--(W:W="кор"),H:H,Y:Y)+SUMPRODUCT(--(BB:BB="ПГП"),--(W:W="кг"),Y:Y)</f>
        <v>1139.2799999999997</v>
      </c>
      <c r="C348" s="60">
        <f>SUMPRODUCT(--(BB:BB="КИЗ"),--(W:W="кор"),H:H,Y:Y)+SUMPRODUCT(--(BB:BB="КИЗ"),--(W:W="кг"),Y:Y)</f>
        <v>0</v>
      </c>
    </row>
  </sheetData>
  <sheetProtection algorithmName="SHA-512" hashValue="i6GST3UJ/sinkPjlcOdp5Ol0cqmqNPMO0qkD1NPslyffY9Q2/fZmoz9YiAxtRsAIAeA6QyxOwYlZ4Rw9kIFS6g==" saltValue="i0tU1q4thtvwk6NwJpQr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7">
    <mergeCell ref="P71:T71"/>
    <mergeCell ref="P313:T313"/>
    <mergeCell ref="X17:X18"/>
    <mergeCell ref="A188:O189"/>
    <mergeCell ref="A163:O164"/>
    <mergeCell ref="D44:E44"/>
    <mergeCell ref="Y343:Y344"/>
    <mergeCell ref="AE343:AE344"/>
    <mergeCell ref="P294:T294"/>
    <mergeCell ref="P23:V23"/>
    <mergeCell ref="A262:Z262"/>
    <mergeCell ref="P283:V283"/>
    <mergeCell ref="P83:T83"/>
    <mergeCell ref="P343:P344"/>
    <mergeCell ref="D271:E271"/>
    <mergeCell ref="V12:W12"/>
    <mergeCell ref="P319:T319"/>
    <mergeCell ref="A200:O201"/>
    <mergeCell ref="A245:Z245"/>
    <mergeCell ref="D237:E237"/>
    <mergeCell ref="A39:Z39"/>
    <mergeCell ref="A279:O280"/>
    <mergeCell ref="P174:T174"/>
    <mergeCell ref="D95:E95"/>
    <mergeCell ref="P74:V74"/>
    <mergeCell ref="A73:O74"/>
    <mergeCell ref="Y17:Y18"/>
    <mergeCell ref="A266:O267"/>
    <mergeCell ref="D57:E57"/>
    <mergeCell ref="U17:V17"/>
    <mergeCell ref="A260:O261"/>
    <mergeCell ref="Q5:R5"/>
    <mergeCell ref="D278:E278"/>
    <mergeCell ref="D234:E234"/>
    <mergeCell ref="P288:T288"/>
    <mergeCell ref="P65:T65"/>
    <mergeCell ref="P70:T70"/>
    <mergeCell ref="P228:T228"/>
    <mergeCell ref="Q6:R6"/>
    <mergeCell ref="D102:E102"/>
    <mergeCell ref="A204:Z204"/>
    <mergeCell ref="A33:Z33"/>
    <mergeCell ref="A269:Z269"/>
    <mergeCell ref="A8:C8"/>
    <mergeCell ref="P163:V163"/>
    <mergeCell ref="D97:E97"/>
    <mergeCell ref="A10:C10"/>
    <mergeCell ref="P126:T126"/>
    <mergeCell ref="P218:T218"/>
    <mergeCell ref="P140:V140"/>
    <mergeCell ref="A136:Z136"/>
    <mergeCell ref="A192:Z192"/>
    <mergeCell ref="A21:Z21"/>
    <mergeCell ref="A129:Z129"/>
    <mergeCell ref="D121:E121"/>
    <mergeCell ref="AD17:AF18"/>
    <mergeCell ref="Q343:Q344"/>
    <mergeCell ref="D101:E101"/>
    <mergeCell ref="F5:G5"/>
    <mergeCell ref="A172:Z172"/>
    <mergeCell ref="P169:V169"/>
    <mergeCell ref="A25:Z25"/>
    <mergeCell ref="P186:T186"/>
    <mergeCell ref="P253:T253"/>
    <mergeCell ref="A223:Z223"/>
    <mergeCell ref="V11:W11"/>
    <mergeCell ref="P57:T57"/>
    <mergeCell ref="P317:T317"/>
    <mergeCell ref="D323:E323"/>
    <mergeCell ref="D152:E152"/>
    <mergeCell ref="P146:T146"/>
    <mergeCell ref="P121:T121"/>
    <mergeCell ref="P181:T181"/>
    <mergeCell ref="D29:E29"/>
    <mergeCell ref="D265:E265"/>
    <mergeCell ref="P300:V300"/>
    <mergeCell ref="A125:Z125"/>
    <mergeCell ref="A20:Z20"/>
    <mergeCell ref="D252:E252"/>
    <mergeCell ref="P2:W3"/>
    <mergeCell ref="P298:T298"/>
    <mergeCell ref="A170:Z170"/>
    <mergeCell ref="D35:E35"/>
    <mergeCell ref="D228:E228"/>
    <mergeCell ref="A23:O24"/>
    <mergeCell ref="D10:E10"/>
    <mergeCell ref="F10:G10"/>
    <mergeCell ref="D34:E34"/>
    <mergeCell ref="D99:E99"/>
    <mergeCell ref="A130:Z130"/>
    <mergeCell ref="D218:E218"/>
    <mergeCell ref="P197:V197"/>
    <mergeCell ref="D247:E247"/>
    <mergeCell ref="P53:V53"/>
    <mergeCell ref="P239:V239"/>
    <mergeCell ref="A64:Z64"/>
    <mergeCell ref="P68:V68"/>
    <mergeCell ref="A257:Z257"/>
    <mergeCell ref="A191:Z191"/>
    <mergeCell ref="A51:Z51"/>
    <mergeCell ref="D105:E105"/>
    <mergeCell ref="A178:Z178"/>
    <mergeCell ref="P72:T72"/>
    <mergeCell ref="A168:O169"/>
    <mergeCell ref="I343:I344"/>
    <mergeCell ref="M17:M18"/>
    <mergeCell ref="O17:O18"/>
    <mergeCell ref="A297:Z297"/>
    <mergeCell ref="P102:T102"/>
    <mergeCell ref="P189:V189"/>
    <mergeCell ref="A185:Z185"/>
    <mergeCell ref="D226:E226"/>
    <mergeCell ref="D305:E305"/>
    <mergeCell ref="D310:E310"/>
    <mergeCell ref="O343:O344"/>
    <mergeCell ref="A58:O59"/>
    <mergeCell ref="N17:N18"/>
    <mergeCell ref="D242:E242"/>
    <mergeCell ref="P199:T199"/>
    <mergeCell ref="D120:E120"/>
    <mergeCell ref="F17:F18"/>
    <mergeCell ref="U342:V342"/>
    <mergeCell ref="P296:V296"/>
    <mergeCell ref="D42:E42"/>
    <mergeCell ref="D173:E173"/>
    <mergeCell ref="D17:E18"/>
    <mergeCell ref="A213:O214"/>
    <mergeCell ref="A9:C9"/>
    <mergeCell ref="P112:T112"/>
    <mergeCell ref="G343:G344"/>
    <mergeCell ref="A302:Z302"/>
    <mergeCell ref="D294:E294"/>
    <mergeCell ref="P273:V273"/>
    <mergeCell ref="P323:T323"/>
    <mergeCell ref="A116:Z116"/>
    <mergeCell ref="A113:O114"/>
    <mergeCell ref="A335:O340"/>
    <mergeCell ref="P337:V337"/>
    <mergeCell ref="A156:Z156"/>
    <mergeCell ref="A155:Z155"/>
    <mergeCell ref="A293:Z293"/>
    <mergeCell ref="P134:V134"/>
    <mergeCell ref="P339:V339"/>
    <mergeCell ref="D318:E318"/>
    <mergeCell ref="A93:Z93"/>
    <mergeCell ref="P139:T139"/>
    <mergeCell ref="Q13:R13"/>
    <mergeCell ref="P247:T247"/>
    <mergeCell ref="D84:E84"/>
    <mergeCell ref="P41:T41"/>
    <mergeCell ref="D22:E22"/>
    <mergeCell ref="AH342:AI342"/>
    <mergeCell ref="P35:T35"/>
    <mergeCell ref="G17:G18"/>
    <mergeCell ref="D314:E314"/>
    <mergeCell ref="P184:V184"/>
    <mergeCell ref="A143:Z143"/>
    <mergeCell ref="A232:Z232"/>
    <mergeCell ref="D288:E288"/>
    <mergeCell ref="P148:V148"/>
    <mergeCell ref="P123:V123"/>
    <mergeCell ref="P46:T46"/>
    <mergeCell ref="P282:T282"/>
    <mergeCell ref="P111:T111"/>
    <mergeCell ref="D225:E225"/>
    <mergeCell ref="P61:T61"/>
    <mergeCell ref="A243:O244"/>
    <mergeCell ref="D227:E227"/>
    <mergeCell ref="P321:T321"/>
    <mergeCell ref="A62:O63"/>
    <mergeCell ref="A333:O334"/>
    <mergeCell ref="D320:E320"/>
    <mergeCell ref="A222:Z222"/>
    <mergeCell ref="A127:O128"/>
    <mergeCell ref="P255:V255"/>
    <mergeCell ref="Z17:Z18"/>
    <mergeCell ref="AB17:AB18"/>
    <mergeCell ref="AA343:AA344"/>
    <mergeCell ref="AC343:AC344"/>
    <mergeCell ref="A277:Z277"/>
    <mergeCell ref="H5:M5"/>
    <mergeCell ref="P31:V31"/>
    <mergeCell ref="A27:Z27"/>
    <mergeCell ref="P329:V329"/>
    <mergeCell ref="P158:V158"/>
    <mergeCell ref="P98:T98"/>
    <mergeCell ref="D212:E212"/>
    <mergeCell ref="D317:E317"/>
    <mergeCell ref="A285:Z285"/>
    <mergeCell ref="P225:T225"/>
    <mergeCell ref="D146:E146"/>
    <mergeCell ref="D6:M6"/>
    <mergeCell ref="D304:E304"/>
    <mergeCell ref="P266:V266"/>
    <mergeCell ref="P162:T162"/>
    <mergeCell ref="D83:E83"/>
    <mergeCell ref="D319:E319"/>
    <mergeCell ref="P227:T227"/>
    <mergeCell ref="P106:T106"/>
    <mergeCell ref="P84:T84"/>
    <mergeCell ref="P193:T193"/>
    <mergeCell ref="D65:E65"/>
    <mergeCell ref="P22:T22"/>
    <mergeCell ref="P320:T320"/>
    <mergeCell ref="P314:T314"/>
    <mergeCell ref="P92:V92"/>
    <mergeCell ref="A88:Z88"/>
    <mergeCell ref="P334:V334"/>
    <mergeCell ref="P54:V54"/>
    <mergeCell ref="D194:E194"/>
    <mergeCell ref="P226:T226"/>
    <mergeCell ref="D299:E299"/>
    <mergeCell ref="P34:T34"/>
    <mergeCell ref="P105:T105"/>
    <mergeCell ref="P284:V284"/>
    <mergeCell ref="P36:T36"/>
    <mergeCell ref="D321:E321"/>
    <mergeCell ref="P278:T278"/>
    <mergeCell ref="P101:T101"/>
    <mergeCell ref="P63:V63"/>
    <mergeCell ref="A246:Z246"/>
    <mergeCell ref="A75:Z75"/>
    <mergeCell ref="A233:Z233"/>
    <mergeCell ref="AI343:AI344"/>
    <mergeCell ref="P96:T96"/>
    <mergeCell ref="H17:H18"/>
    <mergeCell ref="A220:O221"/>
    <mergeCell ref="P90:T90"/>
    <mergeCell ref="A291:O292"/>
    <mergeCell ref="P332:T332"/>
    <mergeCell ref="P217:T217"/>
    <mergeCell ref="P325:T325"/>
    <mergeCell ref="R343:R344"/>
    <mergeCell ref="D298:E298"/>
    <mergeCell ref="D181:E181"/>
    <mergeCell ref="P327:T327"/>
    <mergeCell ref="A160:Z160"/>
    <mergeCell ref="P212:T212"/>
    <mergeCell ref="A135:Z135"/>
    <mergeCell ref="AA17:AA18"/>
    <mergeCell ref="P107:V107"/>
    <mergeCell ref="AC17:AC18"/>
    <mergeCell ref="D89:E89"/>
    <mergeCell ref="F343:F344"/>
    <mergeCell ref="P251:T251"/>
    <mergeCell ref="H343:H344"/>
    <mergeCell ref="A175:O176"/>
    <mergeCell ref="A15:M15"/>
    <mergeCell ref="P229:T229"/>
    <mergeCell ref="A153:O154"/>
    <mergeCell ref="P77:T77"/>
    <mergeCell ref="A264:Z264"/>
    <mergeCell ref="A198:Z198"/>
    <mergeCell ref="P179:T179"/>
    <mergeCell ref="J9:M9"/>
    <mergeCell ref="D112:E112"/>
    <mergeCell ref="D56:E56"/>
    <mergeCell ref="D193:E193"/>
    <mergeCell ref="P220:V220"/>
    <mergeCell ref="P235:T235"/>
    <mergeCell ref="P86:V86"/>
    <mergeCell ref="P213:V213"/>
    <mergeCell ref="P249:V249"/>
    <mergeCell ref="P221:V221"/>
    <mergeCell ref="D138:E138"/>
    <mergeCell ref="A40:Z40"/>
    <mergeCell ref="P30:V30"/>
    <mergeCell ref="A82:Z82"/>
    <mergeCell ref="H10:M10"/>
    <mergeCell ref="P45:T45"/>
    <mergeCell ref="V6:W9"/>
    <mergeCell ref="T5:U5"/>
    <mergeCell ref="D119:E119"/>
    <mergeCell ref="V5:W5"/>
    <mergeCell ref="D46:E46"/>
    <mergeCell ref="A295:O296"/>
    <mergeCell ref="D282:E282"/>
    <mergeCell ref="D111:E111"/>
    <mergeCell ref="A142:Z142"/>
    <mergeCell ref="Q8:R8"/>
    <mergeCell ref="D219:E219"/>
    <mergeCell ref="D104:E104"/>
    <mergeCell ref="P254:V254"/>
    <mergeCell ref="T6:U9"/>
    <mergeCell ref="A30:O31"/>
    <mergeCell ref="Q10:R10"/>
    <mergeCell ref="D41:E41"/>
    <mergeCell ref="P85:V85"/>
    <mergeCell ref="A208:Z208"/>
    <mergeCell ref="D43:E43"/>
    <mergeCell ref="P149:V149"/>
    <mergeCell ref="D137:E137"/>
    <mergeCell ref="P124:V124"/>
    <mergeCell ref="P80:V80"/>
    <mergeCell ref="A203:Z203"/>
    <mergeCell ref="AD343:AD344"/>
    <mergeCell ref="A240:Z240"/>
    <mergeCell ref="P200:V200"/>
    <mergeCell ref="P243:V243"/>
    <mergeCell ref="A190:Z190"/>
    <mergeCell ref="A19:Z19"/>
    <mergeCell ref="P310:T310"/>
    <mergeCell ref="P292:V292"/>
    <mergeCell ref="D182:E182"/>
    <mergeCell ref="P138:T138"/>
    <mergeCell ref="P311:T311"/>
    <mergeCell ref="X342:AD342"/>
    <mergeCell ref="S343:S344"/>
    <mergeCell ref="U343:U344"/>
    <mergeCell ref="P224:T224"/>
    <mergeCell ref="P322:T322"/>
    <mergeCell ref="P211:T211"/>
    <mergeCell ref="D132:E132"/>
    <mergeCell ref="P89:T89"/>
    <mergeCell ref="P309:T309"/>
    <mergeCell ref="A206:O207"/>
    <mergeCell ref="P324:T324"/>
    <mergeCell ref="P338:V338"/>
    <mergeCell ref="D36:E36"/>
    <mergeCell ref="Z343:Z344"/>
    <mergeCell ref="P132:T132"/>
    <mergeCell ref="AB343:AB344"/>
    <mergeCell ref="T343:T344"/>
    <mergeCell ref="P305:T305"/>
    <mergeCell ref="K343:K344"/>
    <mergeCell ref="D96:E96"/>
    <mergeCell ref="P306:V306"/>
    <mergeCell ref="D52:E52"/>
    <mergeCell ref="A67:O68"/>
    <mergeCell ref="D325:E325"/>
    <mergeCell ref="A177:Z177"/>
    <mergeCell ref="P219:T219"/>
    <mergeCell ref="D162:E162"/>
    <mergeCell ref="P272:T272"/>
    <mergeCell ref="D327:E327"/>
    <mergeCell ref="P210:T210"/>
    <mergeCell ref="A196:O197"/>
    <mergeCell ref="D106:E106"/>
    <mergeCell ref="A133:O134"/>
    <mergeCell ref="P122:T122"/>
    <mergeCell ref="P291:V291"/>
    <mergeCell ref="D157:E157"/>
    <mergeCell ref="D251:E251"/>
    <mergeCell ref="A5:C5"/>
    <mergeCell ref="A110:Z110"/>
    <mergeCell ref="A107:O108"/>
    <mergeCell ref="D179:E179"/>
    <mergeCell ref="P128:V128"/>
    <mergeCell ref="P195:T195"/>
    <mergeCell ref="A17:A18"/>
    <mergeCell ref="K17:K18"/>
    <mergeCell ref="C17:C18"/>
    <mergeCell ref="D103:E103"/>
    <mergeCell ref="P66:T66"/>
    <mergeCell ref="D180:E180"/>
    <mergeCell ref="P137:T137"/>
    <mergeCell ref="D118:E118"/>
    <mergeCell ref="A183:O184"/>
    <mergeCell ref="D9:E9"/>
    <mergeCell ref="D167:E167"/>
    <mergeCell ref="F9:G9"/>
    <mergeCell ref="P67:V67"/>
    <mergeCell ref="P15:T16"/>
    <mergeCell ref="P43:T43"/>
    <mergeCell ref="A12:M12"/>
    <mergeCell ref="A109:Z109"/>
    <mergeCell ref="A14:M14"/>
    <mergeCell ref="A6:C6"/>
    <mergeCell ref="D309:E309"/>
    <mergeCell ref="P180:T180"/>
    <mergeCell ref="P118:T118"/>
    <mergeCell ref="P167:T167"/>
    <mergeCell ref="P336:V336"/>
    <mergeCell ref="A161:Z161"/>
    <mergeCell ref="D324:E324"/>
    <mergeCell ref="AG343:AG344"/>
    <mergeCell ref="P117:T117"/>
    <mergeCell ref="D311:E311"/>
    <mergeCell ref="P182:T182"/>
    <mergeCell ref="Q12:R12"/>
    <mergeCell ref="D90:E90"/>
    <mergeCell ref="P196:V196"/>
    <mergeCell ref="P119:T119"/>
    <mergeCell ref="P183:V183"/>
    <mergeCell ref="P62:V62"/>
    <mergeCell ref="P133:V133"/>
    <mergeCell ref="A328:O329"/>
    <mergeCell ref="P127:V127"/>
    <mergeCell ref="A250:Z250"/>
    <mergeCell ref="C342:T342"/>
    <mergeCell ref="A254:O255"/>
    <mergeCell ref="Q9:R9"/>
    <mergeCell ref="P267:V267"/>
    <mergeCell ref="P312:T312"/>
    <mergeCell ref="A331:Z331"/>
    <mergeCell ref="P49:V49"/>
    <mergeCell ref="A32:Z32"/>
    <mergeCell ref="A37:O38"/>
    <mergeCell ref="P78:T78"/>
    <mergeCell ref="D322:E322"/>
    <mergeCell ref="P205:T205"/>
    <mergeCell ref="Q11:R11"/>
    <mergeCell ref="A248:O249"/>
    <mergeCell ref="P289:T289"/>
    <mergeCell ref="A263:Z263"/>
    <mergeCell ref="P238:V238"/>
    <mergeCell ref="P303:T303"/>
    <mergeCell ref="P307:V307"/>
    <mergeCell ref="P58:V58"/>
    <mergeCell ref="A13:M13"/>
    <mergeCell ref="A230:O231"/>
    <mergeCell ref="A94:Z94"/>
    <mergeCell ref="P79:V79"/>
    <mergeCell ref="P244:V244"/>
    <mergeCell ref="P73:V73"/>
    <mergeCell ref="A48:O49"/>
    <mergeCell ref="P176:V176"/>
    <mergeCell ref="P114:V114"/>
    <mergeCell ref="J343:J344"/>
    <mergeCell ref="L343:L344"/>
    <mergeCell ref="D72:E72"/>
    <mergeCell ref="P301:V301"/>
    <mergeCell ref="P295:V295"/>
    <mergeCell ref="D235:E235"/>
    <mergeCell ref="P214:V214"/>
    <mergeCell ref="A69:Z69"/>
    <mergeCell ref="D61:E61"/>
    <mergeCell ref="A256:Z256"/>
    <mergeCell ref="P231:V231"/>
    <mergeCell ref="A283:O284"/>
    <mergeCell ref="P304:T304"/>
    <mergeCell ref="A273:O274"/>
    <mergeCell ref="P328:V328"/>
    <mergeCell ref="P299:T299"/>
    <mergeCell ref="A275:Z275"/>
    <mergeCell ref="P318:T318"/>
    <mergeCell ref="D199:E199"/>
    <mergeCell ref="D186:E186"/>
    <mergeCell ref="D217:E217"/>
    <mergeCell ref="AF343:AF344"/>
    <mergeCell ref="A216:Z216"/>
    <mergeCell ref="P164:V164"/>
    <mergeCell ref="AH343:AH344"/>
    <mergeCell ref="A287:Z287"/>
    <mergeCell ref="A281:Z281"/>
    <mergeCell ref="A87:Z87"/>
    <mergeCell ref="P333:V333"/>
    <mergeCell ref="D316:E316"/>
    <mergeCell ref="D145:E145"/>
    <mergeCell ref="D272:E272"/>
    <mergeCell ref="A123:O124"/>
    <mergeCell ref="D210:E210"/>
    <mergeCell ref="D209:E209"/>
    <mergeCell ref="P188:V188"/>
    <mergeCell ref="D147:E147"/>
    <mergeCell ref="D122:E122"/>
    <mergeCell ref="D224:E224"/>
    <mergeCell ref="P103:T103"/>
    <mergeCell ref="P97:T97"/>
    <mergeCell ref="D211:E211"/>
    <mergeCell ref="A91:O92"/>
    <mergeCell ref="A171:Z171"/>
    <mergeCell ref="A165:Z165"/>
    <mergeCell ref="D343:D344"/>
    <mergeCell ref="D326:E326"/>
    <mergeCell ref="D313:E313"/>
    <mergeCell ref="A76:Z76"/>
    <mergeCell ref="M343:M344"/>
    <mergeCell ref="D236:E236"/>
    <mergeCell ref="D117:E117"/>
    <mergeCell ref="P340:V340"/>
    <mergeCell ref="P242:T242"/>
    <mergeCell ref="D303:E303"/>
    <mergeCell ref="A238:O239"/>
    <mergeCell ref="D290:E290"/>
    <mergeCell ref="P259:T259"/>
    <mergeCell ref="P175:V175"/>
    <mergeCell ref="P335:V335"/>
    <mergeCell ref="A85:O86"/>
    <mergeCell ref="A115:Z115"/>
    <mergeCell ref="A308:Z308"/>
    <mergeCell ref="D100:E100"/>
    <mergeCell ref="P194:T194"/>
    <mergeCell ref="A166:Z166"/>
    <mergeCell ref="D229:E229"/>
    <mergeCell ref="D77:E77"/>
    <mergeCell ref="P131:T131"/>
    <mergeCell ref="A330:Z330"/>
    <mergeCell ref="P280:V280"/>
    <mergeCell ref="A268:Z268"/>
    <mergeCell ref="H1:Q1"/>
    <mergeCell ref="P274:V274"/>
    <mergeCell ref="A286:Z286"/>
    <mergeCell ref="P120:T120"/>
    <mergeCell ref="D259:E259"/>
    <mergeCell ref="D28:E28"/>
    <mergeCell ref="D5:E5"/>
    <mergeCell ref="P42:T42"/>
    <mergeCell ref="A26:Z26"/>
    <mergeCell ref="P59:V59"/>
    <mergeCell ref="D1:F1"/>
    <mergeCell ref="P47:T47"/>
    <mergeCell ref="J17:J18"/>
    <mergeCell ref="L17:L18"/>
    <mergeCell ref="P48:V48"/>
    <mergeCell ref="P17:T18"/>
    <mergeCell ref="A53:O54"/>
    <mergeCell ref="P187:T187"/>
    <mergeCell ref="P258:T258"/>
    <mergeCell ref="P52:T52"/>
    <mergeCell ref="P201:V201"/>
    <mergeCell ref="B343:B344"/>
    <mergeCell ref="A306:O307"/>
    <mergeCell ref="P234:T234"/>
    <mergeCell ref="P154:V154"/>
    <mergeCell ref="A150:Z150"/>
    <mergeCell ref="A215:Z215"/>
    <mergeCell ref="D7:M7"/>
    <mergeCell ref="P91:V91"/>
    <mergeCell ref="P236:T236"/>
    <mergeCell ref="A81:Z81"/>
    <mergeCell ref="D315:E315"/>
    <mergeCell ref="D144:E144"/>
    <mergeCell ref="E343:E344"/>
    <mergeCell ref="P173:T173"/>
    <mergeCell ref="P29:T29"/>
    <mergeCell ref="P271:T271"/>
    <mergeCell ref="P100:T100"/>
    <mergeCell ref="P265:T265"/>
    <mergeCell ref="D8:M8"/>
    <mergeCell ref="P44:T44"/>
    <mergeCell ref="P279:V279"/>
    <mergeCell ref="P237:T237"/>
    <mergeCell ref="P108:V108"/>
    <mergeCell ref="W343:W344"/>
    <mergeCell ref="A343:A344"/>
    <mergeCell ref="P248:V248"/>
    <mergeCell ref="C343:C344"/>
    <mergeCell ref="D131:E131"/>
    <mergeCell ref="D258:E258"/>
    <mergeCell ref="A60:Z60"/>
    <mergeCell ref="P207:V207"/>
    <mergeCell ref="P252:T252"/>
    <mergeCell ref="P56:T56"/>
    <mergeCell ref="D195:E195"/>
    <mergeCell ref="P99:T99"/>
    <mergeCell ref="A300:O301"/>
    <mergeCell ref="P316:T316"/>
    <mergeCell ref="P145:T145"/>
    <mergeCell ref="D126:E126"/>
    <mergeCell ref="P113:V113"/>
    <mergeCell ref="D66:E66"/>
    <mergeCell ref="D253:E253"/>
    <mergeCell ref="D289:E289"/>
    <mergeCell ref="P159:V159"/>
    <mergeCell ref="P209:T209"/>
    <mergeCell ref="P147:T147"/>
    <mergeCell ref="P261:V261"/>
    <mergeCell ref="A151:Z151"/>
    <mergeCell ref="V343:V344"/>
    <mergeCell ref="X343:X344"/>
    <mergeCell ref="P157:T157"/>
    <mergeCell ref="D78:E78"/>
    <mergeCell ref="D205:E205"/>
    <mergeCell ref="A55:Z55"/>
    <mergeCell ref="R1:T1"/>
    <mergeCell ref="A158:O159"/>
    <mergeCell ref="D71:E71"/>
    <mergeCell ref="P28:T28"/>
    <mergeCell ref="P326:T326"/>
    <mergeCell ref="D332:E332"/>
    <mergeCell ref="D98:E98"/>
    <mergeCell ref="P152:T152"/>
    <mergeCell ref="P290:T290"/>
    <mergeCell ref="P141:V141"/>
    <mergeCell ref="A140:O141"/>
    <mergeCell ref="P206:V206"/>
    <mergeCell ref="A202:Z202"/>
    <mergeCell ref="P37:V37"/>
    <mergeCell ref="P230:V230"/>
    <mergeCell ref="P168:V168"/>
    <mergeCell ref="P104:T104"/>
    <mergeCell ref="B17:B18"/>
    <mergeCell ref="P144:T144"/>
    <mergeCell ref="P315:T315"/>
    <mergeCell ref="D187:E187"/>
    <mergeCell ref="D174:E174"/>
    <mergeCell ref="A276:Z276"/>
    <mergeCell ref="A270:Z270"/>
    <mergeCell ref="H9:I9"/>
    <mergeCell ref="D45:E45"/>
    <mergeCell ref="P24:V24"/>
    <mergeCell ref="P260:V260"/>
    <mergeCell ref="P153:V153"/>
    <mergeCell ref="A79:O80"/>
    <mergeCell ref="D70:E70"/>
    <mergeCell ref="D312:E312"/>
    <mergeCell ref="V10:W10"/>
    <mergeCell ref="D47:E47"/>
    <mergeCell ref="A50:Z50"/>
    <mergeCell ref="W17:W18"/>
    <mergeCell ref="A148:O149"/>
    <mergeCell ref="D139:E139"/>
    <mergeCell ref="A241:Z241"/>
    <mergeCell ref="P95:T95"/>
    <mergeCell ref="P38:V3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6 X111:X112 X117:X122 X126 X131:X132 X137:X139 X144:X147 X152 X157 X162 X167 X173:X174 X179:X182 X186:X187 X193:X195 X199 X205 X209:X212 X217:X219 X224:X229 X234:X237 X242 X247 X251:X253 X258:X259 X265 X271:X272 X278 X282 X288:X290 X294 X298:X299 X303:X305 X309:X327 X33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510</v>
      </c>
      <c r="H1" s="52"/>
    </row>
    <row r="3" spans="2:8" x14ac:dyDescent="0.2">
      <c r="B3" s="47" t="s">
        <v>511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512</v>
      </c>
      <c r="D6" s="47" t="s">
        <v>513</v>
      </c>
      <c r="E6" s="47"/>
    </row>
    <row r="7" spans="2:8" x14ac:dyDescent="0.2">
      <c r="B7" s="47" t="s">
        <v>514</v>
      </c>
      <c r="C7" s="47" t="s">
        <v>515</v>
      </c>
      <c r="D7" s="47" t="s">
        <v>516</v>
      </c>
      <c r="E7" s="47"/>
    </row>
    <row r="9" spans="2:8" x14ac:dyDescent="0.2">
      <c r="B9" s="47" t="s">
        <v>517</v>
      </c>
      <c r="C9" s="47" t="s">
        <v>512</v>
      </c>
      <c r="D9" s="47"/>
      <c r="E9" s="47"/>
    </row>
    <row r="11" spans="2:8" x14ac:dyDescent="0.2">
      <c r="B11" s="47" t="s">
        <v>518</v>
      </c>
      <c r="C11" s="47" t="s">
        <v>515</v>
      </c>
      <c r="D11" s="47"/>
      <c r="E11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  <row r="21" spans="2:5" x14ac:dyDescent="0.2">
      <c r="B21" s="47" t="s">
        <v>527</v>
      </c>
      <c r="C21" s="47"/>
      <c r="D21" s="47"/>
      <c r="E21" s="47"/>
    </row>
    <row r="22" spans="2:5" x14ac:dyDescent="0.2">
      <c r="B22" s="47" t="s">
        <v>528</v>
      </c>
      <c r="C22" s="47"/>
      <c r="D22" s="47"/>
      <c r="E22" s="47"/>
    </row>
    <row r="23" spans="2:5" x14ac:dyDescent="0.2">
      <c r="B23" s="47" t="s">
        <v>529</v>
      </c>
      <c r="C23" s="47"/>
      <c r="D23" s="47"/>
      <c r="E23" s="47"/>
    </row>
  </sheetData>
  <sheetProtection algorithmName="SHA-512" hashValue="vyiMRNqJB/O/g1YtlSZpUKhuExhT9XgK6Is7Z4dlXEkk3vAirvCBPGt48wxgTOzgES4pOFXRIc4AxDO94SYExQ==" saltValue="4+vEZrsiiOIhF1MFRVlm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575</vt:i4>
      </vt:variant>
    </vt:vector>
  </HeadingPairs>
  <TitlesOfParts>
    <vt:vector size="5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2025-06-06T09:16:42Z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