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66A823B3-8F8E-4CC0-8A78-FD5C511A93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7" i="1" l="1"/>
  <c r="Q527" i="1"/>
  <c r="X516" i="1"/>
  <c r="X515" i="1"/>
  <c r="BO514" i="1"/>
  <c r="BM514" i="1"/>
  <c r="Y514" i="1"/>
  <c r="X511" i="1"/>
  <c r="Y510" i="1"/>
  <c r="X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Y507" i="1"/>
  <c r="BP506" i="1"/>
  <c r="BO506" i="1"/>
  <c r="BN506" i="1"/>
  <c r="BM506" i="1"/>
  <c r="Z506" i="1"/>
  <c r="Z510" i="1" s="1"/>
  <c r="Y506" i="1"/>
  <c r="Y511" i="1" s="1"/>
  <c r="X504" i="1"/>
  <c r="X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Z486" i="1" s="1"/>
  <c r="Y483" i="1"/>
  <c r="Y487" i="1" s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N449" i="1"/>
  <c r="BM449" i="1"/>
  <c r="Z449" i="1"/>
  <c r="Y449" i="1"/>
  <c r="BP449" i="1" s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X435" i="1"/>
  <c r="Y434" i="1"/>
  <c r="X434" i="1"/>
  <c r="BP433" i="1"/>
  <c r="BO433" i="1"/>
  <c r="BN433" i="1"/>
  <c r="BM433" i="1"/>
  <c r="Z433" i="1"/>
  <c r="Z434" i="1" s="1"/>
  <c r="Y433" i="1"/>
  <c r="Y435" i="1" s="1"/>
  <c r="P433" i="1"/>
  <c r="X430" i="1"/>
  <c r="Y429" i="1"/>
  <c r="X429" i="1"/>
  <c r="BP428" i="1"/>
  <c r="BO428" i="1"/>
  <c r="BN428" i="1"/>
  <c r="BM428" i="1"/>
  <c r="Z428" i="1"/>
  <c r="Z429" i="1" s="1"/>
  <c r="Y428" i="1"/>
  <c r="X527" i="1" s="1"/>
  <c r="P428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W527" i="1" s="1"/>
  <c r="P415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X392" i="1"/>
  <c r="Y391" i="1"/>
  <c r="X391" i="1"/>
  <c r="BP390" i="1"/>
  <c r="BO390" i="1"/>
  <c r="BN390" i="1"/>
  <c r="BM390" i="1"/>
  <c r="Z390" i="1"/>
  <c r="Z391" i="1" s="1"/>
  <c r="Y390" i="1"/>
  <c r="Y392" i="1" s="1"/>
  <c r="P390" i="1"/>
  <c r="X388" i="1"/>
  <c r="Y387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S527" i="1" s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2" i="1" s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Y290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Y275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Y239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Z227" i="1"/>
  <c r="Y227" i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Y224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8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Y206" i="1" s="1"/>
  <c r="P198" i="1"/>
  <c r="X196" i="1"/>
  <c r="X195" i="1"/>
  <c r="BP194" i="1"/>
  <c r="BO194" i="1"/>
  <c r="BN194" i="1"/>
  <c r="BM194" i="1"/>
  <c r="Z194" i="1"/>
  <c r="Y194" i="1"/>
  <c r="P194" i="1"/>
  <c r="BO193" i="1"/>
  <c r="BM193" i="1"/>
  <c r="Y193" i="1"/>
  <c r="Y196" i="1" s="1"/>
  <c r="P193" i="1"/>
  <c r="X191" i="1"/>
  <c r="X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Y175" i="1" s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H527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27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Y125" i="1" s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F52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2" i="1" s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527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27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1" i="1" s="1"/>
  <c r="BO22" i="1"/>
  <c r="X519" i="1" s="1"/>
  <c r="BM22" i="1"/>
  <c r="X518" i="1" s="1"/>
  <c r="X520" i="1" s="1"/>
  <c r="Y22" i="1"/>
  <c r="B527" i="1" s="1"/>
  <c r="H10" i="1"/>
  <c r="F10" i="1"/>
  <c r="J9" i="1"/>
  <c r="F9" i="1"/>
  <c r="A9" i="1"/>
  <c r="A10" i="1" s="1"/>
  <c r="D7" i="1"/>
  <c r="Q6" i="1"/>
  <c r="P2" i="1"/>
  <c r="Z86" i="1" l="1"/>
  <c r="Z124" i="1"/>
  <c r="Z45" i="1"/>
  <c r="Z129" i="1"/>
  <c r="Z156" i="1"/>
  <c r="Y24" i="1"/>
  <c r="Y32" i="1"/>
  <c r="Y46" i="1"/>
  <c r="Y50" i="1"/>
  <c r="Y59" i="1"/>
  <c r="Y67" i="1"/>
  <c r="Y73" i="1"/>
  <c r="Y81" i="1"/>
  <c r="Y87" i="1"/>
  <c r="Y94" i="1"/>
  <c r="Y103" i="1"/>
  <c r="Y110" i="1"/>
  <c r="Y116" i="1"/>
  <c r="Y124" i="1"/>
  <c r="Y130" i="1"/>
  <c r="Y135" i="1"/>
  <c r="Y141" i="1"/>
  <c r="Y145" i="1"/>
  <c r="Y156" i="1"/>
  <c r="Y174" i="1"/>
  <c r="Y180" i="1"/>
  <c r="Y191" i="1"/>
  <c r="Y195" i="1"/>
  <c r="Y207" i="1"/>
  <c r="Y219" i="1"/>
  <c r="Y223" i="1"/>
  <c r="BP231" i="1"/>
  <c r="BN231" i="1"/>
  <c r="Z231" i="1"/>
  <c r="BP247" i="1"/>
  <c r="BN247" i="1"/>
  <c r="Z247" i="1"/>
  <c r="Z251" i="1" s="1"/>
  <c r="Y251" i="1"/>
  <c r="BP256" i="1"/>
  <c r="BN256" i="1"/>
  <c r="Z256" i="1"/>
  <c r="Y260" i="1"/>
  <c r="BP265" i="1"/>
  <c r="BN265" i="1"/>
  <c r="Z265" i="1"/>
  <c r="Z268" i="1" s="1"/>
  <c r="BP294" i="1"/>
  <c r="BN294" i="1"/>
  <c r="Z294" i="1"/>
  <c r="Z299" i="1" s="1"/>
  <c r="BP350" i="1"/>
  <c r="BN350" i="1"/>
  <c r="Z350" i="1"/>
  <c r="Z356" i="1" s="1"/>
  <c r="Y356" i="1"/>
  <c r="BP354" i="1"/>
  <c r="BN354" i="1"/>
  <c r="Z354" i="1"/>
  <c r="BP422" i="1"/>
  <c r="BN422" i="1"/>
  <c r="Z422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Z85" i="1"/>
  <c r="BN85" i="1"/>
  <c r="Z90" i="1"/>
  <c r="BN90" i="1"/>
  <c r="BP90" i="1"/>
  <c r="Z92" i="1"/>
  <c r="BN92" i="1"/>
  <c r="Y93" i="1"/>
  <c r="Z97" i="1"/>
  <c r="Z102" i="1" s="1"/>
  <c r="BN97" i="1"/>
  <c r="Z99" i="1"/>
  <c r="BN99" i="1"/>
  <c r="Z101" i="1"/>
  <c r="BN101" i="1"/>
  <c r="Z106" i="1"/>
  <c r="BN106" i="1"/>
  <c r="BP106" i="1"/>
  <c r="Z108" i="1"/>
  <c r="BN108" i="1"/>
  <c r="Y111" i="1"/>
  <c r="Z114" i="1"/>
  <c r="Z116" i="1" s="1"/>
  <c r="BN114" i="1"/>
  <c r="Z120" i="1"/>
  <c r="BN120" i="1"/>
  <c r="Z122" i="1"/>
  <c r="BN122" i="1"/>
  <c r="Z128" i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Z154" i="1"/>
  <c r="BN154" i="1"/>
  <c r="I527" i="1"/>
  <c r="Y163" i="1"/>
  <c r="Z166" i="1"/>
  <c r="Z174" i="1" s="1"/>
  <c r="BN166" i="1"/>
  <c r="Z168" i="1"/>
  <c r="BN168" i="1"/>
  <c r="Z170" i="1"/>
  <c r="BN170" i="1"/>
  <c r="Z172" i="1"/>
  <c r="BN172" i="1"/>
  <c r="Z178" i="1"/>
  <c r="Z180" i="1" s="1"/>
  <c r="BN178" i="1"/>
  <c r="J527" i="1"/>
  <c r="Z189" i="1"/>
  <c r="Z190" i="1" s="1"/>
  <c r="BN189" i="1"/>
  <c r="Y190" i="1"/>
  <c r="Z193" i="1"/>
  <c r="Z195" i="1" s="1"/>
  <c r="BN193" i="1"/>
  <c r="BP193" i="1"/>
  <c r="Z199" i="1"/>
  <c r="Z206" i="1" s="1"/>
  <c r="BN199" i="1"/>
  <c r="Z201" i="1"/>
  <c r="BN201" i="1"/>
  <c r="Z203" i="1"/>
  <c r="BN203" i="1"/>
  <c r="Z205" i="1"/>
  <c r="BN205" i="1"/>
  <c r="Z209" i="1"/>
  <c r="Z218" i="1" s="1"/>
  <c r="BN209" i="1"/>
  <c r="BP209" i="1"/>
  <c r="Z211" i="1"/>
  <c r="BN211" i="1"/>
  <c r="Z213" i="1"/>
  <c r="BN213" i="1"/>
  <c r="Z215" i="1"/>
  <c r="BN215" i="1"/>
  <c r="Z217" i="1"/>
  <c r="BN217" i="1"/>
  <c r="Z221" i="1"/>
  <c r="Z223" i="1" s="1"/>
  <c r="BN221" i="1"/>
  <c r="BP221" i="1"/>
  <c r="K527" i="1"/>
  <c r="Y234" i="1"/>
  <c r="BP227" i="1"/>
  <c r="BN227" i="1"/>
  <c r="BP229" i="1"/>
  <c r="BN229" i="1"/>
  <c r="Z229" i="1"/>
  <c r="Z234" i="1" s="1"/>
  <c r="BP233" i="1"/>
  <c r="BN233" i="1"/>
  <c r="Z233" i="1"/>
  <c r="Y235" i="1"/>
  <c r="Y240" i="1"/>
  <c r="BP237" i="1"/>
  <c r="BN237" i="1"/>
  <c r="Z237" i="1"/>
  <c r="Z239" i="1" s="1"/>
  <c r="Y252" i="1"/>
  <c r="BP249" i="1"/>
  <c r="BN249" i="1"/>
  <c r="Z249" i="1"/>
  <c r="L527" i="1"/>
  <c r="BP258" i="1"/>
  <c r="BN258" i="1"/>
  <c r="Z258" i="1"/>
  <c r="Z260" i="1" s="1"/>
  <c r="Y268" i="1"/>
  <c r="Z275" i="1"/>
  <c r="BP273" i="1"/>
  <c r="BN273" i="1"/>
  <c r="Z273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Z337" i="1" s="1"/>
  <c r="Y337" i="1"/>
  <c r="Z378" i="1"/>
  <c r="BP375" i="1"/>
  <c r="BN375" i="1"/>
  <c r="Z375" i="1"/>
  <c r="U527" i="1"/>
  <c r="Y379" i="1"/>
  <c r="BP397" i="1"/>
  <c r="BN397" i="1"/>
  <c r="Z397" i="1"/>
  <c r="Z406" i="1" s="1"/>
  <c r="BP401" i="1"/>
  <c r="BN401" i="1"/>
  <c r="Z401" i="1"/>
  <c r="BP405" i="1"/>
  <c r="BN405" i="1"/>
  <c r="Z405" i="1"/>
  <c r="Y407" i="1"/>
  <c r="Y412" i="1"/>
  <c r="BP409" i="1"/>
  <c r="BN409" i="1"/>
  <c r="Z409" i="1"/>
  <c r="Z411" i="1" s="1"/>
  <c r="Y411" i="1"/>
  <c r="BP442" i="1"/>
  <c r="BN442" i="1"/>
  <c r="Z442" i="1"/>
  <c r="BP446" i="1"/>
  <c r="BN446" i="1"/>
  <c r="Z446" i="1"/>
  <c r="BP451" i="1"/>
  <c r="BN451" i="1"/>
  <c r="Z451" i="1"/>
  <c r="Y453" i="1"/>
  <c r="Y458" i="1"/>
  <c r="BP455" i="1"/>
  <c r="BN455" i="1"/>
  <c r="Z455" i="1"/>
  <c r="Y459" i="1"/>
  <c r="BP463" i="1"/>
  <c r="BN463" i="1"/>
  <c r="Z463" i="1"/>
  <c r="BP467" i="1"/>
  <c r="BN467" i="1"/>
  <c r="Z467" i="1"/>
  <c r="Y469" i="1"/>
  <c r="Y474" i="1"/>
  <c r="BP471" i="1"/>
  <c r="BN471" i="1"/>
  <c r="Z471" i="1"/>
  <c r="Y475" i="1"/>
  <c r="BP490" i="1"/>
  <c r="BN490" i="1"/>
  <c r="Z490" i="1"/>
  <c r="BP492" i="1"/>
  <c r="BN492" i="1"/>
  <c r="Z492" i="1"/>
  <c r="Y494" i="1"/>
  <c r="Y503" i="1"/>
  <c r="BP501" i="1"/>
  <c r="BN501" i="1"/>
  <c r="Z501" i="1"/>
  <c r="Y504" i="1"/>
  <c r="Y261" i="1"/>
  <c r="M527" i="1"/>
  <c r="Y269" i="1"/>
  <c r="O527" i="1"/>
  <c r="Y276" i="1"/>
  <c r="Y281" i="1"/>
  <c r="R527" i="1"/>
  <c r="Y299" i="1"/>
  <c r="BP298" i="1"/>
  <c r="BN298" i="1"/>
  <c r="Z298" i="1"/>
  <c r="Y300" i="1"/>
  <c r="Y309" i="1"/>
  <c r="BP302" i="1"/>
  <c r="BN302" i="1"/>
  <c r="Z302" i="1"/>
  <c r="Z309" i="1" s="1"/>
  <c r="BP306" i="1"/>
  <c r="BN306" i="1"/>
  <c r="Z306" i="1"/>
  <c r="BP314" i="1"/>
  <c r="BN314" i="1"/>
  <c r="Z314" i="1"/>
  <c r="BP322" i="1"/>
  <c r="BN322" i="1"/>
  <c r="Z322" i="1"/>
  <c r="Z331" i="1"/>
  <c r="BP329" i="1"/>
  <c r="BN329" i="1"/>
  <c r="Z329" i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Y378" i="1"/>
  <c r="BP377" i="1"/>
  <c r="BN377" i="1"/>
  <c r="Z377" i="1"/>
  <c r="Y382" i="1"/>
  <c r="BP381" i="1"/>
  <c r="BN381" i="1"/>
  <c r="Z381" i="1"/>
  <c r="Z382" i="1" s="1"/>
  <c r="Y383" i="1"/>
  <c r="Y388" i="1"/>
  <c r="BP385" i="1"/>
  <c r="BN385" i="1"/>
  <c r="Z385" i="1"/>
  <c r="Z387" i="1" s="1"/>
  <c r="BP399" i="1"/>
  <c r="BN399" i="1"/>
  <c r="Z399" i="1"/>
  <c r="BP403" i="1"/>
  <c r="BN403" i="1"/>
  <c r="Z403" i="1"/>
  <c r="BP416" i="1"/>
  <c r="BN416" i="1"/>
  <c r="Z416" i="1"/>
  <c r="Z417" i="1" s="1"/>
  <c r="Y418" i="1"/>
  <c r="Y425" i="1"/>
  <c r="BP420" i="1"/>
  <c r="BN420" i="1"/>
  <c r="Z420" i="1"/>
  <c r="Z424" i="1" s="1"/>
  <c r="Y424" i="1"/>
  <c r="BP440" i="1"/>
  <c r="BN440" i="1"/>
  <c r="Z440" i="1"/>
  <c r="BP444" i="1"/>
  <c r="BN444" i="1"/>
  <c r="Z444" i="1"/>
  <c r="BP448" i="1"/>
  <c r="BN448" i="1"/>
  <c r="Z448" i="1"/>
  <c r="Y345" i="1"/>
  <c r="T527" i="1"/>
  <c r="Y357" i="1"/>
  <c r="V527" i="1"/>
  <c r="Y406" i="1"/>
  <c r="Y417" i="1"/>
  <c r="Y430" i="1"/>
  <c r="Z527" i="1"/>
  <c r="Y452" i="1"/>
  <c r="BP457" i="1"/>
  <c r="BN457" i="1"/>
  <c r="Z457" i="1"/>
  <c r="Y468" i="1"/>
  <c r="BP461" i="1"/>
  <c r="BN461" i="1"/>
  <c r="Z461" i="1"/>
  <c r="Z468" i="1" s="1"/>
  <c r="BP465" i="1"/>
  <c r="BN465" i="1"/>
  <c r="Z465" i="1"/>
  <c r="BP473" i="1"/>
  <c r="BN473" i="1"/>
  <c r="Z473" i="1"/>
  <c r="Y478" i="1"/>
  <c r="BP477" i="1"/>
  <c r="BN477" i="1"/>
  <c r="Z477" i="1"/>
  <c r="Z478" i="1" s="1"/>
  <c r="Y479" i="1"/>
  <c r="Y493" i="1"/>
  <c r="BP489" i="1"/>
  <c r="BN489" i="1"/>
  <c r="Z489" i="1"/>
  <c r="BP491" i="1"/>
  <c r="BN491" i="1"/>
  <c r="Z491" i="1"/>
  <c r="BP502" i="1"/>
  <c r="BN502" i="1"/>
  <c r="Z502" i="1"/>
  <c r="AB527" i="1"/>
  <c r="Y515" i="1"/>
  <c r="BP514" i="1"/>
  <c r="BN514" i="1"/>
  <c r="Z514" i="1"/>
  <c r="Z515" i="1" s="1"/>
  <c r="Y516" i="1"/>
  <c r="AA527" i="1"/>
  <c r="Z452" i="1" l="1"/>
  <c r="Y519" i="1"/>
  <c r="Y517" i="1"/>
  <c r="Z493" i="1"/>
  <c r="Z503" i="1"/>
  <c r="Z474" i="1"/>
  <c r="Z458" i="1"/>
  <c r="Z323" i="1"/>
  <c r="Z317" i="1"/>
  <c r="Z110" i="1"/>
  <c r="Z93" i="1"/>
  <c r="Z72" i="1"/>
  <c r="Z59" i="1"/>
  <c r="Z32" i="1"/>
  <c r="Z522" i="1" s="1"/>
  <c r="Y521" i="1"/>
  <c r="Y518" i="1"/>
  <c r="Y520" i="1" l="1"/>
</calcChain>
</file>

<file path=xl/sharedStrings.xml><?xml version="1.0" encoding="utf-8"?>
<sst xmlns="http://schemas.openxmlformats.org/spreadsheetml/2006/main" count="2313" uniqueCount="835">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</sst>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4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45815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Суббота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/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19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20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21</v>
      </c>
      <c r="Q10" s="746"/>
      <c r="R10" s="747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34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35</v>
      </c>
      <c r="B17" s="618" t="s">
        <v>36</v>
      </c>
      <c r="C17" s="713" t="s">
        <v>37</v>
      </c>
      <c r="D17" s="618" t="s">
        <v>38</v>
      </c>
      <c r="E17" s="680"/>
      <c r="F17" s="618" t="s">
        <v>39</v>
      </c>
      <c r="G17" s="618" t="s">
        <v>40</v>
      </c>
      <c r="H17" s="618" t="s">
        <v>41</v>
      </c>
      <c r="I17" s="618" t="s">
        <v>42</v>
      </c>
      <c r="J17" s="618" t="s">
        <v>43</v>
      </c>
      <c r="K17" s="618" t="s">
        <v>44</v>
      </c>
      <c r="L17" s="618" t="s">
        <v>45</v>
      </c>
      <c r="M17" s="618" t="s">
        <v>46</v>
      </c>
      <c r="N17" s="618" t="s">
        <v>47</v>
      </c>
      <c r="O17" s="618" t="s">
        <v>48</v>
      </c>
      <c r="P17" s="618" t="s">
        <v>49</v>
      </c>
      <c r="Q17" s="679"/>
      <c r="R17" s="679"/>
      <c r="S17" s="679"/>
      <c r="T17" s="680"/>
      <c r="U17" s="902" t="s">
        <v>50</v>
      </c>
      <c r="V17" s="631"/>
      <c r="W17" s="618" t="s">
        <v>51</v>
      </c>
      <c r="X17" s="618" t="s">
        <v>52</v>
      </c>
      <c r="Y17" s="906" t="s">
        <v>53</v>
      </c>
      <c r="Z17" s="816" t="s">
        <v>54</v>
      </c>
      <c r="AA17" s="792" t="s">
        <v>55</v>
      </c>
      <c r="AB17" s="792" t="s">
        <v>56</v>
      </c>
      <c r="AC17" s="792" t="s">
        <v>57</v>
      </c>
      <c r="AD17" s="792" t="s">
        <v>58</v>
      </c>
      <c r="AE17" s="870"/>
      <c r="AF17" s="871"/>
      <c r="AG17" s="66"/>
      <c r="BD17" s="65" t="s">
        <v>59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60</v>
      </c>
      <c r="V18" s="67" t="s">
        <v>61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62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63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2" t="s">
        <v>68</v>
      </c>
      <c r="Q22" s="580"/>
      <c r="R22" s="580"/>
      <c r="S22" s="580"/>
      <c r="T22" s="581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73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94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101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102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customHeight="1" x14ac:dyDescent="0.25">
      <c r="A47" s="594" t="s">
        <v>73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119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102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0</v>
      </c>
      <c r="Y59" s="577">
        <f>IFERROR(Y53/H53,"0")+IFERROR(Y54/H54,"0")+IFERROR(Y55/H55,"0")+IFERROR(Y56/H56,"0")+IFERROR(Y57/H57,"0")+IFERROR(Y58/H58,"0")</f>
        <v>0</v>
      </c>
      <c r="Z59" s="577">
        <f>IFERROR(IF(Z53="",0,Z53),"0")+IFERROR(IF(Z54="",0,Z54),"0")+IFERROR(IF(Z55="",0,Z55),"0")+IFERROR(IF(Z56="",0,Z56),"0")+IFERROR(IF(Z57="",0,Z57),"0")+IFERROR(IF(Z58="",0,Z58),"0")</f>
        <v>0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0</v>
      </c>
      <c r="Y60" s="577">
        <f>IFERROR(SUM(Y53:Y58),"0")</f>
        <v>0</v>
      </c>
      <c r="Z60" s="37"/>
      <c r="AA60" s="578"/>
      <c r="AB60" s="578"/>
      <c r="AC60" s="578"/>
    </row>
    <row r="61" spans="1:68" ht="14.25" customHeight="1" x14ac:dyDescent="0.25">
      <c r="A61" s="594" t="s">
        <v>137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customHeight="1" x14ac:dyDescent="0.25">
      <c r="A68" s="594" t="s">
        <v>63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73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0</v>
      </c>
      <c r="Y81" s="577">
        <f>IFERROR(Y75/H75,"0")+IFERROR(Y76/H76,"0")+IFERROR(Y77/H77,"0")+IFERROR(Y78/H78,"0")+IFERROR(Y79/H79,"0")+IFERROR(Y80/H80,"0")</f>
        <v>0</v>
      </c>
      <c r="Z81" s="577">
        <f>IFERROR(IF(Z75="",0,Z75),"0")+IFERROR(IF(Z76="",0,Z76),"0")+IFERROR(IF(Z77="",0,Z77),"0")+IFERROR(IF(Z78="",0,Z78),"0")+IFERROR(IF(Z79="",0,Z79),"0")+IFERROR(IF(Z80="",0,Z80),"0")</f>
        <v>0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0</v>
      </c>
      <c r="Y82" s="577">
        <f>IFERROR(SUM(Y75:Y80),"0")</f>
        <v>0</v>
      </c>
      <c r="Z82" s="37"/>
      <c r="AA82" s="578"/>
      <c r="AB82" s="578"/>
      <c r="AC82" s="578"/>
    </row>
    <row r="83" spans="1:68" ht="14.25" customHeight="1" x14ac:dyDescent="0.25">
      <c r="A83" s="594" t="s">
        <v>172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179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102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customHeight="1" x14ac:dyDescent="0.25">
      <c r="A95" s="594" t="s">
        <v>73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0" t="s">
        <v>189</v>
      </c>
      <c r="Q96" s="580"/>
      <c r="R96" s="580"/>
      <c r="S96" s="580"/>
      <c r="T96" s="581"/>
      <c r="U96" s="34"/>
      <c r="V96" s="34"/>
      <c r="W96" s="35" t="s">
        <v>69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customHeight="1" x14ac:dyDescent="0.25">
      <c r="A104" s="595" t="s">
        <v>202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102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customHeight="1" x14ac:dyDescent="0.25">
      <c r="A112" s="594" t="s">
        <v>137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215</v>
      </c>
      <c r="B114" s="54" t="s">
        <v>216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73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27" customHeight="1" x14ac:dyDescent="0.25">
      <c r="A119" s="54" t="s">
        <v>219</v>
      </c>
      <c r="B119" s="54" t="s">
        <v>220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0"/>
      <c r="R120" s="580"/>
      <c r="S120" s="580"/>
      <c r="T120" s="581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224</v>
      </c>
      <c r="B121" s="54" t="s">
        <v>225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0</v>
      </c>
      <c r="Y124" s="577">
        <f>IFERROR(Y119/H119,"0")+IFERROR(Y120/H120,"0")+IFERROR(Y121/H121,"0")+IFERROR(Y122/H122,"0")+IFERROR(Y123/H123,"0")</f>
        <v>0</v>
      </c>
      <c r="Z124" s="577">
        <f>IFERROR(IF(Z119="",0,Z119),"0")+IFERROR(IF(Z120="",0,Z120),"0")+IFERROR(IF(Z121="",0,Z121),"0")+IFERROR(IF(Z122="",0,Z122),"0")+IFERROR(IF(Z123="",0,Z123),"0")</f>
        <v>0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0</v>
      </c>
      <c r="Y125" s="577">
        <f>IFERROR(SUM(Y119:Y123),"0")</f>
        <v>0</v>
      </c>
      <c r="Z125" s="37"/>
      <c r="AA125" s="578"/>
      <c r="AB125" s="578"/>
      <c r="AC125" s="578"/>
    </row>
    <row r="126" spans="1:68" ht="14.25" customHeight="1" x14ac:dyDescent="0.25">
      <c r="A126" s="594" t="s">
        <v>172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231</v>
      </c>
      <c r="B127" s="54" t="s">
        <v>232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234</v>
      </c>
      <c r="B128" s="54" t="s">
        <v>235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237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102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238</v>
      </c>
      <c r="B133" s="54" t="s">
        <v>239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238</v>
      </c>
      <c r="B134" s="54" t="s">
        <v>241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63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242</v>
      </c>
      <c r="B138" s="54" t="s">
        <v>243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242</v>
      </c>
      <c r="B139" s="54" t="s">
        <v>245</v>
      </c>
      <c r="C139" s="31">
        <v>4301031235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73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246</v>
      </c>
      <c r="B143" s="54" t="s">
        <v>247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246</v>
      </c>
      <c r="B144" s="54" t="s">
        <v>248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100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102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249</v>
      </c>
      <c r="B149" s="54" t="s">
        <v>250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63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252</v>
      </c>
      <c r="B153" s="54" t="s">
        <v>253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255</v>
      </c>
      <c r="B154" s="54" t="s">
        <v>256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258</v>
      </c>
      <c r="B155" s="54" t="s">
        <v>259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261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262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137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63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customHeight="1" x14ac:dyDescent="0.25">
      <c r="A176" s="594" t="s">
        <v>94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289</v>
      </c>
      <c r="B177" s="54" t="s">
        <v>290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299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300</v>
      </c>
      <c r="B183" s="54" t="s">
        <v>301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302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102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303</v>
      </c>
      <c r="B188" s="54" t="s">
        <v>304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306</v>
      </c>
      <c r="B189" s="54" t="s">
        <v>307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137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308</v>
      </c>
      <c r="B193" s="54" t="s">
        <v>309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63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329</v>
      </c>
      <c r="B204" s="54" t="s">
        <v>330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customHeight="1" x14ac:dyDescent="0.25">
      <c r="A208" s="594" t="s">
        <v>73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333</v>
      </c>
      <c r="B209" s="54" t="s">
        <v>334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69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69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69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customHeight="1" x14ac:dyDescent="0.25">
      <c r="A220" s="594" t="s">
        <v>172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95" t="s">
        <v>363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102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137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382</v>
      </c>
      <c r="B237" s="54" t="s">
        <v>383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382</v>
      </c>
      <c r="B238" s="54" t="s">
        <v>385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386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390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402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102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406</v>
      </c>
      <c r="B256" s="54" t="s">
        <v>407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409</v>
      </c>
      <c r="B257" s="54" t="s">
        <v>410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415</v>
      </c>
      <c r="B259" s="54" t="s">
        <v>416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418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102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421</v>
      </c>
      <c r="B265" s="54" t="s">
        <v>422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427</v>
      </c>
      <c r="B267" s="54" t="s">
        <v>428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44" t="s">
        <v>429</v>
      </c>
      <c r="Q267" s="580"/>
      <c r="R267" s="580"/>
      <c r="S267" s="580"/>
      <c r="T267" s="581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431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73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95" t="s">
        <v>441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63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442</v>
      </c>
      <c r="B279" s="54" t="s">
        <v>443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73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445</v>
      </c>
      <c r="B283" s="54" t="s">
        <v>446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448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102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449</v>
      </c>
      <c r="B288" s="54" t="s">
        <v>450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453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102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457</v>
      </c>
      <c r="B294" s="54" t="s">
        <v>458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457</v>
      </c>
      <c r="B295" s="54" t="s">
        <v>461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463</v>
      </c>
      <c r="B296" s="54" t="s">
        <v>464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63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471</v>
      </c>
      <c r="B302" s="54" t="s">
        <v>472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474</v>
      </c>
      <c r="B303" s="54" t="s">
        <v>475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482</v>
      </c>
      <c r="B306" s="54" t="s">
        <v>483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4" t="s">
        <v>73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493</v>
      </c>
      <c r="B313" s="54" t="s">
        <v>494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496</v>
      </c>
      <c r="B314" s="54" t="s">
        <v>497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172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69</v>
      </c>
      <c r="X321" s="575">
        <v>300</v>
      </c>
      <c r="Y321" s="576">
        <f>IFERROR(IF(X321="",0,CEILING((X321/$H321),1)*$H321),"")</f>
        <v>304.2</v>
      </c>
      <c r="Z321" s="36">
        <f>IFERROR(IF(Y321=0,"",ROUNDUP(Y321/H321,0)*0.01898),"")</f>
        <v>0.74021999999999999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319.96153846153851</v>
      </c>
      <c r="BN321" s="64">
        <f>IFERROR(Y321*I321/H321,"0")</f>
        <v>324.44100000000003</v>
      </c>
      <c r="BO321" s="64">
        <f>IFERROR(1/J321*(X321/H321),"0")</f>
        <v>0.60096153846153844</v>
      </c>
      <c r="BP321" s="64">
        <f>IFERROR(1/J321*(Y321/H321),"0")</f>
        <v>0.609375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38.46153846153846</v>
      </c>
      <c r="Y323" s="577">
        <f>IFERROR(Y320/H320,"0")+IFERROR(Y321/H321,"0")+IFERROR(Y322/H322,"0")</f>
        <v>39</v>
      </c>
      <c r="Z323" s="577">
        <f>IFERROR(IF(Z320="",0,Z320),"0")+IFERROR(IF(Z321="",0,Z321),"0")+IFERROR(IF(Z322="",0,Z322),"0")</f>
        <v>0.74021999999999999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300</v>
      </c>
      <c r="Y324" s="577">
        <f>IFERROR(SUM(Y320:Y322),"0")</f>
        <v>304.2</v>
      </c>
      <c r="Z324" s="37"/>
      <c r="AA324" s="578"/>
      <c r="AB324" s="578"/>
      <c r="AC324" s="578"/>
    </row>
    <row r="325" spans="1:68" ht="14.25" customHeight="1" x14ac:dyDescent="0.25">
      <c r="A325" s="594" t="s">
        <v>94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514</v>
      </c>
      <c r="B326" s="54" t="s">
        <v>515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09" t="s">
        <v>516</v>
      </c>
      <c r="Q326" s="580"/>
      <c r="R326" s="580"/>
      <c r="S326" s="580"/>
      <c r="T326" s="581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88" t="s">
        <v>520</v>
      </c>
      <c r="Q327" s="580"/>
      <c r="R327" s="580"/>
      <c r="S327" s="580"/>
      <c r="T327" s="581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1" t="s">
        <v>524</v>
      </c>
      <c r="Q328" s="580"/>
      <c r="R328" s="580"/>
      <c r="S328" s="580"/>
      <c r="T328" s="581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customHeight="1" x14ac:dyDescent="0.25">
      <c r="A333" s="594" t="s">
        <v>530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531</v>
      </c>
      <c r="B334" s="54" t="s">
        <v>532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539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73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540</v>
      </c>
      <c r="B341" s="54" t="s">
        <v>541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616" t="s">
        <v>549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550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102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69</v>
      </c>
      <c r="X349" s="575">
        <v>300</v>
      </c>
      <c r="Y349" s="576">
        <f t="shared" ref="Y349:Y355" si="52">IFERROR(IF(X349="",0,CEILING((X349/$H349),1)*$H349),"")</f>
        <v>300</v>
      </c>
      <c r="Z349" s="36">
        <f>IFERROR(IF(Y349=0,"",ROUNDUP(Y349/H349,0)*0.02175),"")</f>
        <v>0.43499999999999994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309.60000000000002</v>
      </c>
      <c r="BN349" s="64">
        <f t="shared" ref="BN349:BN355" si="54">IFERROR(Y349*I349/H349,"0")</f>
        <v>309.60000000000002</v>
      </c>
      <c r="BO349" s="64">
        <f t="shared" ref="BO349:BO355" si="55">IFERROR(1/J349*(X349/H349),"0")</f>
        <v>0.41666666666666663</v>
      </c>
      <c r="BP349" s="64">
        <f t="shared" ref="BP349:BP355" si="56">IFERROR(1/J349*(Y349/H349),"0")</f>
        <v>0.41666666666666663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69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69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69</v>
      </c>
      <c r="X352" s="575">
        <v>0</v>
      </c>
      <c r="Y352" s="576">
        <f t="shared" si="52"/>
        <v>0</v>
      </c>
      <c r="Z352" s="36" t="str">
        <f>IFERROR(IF(Y352=0,"",ROUNDUP(Y352/H352,0)*0.02175),"")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ht="27" customHeight="1" x14ac:dyDescent="0.25">
      <c r="A353" s="54" t="s">
        <v>563</v>
      </c>
      <c r="B353" s="54" t="s">
        <v>564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566</v>
      </c>
      <c r="B354" s="54" t="s">
        <v>567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568</v>
      </c>
      <c r="B355" s="54" t="s">
        <v>569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20</v>
      </c>
      <c r="Y356" s="577">
        <f>IFERROR(Y349/H349,"0")+IFERROR(Y350/H350,"0")+IFERROR(Y351/H351,"0")+IFERROR(Y352/H352,"0")+IFERROR(Y353/H353,"0")+IFERROR(Y354/H354,"0")+IFERROR(Y355/H355,"0")</f>
        <v>20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0.43499999999999994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300</v>
      </c>
      <c r="Y357" s="577">
        <f>IFERROR(SUM(Y349:Y355),"0")</f>
        <v>300</v>
      </c>
      <c r="Z357" s="37"/>
      <c r="AA357" s="578"/>
      <c r="AB357" s="578"/>
      <c r="AC357" s="578"/>
    </row>
    <row r="358" spans="1:68" ht="14.25" customHeight="1" x14ac:dyDescent="0.25">
      <c r="A358" s="594" t="s">
        <v>137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69</v>
      </c>
      <c r="X359" s="575">
        <v>400</v>
      </c>
      <c r="Y359" s="576">
        <f>IFERROR(IF(X359="",0,CEILING((X359/$H359),1)*$H359),"")</f>
        <v>405</v>
      </c>
      <c r="Z359" s="36">
        <f>IFERROR(IF(Y359=0,"",ROUNDUP(Y359/H359,0)*0.02175),"")</f>
        <v>0.58724999999999994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412.8</v>
      </c>
      <c r="BN359" s="64">
        <f>IFERROR(Y359*I359/H359,"0")</f>
        <v>417.96000000000004</v>
      </c>
      <c r="BO359" s="64">
        <f>IFERROR(1/J359*(X359/H359),"0")</f>
        <v>0.55555555555555558</v>
      </c>
      <c r="BP359" s="64">
        <f>IFERROR(1/J359*(Y359/H359),"0")</f>
        <v>0.5625</v>
      </c>
    </row>
    <row r="360" spans="1:68" ht="16.5" customHeight="1" x14ac:dyDescent="0.25">
      <c r="A360" s="54" t="s">
        <v>573</v>
      </c>
      <c r="B360" s="54" t="s">
        <v>574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26.666666666666668</v>
      </c>
      <c r="Y361" s="577">
        <f>IFERROR(Y359/H359,"0")+IFERROR(Y360/H360,"0")</f>
        <v>27</v>
      </c>
      <c r="Z361" s="577">
        <f>IFERROR(IF(Z359="",0,Z359),"0")+IFERROR(IF(Z360="",0,Z360),"0")</f>
        <v>0.58724999999999994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400</v>
      </c>
      <c r="Y362" s="577">
        <f>IFERROR(SUM(Y359:Y360),"0")</f>
        <v>405</v>
      </c>
      <c r="Z362" s="37"/>
      <c r="AA362" s="578"/>
      <c r="AB362" s="578"/>
      <c r="AC362" s="578"/>
    </row>
    <row r="363" spans="1:68" ht="14.25" customHeight="1" x14ac:dyDescent="0.25">
      <c r="A363" s="594" t="s">
        <v>73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575</v>
      </c>
      <c r="B364" s="54" t="s">
        <v>576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172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584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102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585</v>
      </c>
      <c r="B374" s="54" t="s">
        <v>586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588</v>
      </c>
      <c r="B375" s="54" t="s">
        <v>589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593</v>
      </c>
      <c r="B377" s="54" t="s">
        <v>594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63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customHeight="1" x14ac:dyDescent="0.25">
      <c r="A384" s="594" t="s">
        <v>73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69</v>
      </c>
      <c r="X385" s="575">
        <v>790</v>
      </c>
      <c r="Y385" s="576">
        <f>IFERROR(IF(X385="",0,CEILING((X385/$H385),1)*$H385),"")</f>
        <v>792</v>
      </c>
      <c r="Z385" s="36">
        <f>IFERROR(IF(Y385=0,"",ROUNDUP(Y385/H385,0)*0.01898),"")</f>
        <v>1.6702399999999999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835.55666666666673</v>
      </c>
      <c r="BN385" s="64">
        <f>IFERROR(Y385*I385/H385,"0")</f>
        <v>837.67200000000003</v>
      </c>
      <c r="BO385" s="64">
        <f>IFERROR(1/J385*(X385/H385),"0")</f>
        <v>1.3715277777777777</v>
      </c>
      <c r="BP385" s="64">
        <f>IFERROR(1/J385*(Y385/H385),"0")</f>
        <v>1.375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87.777777777777771</v>
      </c>
      <c r="Y387" s="577">
        <f>IFERROR(Y385/H385,"0")+IFERROR(Y386/H386,"0")</f>
        <v>88</v>
      </c>
      <c r="Z387" s="577">
        <f>IFERROR(IF(Z385="",0,Z385),"0")+IFERROR(IF(Z386="",0,Z386),"0")</f>
        <v>1.6702399999999999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790</v>
      </c>
      <c r="Y388" s="577">
        <f>IFERROR(SUM(Y385:Y386),"0")</f>
        <v>792</v>
      </c>
      <c r="Z388" s="37"/>
      <c r="AA388" s="578"/>
      <c r="AB388" s="578"/>
      <c r="AC388" s="578"/>
    </row>
    <row r="389" spans="1:68" ht="14.25" customHeight="1" x14ac:dyDescent="0.25">
      <c r="A389" s="594" t="s">
        <v>172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603</v>
      </c>
      <c r="B390" s="54" t="s">
        <v>604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606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607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63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608</v>
      </c>
      <c r="B396" s="54" t="s">
        <v>609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4301031406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611</v>
      </c>
      <c r="B398" s="54" t="s">
        <v>614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620</v>
      </c>
      <c r="B401" s="54" t="s">
        <v>621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622</v>
      </c>
      <c r="B402" s="54" t="s">
        <v>623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631</v>
      </c>
      <c r="B405" s="54" t="s">
        <v>632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73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633</v>
      </c>
      <c r="B409" s="54" t="s">
        <v>634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639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137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640</v>
      </c>
      <c r="B415" s="54" t="s">
        <v>641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63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655</v>
      </c>
      <c r="B423" s="54" t="s">
        <v>656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657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63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658</v>
      </c>
      <c r="B428" s="54" t="s">
        <v>659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661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63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662</v>
      </c>
      <c r="B433" s="54" t="s">
        <v>663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665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665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102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69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675</v>
      </c>
      <c r="B442" s="54" t="s">
        <v>676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69</v>
      </c>
      <c r="X443" s="575">
        <v>400</v>
      </c>
      <c r="Y443" s="576">
        <f t="shared" si="63"/>
        <v>401.28000000000003</v>
      </c>
      <c r="Z443" s="36">
        <f t="shared" si="64"/>
        <v>0.90895999999999999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427.27272727272725</v>
      </c>
      <c r="BN443" s="64">
        <f t="shared" si="66"/>
        <v>428.64</v>
      </c>
      <c r="BO443" s="64">
        <f t="shared" si="67"/>
        <v>0.72843822843822836</v>
      </c>
      <c r="BP443" s="64">
        <f t="shared" si="68"/>
        <v>0.73076923076923084</v>
      </c>
    </row>
    <row r="444" spans="1:68" ht="16.5" customHeight="1" x14ac:dyDescent="0.25">
      <c r="A444" s="54" t="s">
        <v>681</v>
      </c>
      <c r="B444" s="54" t="s">
        <v>682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686</v>
      </c>
      <c r="B447" s="54" t="s">
        <v>688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691</v>
      </c>
      <c r="B449" s="54" t="s">
        <v>692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693</v>
      </c>
      <c r="B451" s="54" t="s">
        <v>695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75.757575757575751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76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0.90895999999999999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400</v>
      </c>
      <c r="Y453" s="577">
        <f>IFERROR(SUM(Y439:Y451),"0")</f>
        <v>401.28000000000003</v>
      </c>
      <c r="Z453" s="37"/>
      <c r="AA453" s="578"/>
      <c r="AB453" s="578"/>
      <c r="AC453" s="578"/>
    </row>
    <row r="454" spans="1:68" ht="14.25" customHeight="1" x14ac:dyDescent="0.25">
      <c r="A454" s="594" t="s">
        <v>137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69</v>
      </c>
      <c r="X455" s="575">
        <v>0</v>
      </c>
      <c r="Y455" s="576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16.5" customHeight="1" x14ac:dyDescent="0.25">
      <c r="A456" s="54" t="s">
        <v>699</v>
      </c>
      <c r="B456" s="54" t="s">
        <v>700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0</v>
      </c>
      <c r="Y458" s="577">
        <f>IFERROR(Y455/H455,"0")+IFERROR(Y456/H456,"0")+IFERROR(Y457/H457,"0")</f>
        <v>0</v>
      </c>
      <c r="Z458" s="577">
        <f>IFERROR(IF(Z455="",0,Z455),"0")+IFERROR(IF(Z456="",0,Z456),"0")+IFERROR(IF(Z457="",0,Z457),"0")</f>
        <v>0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0</v>
      </c>
      <c r="Y459" s="577">
        <f>IFERROR(SUM(Y455:Y457),"0")</f>
        <v>0</v>
      </c>
      <c r="Z459" s="37"/>
      <c r="AA459" s="578"/>
      <c r="AB459" s="578"/>
      <c r="AC459" s="578"/>
    </row>
    <row r="460" spans="1:68" ht="14.25" customHeight="1" x14ac:dyDescent="0.25">
      <c r="A460" s="594" t="s">
        <v>63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69</v>
      </c>
      <c r="X462" s="575">
        <v>0</v>
      </c>
      <c r="Y462" s="576">
        <f t="shared" si="69"/>
        <v>0</v>
      </c>
      <c r="Z462" s="36" t="str">
        <f>IFERROR(IF(Y462=0,"",ROUNDUP(Y462/H462,0)*0.01196),"")</f>
        <v/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69</v>
      </c>
      <c r="X463" s="575">
        <v>0</v>
      </c>
      <c r="Y463" s="576">
        <f t="shared" si="69"/>
        <v>0</v>
      </c>
      <c r="Z463" s="36" t="str">
        <f>IFERROR(IF(Y463=0,"",ROUNDUP(Y463/H463,0)*0.01196),"")</f>
        <v/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712</v>
      </c>
      <c r="B465" s="54" t="s">
        <v>714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715</v>
      </c>
      <c r="B466" s="54" t="s">
        <v>716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0</v>
      </c>
      <c r="Y468" s="577">
        <f>IFERROR(Y461/H461,"0")+IFERROR(Y462/H462,"0")+IFERROR(Y463/H463,"0")+IFERROR(Y464/H464,"0")+IFERROR(Y465/H465,"0")+IFERROR(Y466/H466,"0")+IFERROR(Y467/H467,"0")</f>
        <v>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0</v>
      </c>
      <c r="Y469" s="577">
        <f>IFERROR(SUM(Y461:Y467),"0")</f>
        <v>0</v>
      </c>
      <c r="Z469" s="37"/>
      <c r="AA469" s="578"/>
      <c r="AB469" s="578"/>
      <c r="AC469" s="578"/>
    </row>
    <row r="470" spans="1:68" ht="14.25" customHeight="1" x14ac:dyDescent="0.25">
      <c r="A470" s="594" t="s">
        <v>73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719</v>
      </c>
      <c r="B471" s="54" t="s">
        <v>720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722</v>
      </c>
      <c r="B472" s="54" t="s">
        <v>723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172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728</v>
      </c>
      <c r="B477" s="54" t="s">
        <v>729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731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731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102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732</v>
      </c>
      <c r="B483" s="54" t="s">
        <v>733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43" t="s">
        <v>734</v>
      </c>
      <c r="Q483" s="580"/>
      <c r="R483" s="580"/>
      <c r="S483" s="580"/>
      <c r="T483" s="581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9" t="s">
        <v>738</v>
      </c>
      <c r="Q484" s="580"/>
      <c r="R484" s="580"/>
      <c r="S484" s="580"/>
      <c r="T484" s="581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4" t="s">
        <v>742</v>
      </c>
      <c r="Q485" s="580"/>
      <c r="R485" s="580"/>
      <c r="S485" s="580"/>
      <c r="T485" s="581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137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744</v>
      </c>
      <c r="B489" s="54" t="s">
        <v>745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51" t="s">
        <v>746</v>
      </c>
      <c r="Q489" s="580"/>
      <c r="R489" s="580"/>
      <c r="S489" s="580"/>
      <c r="T489" s="581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744</v>
      </c>
      <c r="B490" s="54" t="s">
        <v>748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36" t="s">
        <v>749</v>
      </c>
      <c r="Q490" s="580"/>
      <c r="R490" s="580"/>
      <c r="S490" s="580"/>
      <c r="T490" s="581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53" t="s">
        <v>753</v>
      </c>
      <c r="Q491" s="580"/>
      <c r="R491" s="580"/>
      <c r="S491" s="580"/>
      <c r="T491" s="581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87" t="s">
        <v>756</v>
      </c>
      <c r="Q492" s="580"/>
      <c r="R492" s="580"/>
      <c r="S492" s="580"/>
      <c r="T492" s="581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63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758</v>
      </c>
      <c r="B496" s="54" t="s">
        <v>759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0" t="s">
        <v>760</v>
      </c>
      <c r="Q496" s="580"/>
      <c r="R496" s="580"/>
      <c r="S496" s="580"/>
      <c r="T496" s="581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7" t="s">
        <v>764</v>
      </c>
      <c r="Q497" s="580"/>
      <c r="R497" s="580"/>
      <c r="S497" s="580"/>
      <c r="T497" s="581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73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2" t="s">
        <v>768</v>
      </c>
      <c r="Q501" s="580"/>
      <c r="R501" s="580"/>
      <c r="S501" s="580"/>
      <c r="T501" s="581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766</v>
      </c>
      <c r="B502" s="54" t="s">
        <v>770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0"/>
      <c r="R502" s="580"/>
      <c r="S502" s="580"/>
      <c r="T502" s="581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172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771</v>
      </c>
      <c r="B506" s="54" t="s">
        <v>772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5" t="s">
        <v>773</v>
      </c>
      <c r="Q506" s="580"/>
      <c r="R506" s="580"/>
      <c r="S506" s="580"/>
      <c r="T506" s="581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771</v>
      </c>
      <c r="B507" s="54" t="s">
        <v>775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12" t="s">
        <v>776</v>
      </c>
      <c r="Q507" s="580"/>
      <c r="R507" s="580"/>
      <c r="S507" s="580"/>
      <c r="T507" s="581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777</v>
      </c>
      <c r="B508" s="54" t="s">
        <v>778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7" t="s">
        <v>779</v>
      </c>
      <c r="Q508" s="580"/>
      <c r="R508" s="580"/>
      <c r="S508" s="580"/>
      <c r="T508" s="581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777</v>
      </c>
      <c r="B509" s="54" t="s">
        <v>781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76" t="s">
        <v>782</v>
      </c>
      <c r="Q509" s="580"/>
      <c r="R509" s="580"/>
      <c r="S509" s="580"/>
      <c r="T509" s="581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783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137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784</v>
      </c>
      <c r="B514" s="54" t="s">
        <v>785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50" t="s">
        <v>786</v>
      </c>
      <c r="Q514" s="580"/>
      <c r="R514" s="580"/>
      <c r="S514" s="580"/>
      <c r="T514" s="581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788</v>
      </c>
      <c r="Q517" s="630"/>
      <c r="R517" s="630"/>
      <c r="S517" s="630"/>
      <c r="T517" s="630"/>
      <c r="U517" s="630"/>
      <c r="V517" s="631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2190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2202.48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789</v>
      </c>
      <c r="Q518" s="630"/>
      <c r="R518" s="630"/>
      <c r="S518" s="630"/>
      <c r="T518" s="630"/>
      <c r="U518" s="630"/>
      <c r="V518" s="631"/>
      <c r="W518" s="37" t="s">
        <v>69</v>
      </c>
      <c r="X518" s="577">
        <f>IFERROR(SUM(BM22:BM514),"0")</f>
        <v>2305.1909324009321</v>
      </c>
      <c r="Y518" s="577">
        <f>IFERROR(SUM(BN22:BN514),"0")</f>
        <v>2318.3130000000001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790</v>
      </c>
      <c r="Q519" s="630"/>
      <c r="R519" s="630"/>
      <c r="S519" s="630"/>
      <c r="T519" s="630"/>
      <c r="U519" s="630"/>
      <c r="V519" s="631"/>
      <c r="W519" s="37" t="s">
        <v>791</v>
      </c>
      <c r="X519" s="38">
        <f>ROUNDUP(SUM(BO22:BO514),0)</f>
        <v>4</v>
      </c>
      <c r="Y519" s="38">
        <f>ROUNDUP(SUM(BP22:BP514),0)</f>
        <v>4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792</v>
      </c>
      <c r="Q520" s="630"/>
      <c r="R520" s="630"/>
      <c r="S520" s="630"/>
      <c r="T520" s="630"/>
      <c r="U520" s="630"/>
      <c r="V520" s="631"/>
      <c r="W520" s="37" t="s">
        <v>69</v>
      </c>
      <c r="X520" s="577">
        <f>GrossWeightTotal+PalletQtyTotal*25</f>
        <v>2405.1909324009321</v>
      </c>
      <c r="Y520" s="577">
        <f>GrossWeightTotalR+PalletQtyTotalR*25</f>
        <v>2418.3130000000001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793</v>
      </c>
      <c r="Q521" s="630"/>
      <c r="R521" s="630"/>
      <c r="S521" s="630"/>
      <c r="T521" s="630"/>
      <c r="U521" s="630"/>
      <c r="V521" s="631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248.66355866355866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250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794</v>
      </c>
      <c r="Q522" s="630"/>
      <c r="R522" s="630"/>
      <c r="S522" s="630"/>
      <c r="T522" s="630"/>
      <c r="U522" s="630"/>
      <c r="V522" s="631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4.3416700000000006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98" t="s">
        <v>100</v>
      </c>
      <c r="D524" s="634"/>
      <c r="E524" s="634"/>
      <c r="F524" s="634"/>
      <c r="G524" s="634"/>
      <c r="H524" s="635"/>
      <c r="I524" s="598" t="s">
        <v>261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549</v>
      </c>
      <c r="U524" s="635"/>
      <c r="V524" s="598" t="s">
        <v>606</v>
      </c>
      <c r="W524" s="634"/>
      <c r="X524" s="634"/>
      <c r="Y524" s="635"/>
      <c r="Z524" s="572" t="s">
        <v>665</v>
      </c>
      <c r="AA524" s="598" t="s">
        <v>731</v>
      </c>
      <c r="AB524" s="635"/>
      <c r="AC524" s="52"/>
      <c r="AF524" s="573"/>
    </row>
    <row r="525" spans="1:68" ht="14.25" customHeight="1" thickTop="1" x14ac:dyDescent="0.2">
      <c r="A525" s="790" t="s">
        <v>797</v>
      </c>
      <c r="B525" s="598" t="s">
        <v>62</v>
      </c>
      <c r="C525" s="598" t="s">
        <v>101</v>
      </c>
      <c r="D525" s="598" t="s">
        <v>119</v>
      </c>
      <c r="E525" s="598" t="s">
        <v>179</v>
      </c>
      <c r="F525" s="598" t="s">
        <v>202</v>
      </c>
      <c r="G525" s="598" t="s">
        <v>237</v>
      </c>
      <c r="H525" s="598" t="s">
        <v>100</v>
      </c>
      <c r="I525" s="598" t="s">
        <v>262</v>
      </c>
      <c r="J525" s="598" t="s">
        <v>302</v>
      </c>
      <c r="K525" s="598" t="s">
        <v>363</v>
      </c>
      <c r="L525" s="598" t="s">
        <v>402</v>
      </c>
      <c r="M525" s="598" t="s">
        <v>418</v>
      </c>
      <c r="N525" s="573"/>
      <c r="O525" s="598" t="s">
        <v>431</v>
      </c>
      <c r="P525" s="598" t="s">
        <v>441</v>
      </c>
      <c r="Q525" s="598" t="s">
        <v>448</v>
      </c>
      <c r="R525" s="598" t="s">
        <v>453</v>
      </c>
      <c r="S525" s="598" t="s">
        <v>539</v>
      </c>
      <c r="T525" s="598" t="s">
        <v>550</v>
      </c>
      <c r="U525" s="598" t="s">
        <v>584</v>
      </c>
      <c r="V525" s="598" t="s">
        <v>607</v>
      </c>
      <c r="W525" s="598" t="s">
        <v>639</v>
      </c>
      <c r="X525" s="598" t="s">
        <v>657</v>
      </c>
      <c r="Y525" s="598" t="s">
        <v>661</v>
      </c>
      <c r="Z525" s="598" t="s">
        <v>665</v>
      </c>
      <c r="AA525" s="598" t="s">
        <v>731</v>
      </c>
      <c r="AB525" s="598" t="s">
        <v>783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27" s="46">
        <f>IFERROR(Y90*1,"0")+IFERROR(Y91*1,"0")+IFERROR(Y92*1,"0")+IFERROR(Y96*1,"0")+IFERROR(Y97*1,"0")+IFERROR(Y98*1,"0")+IFERROR(Y99*1,"0")+IFERROR(Y100*1,"0")+IFERROR(Y101*1,"0")</f>
        <v>0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304.2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705</v>
      </c>
      <c r="U527" s="46">
        <f>IFERROR(Y374*1,"0")+IFERROR(Y375*1,"0")+IFERROR(Y376*1,"0")+IFERROR(Y377*1,"0")+IFERROR(Y381*1,"0")+IFERROR(Y385*1,"0")+IFERROR(Y386*1,"0")+IFERROR(Y390*1,"0")</f>
        <v>792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401.28000000000003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2025-06-06T08:15:10Z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