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5914F65-0E45-4EBF-9D68-81040F2252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AB527" i="1" s="1"/>
  <c r="X511" i="1"/>
  <c r="X510" i="1"/>
  <c r="BO509" i="1"/>
  <c r="BM509" i="1"/>
  <c r="Y509" i="1"/>
  <c r="BP509" i="1" s="1"/>
  <c r="BO508" i="1"/>
  <c r="BM508" i="1"/>
  <c r="Y508" i="1"/>
  <c r="BO507" i="1"/>
  <c r="BM507" i="1"/>
  <c r="Y507" i="1"/>
  <c r="BO506" i="1"/>
  <c r="BM506" i="1"/>
  <c r="Y506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BP489" i="1"/>
  <c r="BO489" i="1"/>
  <c r="BN489" i="1"/>
  <c r="BM489" i="1"/>
  <c r="Z489" i="1"/>
  <c r="Z493" i="1" s="1"/>
  <c r="Y489" i="1"/>
  <c r="Y494" i="1" s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Y478" i="1"/>
  <c r="X478" i="1"/>
  <c r="BP477" i="1"/>
  <c r="BO477" i="1"/>
  <c r="BN477" i="1"/>
  <c r="BM477" i="1"/>
  <c r="Z477" i="1"/>
  <c r="Z478" i="1" s="1"/>
  <c r="Y477" i="1"/>
  <c r="Y479" i="1" s="1"/>
  <c r="P477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Y475" i="1" s="1"/>
  <c r="P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Y469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BP455" i="1"/>
  <c r="BO455" i="1"/>
  <c r="BN455" i="1"/>
  <c r="BM455" i="1"/>
  <c r="Z455" i="1"/>
  <c r="Y455" i="1"/>
  <c r="Y459" i="1" s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BP446" i="1" s="1"/>
  <c r="P446" i="1"/>
  <c r="BO445" i="1"/>
  <c r="BM445" i="1"/>
  <c r="Y445" i="1"/>
  <c r="BP445" i="1" s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P440" i="1"/>
  <c r="BP439" i="1"/>
  <c r="BO439" i="1"/>
  <c r="BN439" i="1"/>
  <c r="BM439" i="1"/>
  <c r="Z439" i="1"/>
  <c r="Y439" i="1"/>
  <c r="P439" i="1"/>
  <c r="X435" i="1"/>
  <c r="Y434" i="1"/>
  <c r="X434" i="1"/>
  <c r="BP433" i="1"/>
  <c r="BO433" i="1"/>
  <c r="BN433" i="1"/>
  <c r="BM433" i="1"/>
  <c r="Z433" i="1"/>
  <c r="Z434" i="1" s="1"/>
  <c r="Y433" i="1"/>
  <c r="Y527" i="1" s="1"/>
  <c r="P433" i="1"/>
  <c r="X430" i="1"/>
  <c r="Y429" i="1"/>
  <c r="X429" i="1"/>
  <c r="BP428" i="1"/>
  <c r="BO428" i="1"/>
  <c r="BN428" i="1"/>
  <c r="BM428" i="1"/>
  <c r="Z428" i="1"/>
  <c r="Z429" i="1" s="1"/>
  <c r="Y428" i="1"/>
  <c r="X527" i="1" s="1"/>
  <c r="P428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Y424" i="1" s="1"/>
  <c r="P420" i="1"/>
  <c r="X418" i="1"/>
  <c r="X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X407" i="1"/>
  <c r="X406" i="1"/>
  <c r="BO405" i="1"/>
  <c r="BM405" i="1"/>
  <c r="Y405" i="1"/>
  <c r="BP405" i="1" s="1"/>
  <c r="P405" i="1"/>
  <c r="BP404" i="1"/>
  <c r="BO404" i="1"/>
  <c r="BN404" i="1"/>
  <c r="BM404" i="1"/>
  <c r="Z404" i="1"/>
  <c r="Y404" i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BP401" i="1" s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X392" i="1"/>
  <c r="Y391" i="1"/>
  <c r="X391" i="1"/>
  <c r="BP390" i="1"/>
  <c r="BO390" i="1"/>
  <c r="BN390" i="1"/>
  <c r="BM390" i="1"/>
  <c r="Z390" i="1"/>
  <c r="Z391" i="1" s="1"/>
  <c r="Y390" i="1"/>
  <c r="Y392" i="1" s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Y387" i="1" s="1"/>
  <c r="P385" i="1"/>
  <c r="X383" i="1"/>
  <c r="X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Y366" i="1" s="1"/>
  <c r="P364" i="1"/>
  <c r="X362" i="1"/>
  <c r="X361" i="1"/>
  <c r="BO360" i="1"/>
  <c r="BM360" i="1"/>
  <c r="Y360" i="1"/>
  <c r="Y362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Y344" i="1" s="1"/>
  <c r="P342" i="1"/>
  <c r="BP341" i="1"/>
  <c r="BO341" i="1"/>
  <c r="BN341" i="1"/>
  <c r="BM341" i="1"/>
  <c r="Z341" i="1"/>
  <c r="Y341" i="1"/>
  <c r="P341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Y331" i="1" s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Y318" i="1" s="1"/>
  <c r="P312" i="1"/>
  <c r="X310" i="1"/>
  <c r="X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Y310" i="1" s="1"/>
  <c r="P302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X290" i="1"/>
  <c r="Y289" i="1"/>
  <c r="X289" i="1"/>
  <c r="BP288" i="1"/>
  <c r="BO288" i="1"/>
  <c r="BN288" i="1"/>
  <c r="BM288" i="1"/>
  <c r="Z288" i="1"/>
  <c r="Z289" i="1" s="1"/>
  <c r="Y288" i="1"/>
  <c r="Q527" i="1" s="1"/>
  <c r="P288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P527" i="1" s="1"/>
  <c r="P279" i="1"/>
  <c r="X276" i="1"/>
  <c r="Y275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BP267" i="1" s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L527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Y251" i="1" s="1"/>
  <c r="P246" i="1"/>
  <c r="X244" i="1"/>
  <c r="X243" i="1"/>
  <c r="BO242" i="1"/>
  <c r="BM242" i="1"/>
  <c r="Y242" i="1"/>
  <c r="Y243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Y239" i="1" s="1"/>
  <c r="P237" i="1"/>
  <c r="X235" i="1"/>
  <c r="X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4" i="1" s="1"/>
  <c r="P227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Y224" i="1" s="1"/>
  <c r="P221" i="1"/>
  <c r="X219" i="1"/>
  <c r="X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Y218" i="1" s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N199" i="1"/>
  <c r="BM199" i="1"/>
  <c r="Z199" i="1"/>
  <c r="Y199" i="1"/>
  <c r="BP199" i="1" s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P193" i="1"/>
  <c r="BO193" i="1"/>
  <c r="BN193" i="1"/>
  <c r="BM193" i="1"/>
  <c r="Z193" i="1"/>
  <c r="Y193" i="1"/>
  <c r="Y195" i="1" s="1"/>
  <c r="P193" i="1"/>
  <c r="X191" i="1"/>
  <c r="X190" i="1"/>
  <c r="BO189" i="1"/>
  <c r="BM189" i="1"/>
  <c r="Z189" i="1"/>
  <c r="Y189" i="1"/>
  <c r="BP189" i="1" s="1"/>
  <c r="P189" i="1"/>
  <c r="BO188" i="1"/>
  <c r="BM188" i="1"/>
  <c r="Y188" i="1"/>
  <c r="J527" i="1" s="1"/>
  <c r="P188" i="1"/>
  <c r="X185" i="1"/>
  <c r="X184" i="1"/>
  <c r="BO183" i="1"/>
  <c r="BM183" i="1"/>
  <c r="Y183" i="1"/>
  <c r="Y184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4" i="1" s="1"/>
  <c r="P165" i="1"/>
  <c r="X163" i="1"/>
  <c r="X162" i="1"/>
  <c r="BO161" i="1"/>
  <c r="BM161" i="1"/>
  <c r="Y161" i="1"/>
  <c r="I527" i="1" s="1"/>
  <c r="P161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H527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Y141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Y130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4" i="1" s="1"/>
  <c r="P119" i="1"/>
  <c r="X117" i="1"/>
  <c r="X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6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3" i="1" s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Y87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Y73" i="1" s="1"/>
  <c r="P69" i="1"/>
  <c r="X67" i="1"/>
  <c r="X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50" i="1"/>
  <c r="Y49" i="1"/>
  <c r="X49" i="1"/>
  <c r="BP48" i="1"/>
  <c r="BO48" i="1"/>
  <c r="BN48" i="1"/>
  <c r="BM48" i="1"/>
  <c r="Z48" i="1"/>
  <c r="Z49" i="1" s="1"/>
  <c r="Y48" i="1"/>
  <c r="Y50" i="1" s="1"/>
  <c r="P48" i="1"/>
  <c r="X46" i="1"/>
  <c r="X45" i="1"/>
  <c r="BP44" i="1"/>
  <c r="BO44" i="1"/>
  <c r="BN44" i="1"/>
  <c r="BM44" i="1"/>
  <c r="Z44" i="1"/>
  <c r="Y44" i="1"/>
  <c r="P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N31" i="1"/>
  <c r="BM31" i="1"/>
  <c r="Z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17" i="1" s="1"/>
  <c r="X23" i="1"/>
  <c r="X521" i="1" s="1"/>
  <c r="BO22" i="1"/>
  <c r="X519" i="1" s="1"/>
  <c r="BM22" i="1"/>
  <c r="X518" i="1" s="1"/>
  <c r="X520" i="1" s="1"/>
  <c r="Y22" i="1"/>
  <c r="B527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Y36" i="1"/>
  <c r="BP35" i="1"/>
  <c r="BN35" i="1"/>
  <c r="Z35" i="1"/>
  <c r="Z36" i="1" s="1"/>
  <c r="Y37" i="1"/>
  <c r="C527" i="1"/>
  <c r="Y46" i="1"/>
  <c r="BP41" i="1"/>
  <c r="BN41" i="1"/>
  <c r="Z41" i="1"/>
  <c r="Y45" i="1"/>
  <c r="F9" i="1"/>
  <c r="J9" i="1"/>
  <c r="Y24" i="1"/>
  <c r="BP43" i="1"/>
  <c r="BN43" i="1"/>
  <c r="Z43" i="1"/>
  <c r="Y60" i="1"/>
  <c r="Y66" i="1"/>
  <c r="Y72" i="1"/>
  <c r="Y82" i="1"/>
  <c r="Y86" i="1"/>
  <c r="Y93" i="1"/>
  <c r="Y102" i="1"/>
  <c r="Y111" i="1"/>
  <c r="Y117" i="1"/>
  <c r="Y125" i="1"/>
  <c r="Y129" i="1"/>
  <c r="Y136" i="1"/>
  <c r="Y140" i="1"/>
  <c r="Y146" i="1"/>
  <c r="Y151" i="1"/>
  <c r="Y157" i="1"/>
  <c r="Y163" i="1"/>
  <c r="Y175" i="1"/>
  <c r="Y181" i="1"/>
  <c r="Y185" i="1"/>
  <c r="BN189" i="1"/>
  <c r="Y190" i="1"/>
  <c r="Y196" i="1"/>
  <c r="Y206" i="1"/>
  <c r="Y207" i="1"/>
  <c r="BP201" i="1"/>
  <c r="BN201" i="1"/>
  <c r="Z201" i="1"/>
  <c r="BP205" i="1"/>
  <c r="BN205" i="1"/>
  <c r="Z205" i="1"/>
  <c r="D527" i="1"/>
  <c r="Z54" i="1"/>
  <c r="Z59" i="1" s="1"/>
  <c r="BN54" i="1"/>
  <c r="Z56" i="1"/>
  <c r="BN56" i="1"/>
  <c r="Z58" i="1"/>
  <c r="BN58" i="1"/>
  <c r="Y59" i="1"/>
  <c r="Z62" i="1"/>
  <c r="Z66" i="1" s="1"/>
  <c r="BN62" i="1"/>
  <c r="BP62" i="1"/>
  <c r="Z64" i="1"/>
  <c r="BN64" i="1"/>
  <c r="Z70" i="1"/>
  <c r="Z72" i="1" s="1"/>
  <c r="BN70" i="1"/>
  <c r="Z76" i="1"/>
  <c r="Z81" i="1" s="1"/>
  <c r="BN76" i="1"/>
  <c r="Z78" i="1"/>
  <c r="BN78" i="1"/>
  <c r="Z80" i="1"/>
  <c r="BN80" i="1"/>
  <c r="Z84" i="1"/>
  <c r="Z86" i="1" s="1"/>
  <c r="BN84" i="1"/>
  <c r="BP84" i="1"/>
  <c r="E527" i="1"/>
  <c r="Z91" i="1"/>
  <c r="Z93" i="1" s="1"/>
  <c r="BN91" i="1"/>
  <c r="Y94" i="1"/>
  <c r="Z96" i="1"/>
  <c r="Z102" i="1" s="1"/>
  <c r="BN96" i="1"/>
  <c r="BP96" i="1"/>
  <c r="Z98" i="1"/>
  <c r="BN98" i="1"/>
  <c r="Z100" i="1"/>
  <c r="BN100" i="1"/>
  <c r="F527" i="1"/>
  <c r="Z107" i="1"/>
  <c r="Z110" i="1" s="1"/>
  <c r="BN107" i="1"/>
  <c r="Z109" i="1"/>
  <c r="BN109" i="1"/>
  <c r="Y110" i="1"/>
  <c r="Z113" i="1"/>
  <c r="BN113" i="1"/>
  <c r="BP113" i="1"/>
  <c r="Z115" i="1"/>
  <c r="BN115" i="1"/>
  <c r="Z119" i="1"/>
  <c r="Z124" i="1" s="1"/>
  <c r="BN119" i="1"/>
  <c r="BP119" i="1"/>
  <c r="Z121" i="1"/>
  <c r="BN121" i="1"/>
  <c r="Z123" i="1"/>
  <c r="BN123" i="1"/>
  <c r="Z127" i="1"/>
  <c r="Z129" i="1" s="1"/>
  <c r="BN127" i="1"/>
  <c r="BP127" i="1"/>
  <c r="G527" i="1"/>
  <c r="Z134" i="1"/>
  <c r="Z135" i="1" s="1"/>
  <c r="BN134" i="1"/>
  <c r="Y135" i="1"/>
  <c r="Z138" i="1"/>
  <c r="Z140" i="1" s="1"/>
  <c r="BN138" i="1"/>
  <c r="BP138" i="1"/>
  <c r="Z144" i="1"/>
  <c r="Z145" i="1" s="1"/>
  <c r="BN144" i="1"/>
  <c r="Z149" i="1"/>
  <c r="Z150" i="1" s="1"/>
  <c r="BN149" i="1"/>
  <c r="BP149" i="1"/>
  <c r="Y150" i="1"/>
  <c r="Z153" i="1"/>
  <c r="BN153" i="1"/>
  <c r="BP153" i="1"/>
  <c r="Z155" i="1"/>
  <c r="BN155" i="1"/>
  <c r="Z161" i="1"/>
  <c r="Z162" i="1" s="1"/>
  <c r="BN161" i="1"/>
  <c r="BP161" i="1"/>
  <c r="Y162" i="1"/>
  <c r="Z165" i="1"/>
  <c r="Z174" i="1" s="1"/>
  <c r="BN165" i="1"/>
  <c r="BP165" i="1"/>
  <c r="Z167" i="1"/>
  <c r="BN167" i="1"/>
  <c r="Z169" i="1"/>
  <c r="BN169" i="1"/>
  <c r="Z171" i="1"/>
  <c r="BN171" i="1"/>
  <c r="Z173" i="1"/>
  <c r="BN173" i="1"/>
  <c r="Z177" i="1"/>
  <c r="BN177" i="1"/>
  <c r="BP177" i="1"/>
  <c r="Z179" i="1"/>
  <c r="BN179" i="1"/>
  <c r="Z183" i="1"/>
  <c r="Z184" i="1" s="1"/>
  <c r="BN183" i="1"/>
  <c r="BP183" i="1"/>
  <c r="Z188" i="1"/>
  <c r="Z190" i="1" s="1"/>
  <c r="BN188" i="1"/>
  <c r="BP188" i="1"/>
  <c r="Y191" i="1"/>
  <c r="Z194" i="1"/>
  <c r="Z195" i="1" s="1"/>
  <c r="BN194" i="1"/>
  <c r="Z198" i="1"/>
  <c r="BN198" i="1"/>
  <c r="BP198" i="1"/>
  <c r="BP203" i="1"/>
  <c r="BN203" i="1"/>
  <c r="Z203" i="1"/>
  <c r="Y219" i="1"/>
  <c r="Y223" i="1"/>
  <c r="Y240" i="1"/>
  <c r="Y244" i="1"/>
  <c r="Y252" i="1"/>
  <c r="Y261" i="1"/>
  <c r="M527" i="1"/>
  <c r="Y269" i="1"/>
  <c r="Z209" i="1"/>
  <c r="Z218" i="1" s="1"/>
  <c r="BN209" i="1"/>
  <c r="BP209" i="1"/>
  <c r="Z211" i="1"/>
  <c r="BN211" i="1"/>
  <c r="Z213" i="1"/>
  <c r="BN213" i="1"/>
  <c r="Z215" i="1"/>
  <c r="BN215" i="1"/>
  <c r="Z217" i="1"/>
  <c r="BN217" i="1"/>
  <c r="Z221" i="1"/>
  <c r="Z223" i="1" s="1"/>
  <c r="BN221" i="1"/>
  <c r="BP221" i="1"/>
  <c r="K527" i="1"/>
  <c r="Z228" i="1"/>
  <c r="Z234" i="1" s="1"/>
  <c r="BN228" i="1"/>
  <c r="Z230" i="1"/>
  <c r="BN230" i="1"/>
  <c r="Z232" i="1"/>
  <c r="BN232" i="1"/>
  <c r="Y235" i="1"/>
  <c r="Z238" i="1"/>
  <c r="Z239" i="1" s="1"/>
  <c r="BN238" i="1"/>
  <c r="Z242" i="1"/>
  <c r="Z243" i="1" s="1"/>
  <c r="BN242" i="1"/>
  <c r="BP242" i="1"/>
  <c r="Z246" i="1"/>
  <c r="BN246" i="1"/>
  <c r="BP246" i="1"/>
  <c r="Z248" i="1"/>
  <c r="BN248" i="1"/>
  <c r="Z250" i="1"/>
  <c r="BN250" i="1"/>
  <c r="Z255" i="1"/>
  <c r="Z260" i="1" s="1"/>
  <c r="BN255" i="1"/>
  <c r="BP255" i="1"/>
  <c r="Z257" i="1"/>
  <c r="BN257" i="1"/>
  <c r="Z259" i="1"/>
  <c r="BN259" i="1"/>
  <c r="Y260" i="1"/>
  <c r="Z264" i="1"/>
  <c r="Z268" i="1" s="1"/>
  <c r="BN264" i="1"/>
  <c r="BP264" i="1"/>
  <c r="Z266" i="1"/>
  <c r="BN266" i="1"/>
  <c r="Z267" i="1"/>
  <c r="BN267" i="1"/>
  <c r="Y268" i="1"/>
  <c r="Z275" i="1"/>
  <c r="BP273" i="1"/>
  <c r="BN273" i="1"/>
  <c r="Z273" i="1"/>
  <c r="O527" i="1"/>
  <c r="Y276" i="1"/>
  <c r="Y281" i="1"/>
  <c r="Y290" i="1"/>
  <c r="R527" i="1"/>
  <c r="Z294" i="1"/>
  <c r="Z299" i="1" s="1"/>
  <c r="BN294" i="1"/>
  <c r="Z296" i="1"/>
  <c r="BN296" i="1"/>
  <c r="Z298" i="1"/>
  <c r="BN298" i="1"/>
  <c r="Y299" i="1"/>
  <c r="Z302" i="1"/>
  <c r="Z309" i="1" s="1"/>
  <c r="BN302" i="1"/>
  <c r="BP302" i="1"/>
  <c r="Z304" i="1"/>
  <c r="BN304" i="1"/>
  <c r="Z306" i="1"/>
  <c r="BN306" i="1"/>
  <c r="Z308" i="1"/>
  <c r="BN308" i="1"/>
  <c r="Y309" i="1"/>
  <c r="Z312" i="1"/>
  <c r="Z317" i="1" s="1"/>
  <c r="BN312" i="1"/>
  <c r="BP312" i="1"/>
  <c r="Z314" i="1"/>
  <c r="BN314" i="1"/>
  <c r="Z316" i="1"/>
  <c r="BN316" i="1"/>
  <c r="Y317" i="1"/>
  <c r="Z320" i="1"/>
  <c r="Z323" i="1" s="1"/>
  <c r="BN320" i="1"/>
  <c r="BP320" i="1"/>
  <c r="Z322" i="1"/>
  <c r="BN322" i="1"/>
  <c r="Y323" i="1"/>
  <c r="Z329" i="1"/>
  <c r="Z331" i="1" s="1"/>
  <c r="BN329" i="1"/>
  <c r="Y332" i="1"/>
  <c r="Z335" i="1"/>
  <c r="Z337" i="1" s="1"/>
  <c r="BN335" i="1"/>
  <c r="BP335" i="1"/>
  <c r="S527" i="1"/>
  <c r="Z342" i="1"/>
  <c r="Z344" i="1" s="1"/>
  <c r="BN342" i="1"/>
  <c r="BP342" i="1"/>
  <c r="Y345" i="1"/>
  <c r="T527" i="1"/>
  <c r="Z350" i="1"/>
  <c r="Z356" i="1" s="1"/>
  <c r="BN350" i="1"/>
  <c r="Z352" i="1"/>
  <c r="BN352" i="1"/>
  <c r="Z354" i="1"/>
  <c r="BN354" i="1"/>
  <c r="Y357" i="1"/>
  <c r="Z360" i="1"/>
  <c r="Z361" i="1" s="1"/>
  <c r="BN360" i="1"/>
  <c r="BP360" i="1"/>
  <c r="Z364" i="1"/>
  <c r="Z366" i="1" s="1"/>
  <c r="BN364" i="1"/>
  <c r="BP364" i="1"/>
  <c r="Y367" i="1"/>
  <c r="U527" i="1"/>
  <c r="Z375" i="1"/>
  <c r="Z378" i="1" s="1"/>
  <c r="BN375" i="1"/>
  <c r="Z377" i="1"/>
  <c r="BN377" i="1"/>
  <c r="Y378" i="1"/>
  <c r="Z381" i="1"/>
  <c r="Z382" i="1" s="1"/>
  <c r="BN381" i="1"/>
  <c r="BP381" i="1"/>
  <c r="Y382" i="1"/>
  <c r="Z385" i="1"/>
  <c r="Z387" i="1" s="1"/>
  <c r="BN385" i="1"/>
  <c r="BP385" i="1"/>
  <c r="Y388" i="1"/>
  <c r="V527" i="1"/>
  <c r="Z397" i="1"/>
  <c r="Z406" i="1" s="1"/>
  <c r="BN397" i="1"/>
  <c r="Z399" i="1"/>
  <c r="BN399" i="1"/>
  <c r="Z401" i="1"/>
  <c r="BN401" i="1"/>
  <c r="Z403" i="1"/>
  <c r="BN403" i="1"/>
  <c r="Z405" i="1"/>
  <c r="BN405" i="1"/>
  <c r="Y406" i="1"/>
  <c r="Z409" i="1"/>
  <c r="Z411" i="1" s="1"/>
  <c r="BN409" i="1"/>
  <c r="BP409" i="1"/>
  <c r="Y412" i="1"/>
  <c r="W527" i="1"/>
  <c r="Z416" i="1"/>
  <c r="Z417" i="1" s="1"/>
  <c r="BN416" i="1"/>
  <c r="Y417" i="1"/>
  <c r="Z420" i="1"/>
  <c r="Z424" i="1" s="1"/>
  <c r="BN420" i="1"/>
  <c r="BP420" i="1"/>
  <c r="Z422" i="1"/>
  <c r="BN422" i="1"/>
  <c r="Y425" i="1"/>
  <c r="Y430" i="1"/>
  <c r="Y435" i="1"/>
  <c r="Z527" i="1"/>
  <c r="Y453" i="1"/>
  <c r="Z440" i="1"/>
  <c r="Z452" i="1" s="1"/>
  <c r="BN440" i="1"/>
  <c r="Z442" i="1"/>
  <c r="BN442" i="1"/>
  <c r="Z444" i="1"/>
  <c r="BN444" i="1"/>
  <c r="Z446" i="1"/>
  <c r="BN446" i="1"/>
  <c r="BP450" i="1"/>
  <c r="BN450" i="1"/>
  <c r="Z450" i="1"/>
  <c r="BP462" i="1"/>
  <c r="BN462" i="1"/>
  <c r="Z462" i="1"/>
  <c r="Z468" i="1" s="1"/>
  <c r="BP466" i="1"/>
  <c r="BN466" i="1"/>
  <c r="Z466" i="1"/>
  <c r="AA527" i="1"/>
  <c r="Y486" i="1"/>
  <c r="BP483" i="1"/>
  <c r="BN483" i="1"/>
  <c r="Z483" i="1"/>
  <c r="BP485" i="1"/>
  <c r="BN485" i="1"/>
  <c r="Z485" i="1"/>
  <c r="Y487" i="1"/>
  <c r="Y498" i="1"/>
  <c r="BP496" i="1"/>
  <c r="BN496" i="1"/>
  <c r="Z496" i="1"/>
  <c r="Z498" i="1" s="1"/>
  <c r="BP507" i="1"/>
  <c r="BN507" i="1"/>
  <c r="Z507" i="1"/>
  <c r="Y300" i="1"/>
  <c r="Y356" i="1"/>
  <c r="Y379" i="1"/>
  <c r="Y407" i="1"/>
  <c r="Y418" i="1"/>
  <c r="Z445" i="1"/>
  <c r="BN445" i="1"/>
  <c r="Z447" i="1"/>
  <c r="BN447" i="1"/>
  <c r="BP448" i="1"/>
  <c r="BN448" i="1"/>
  <c r="Z448" i="1"/>
  <c r="Y452" i="1"/>
  <c r="Z458" i="1"/>
  <c r="BP456" i="1"/>
  <c r="BN456" i="1"/>
  <c r="Z456" i="1"/>
  <c r="BP464" i="1"/>
  <c r="BN464" i="1"/>
  <c r="Z464" i="1"/>
  <c r="Y468" i="1"/>
  <c r="Z474" i="1"/>
  <c r="BP472" i="1"/>
  <c r="BN472" i="1"/>
  <c r="Z472" i="1"/>
  <c r="BP484" i="1"/>
  <c r="BN484" i="1"/>
  <c r="Z484" i="1"/>
  <c r="BP497" i="1"/>
  <c r="BN497" i="1"/>
  <c r="Z497" i="1"/>
  <c r="Y499" i="1"/>
  <c r="Y511" i="1"/>
  <c r="Y510" i="1"/>
  <c r="BP506" i="1"/>
  <c r="BN506" i="1"/>
  <c r="Z506" i="1"/>
  <c r="BP508" i="1"/>
  <c r="BN508" i="1"/>
  <c r="Z508" i="1"/>
  <c r="Z509" i="1"/>
  <c r="BN509" i="1"/>
  <c r="Y516" i="1"/>
  <c r="Z514" i="1"/>
  <c r="Z515" i="1" s="1"/>
  <c r="BN514" i="1"/>
  <c r="BP514" i="1"/>
  <c r="Y515" i="1"/>
  <c r="Z486" i="1" l="1"/>
  <c r="Z510" i="1"/>
  <c r="Z251" i="1"/>
  <c r="Z206" i="1"/>
  <c r="Z180" i="1"/>
  <c r="Z156" i="1"/>
  <c r="Z116" i="1"/>
  <c r="Z45" i="1"/>
  <c r="Y521" i="1"/>
  <c r="Y518" i="1"/>
  <c r="Y517" i="1"/>
  <c r="Y519" i="1"/>
  <c r="Z522" i="1"/>
  <c r="Y520" i="1" l="1"/>
</calcChain>
</file>

<file path=xl/sharedStrings.xml><?xml version="1.0" encoding="utf-8"?>
<sst xmlns="http://schemas.openxmlformats.org/spreadsheetml/2006/main" count="2313" uniqueCount="835">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</sst>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7"/>
  <sheetViews>
    <sheetView showGridLines="0" tabSelected="1" topLeftCell="A509" zoomScaleNormal="100" zoomScaleSheetLayoutView="100" workbookViewId="0">
      <selection activeCell="AA523" sqref="AA523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07"/>
      <c r="F1" s="607"/>
      <c r="G1" s="12" t="s">
        <v>1</v>
      </c>
      <c r="H1" s="655" t="s">
        <v>2</v>
      </c>
      <c r="I1" s="607"/>
      <c r="J1" s="607"/>
      <c r="K1" s="607"/>
      <c r="L1" s="607"/>
      <c r="M1" s="607"/>
      <c r="N1" s="607"/>
      <c r="O1" s="607"/>
      <c r="P1" s="607"/>
      <c r="Q1" s="607"/>
      <c r="R1" s="606" t="s">
        <v>3</v>
      </c>
      <c r="S1" s="607"/>
      <c r="T1" s="6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7"/>
      <c r="R2" s="587"/>
      <c r="S2" s="587"/>
      <c r="T2" s="587"/>
      <c r="U2" s="587"/>
      <c r="V2" s="587"/>
      <c r="W2" s="587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7"/>
      <c r="Q3" s="587"/>
      <c r="R3" s="587"/>
      <c r="S3" s="587"/>
      <c r="T3" s="587"/>
      <c r="U3" s="587"/>
      <c r="V3" s="587"/>
      <c r="W3" s="587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0" t="s">
        <v>8</v>
      </c>
      <c r="B5" s="630"/>
      <c r="C5" s="631"/>
      <c r="D5" s="660"/>
      <c r="E5" s="661"/>
      <c r="F5" s="875" t="s">
        <v>9</v>
      </c>
      <c r="G5" s="631"/>
      <c r="H5" s="660"/>
      <c r="I5" s="818"/>
      <c r="J5" s="818"/>
      <c r="K5" s="818"/>
      <c r="L5" s="818"/>
      <c r="M5" s="661"/>
      <c r="N5" s="58"/>
      <c r="P5" s="24" t="s">
        <v>10</v>
      </c>
      <c r="Q5" s="885">
        <v>45815</v>
      </c>
      <c r="R5" s="702"/>
      <c r="T5" s="736" t="s">
        <v>11</v>
      </c>
      <c r="U5" s="737"/>
      <c r="V5" s="739" t="s">
        <v>12</v>
      </c>
      <c r="W5" s="702"/>
      <c r="AB5" s="51"/>
      <c r="AC5" s="51"/>
      <c r="AD5" s="51"/>
      <c r="AE5" s="51"/>
    </row>
    <row r="6" spans="1:32" s="569" customFormat="1" ht="24" customHeight="1" x14ac:dyDescent="0.2">
      <c r="A6" s="700" t="s">
        <v>13</v>
      </c>
      <c r="B6" s="630"/>
      <c r="C6" s="631"/>
      <c r="D6" s="821" t="s">
        <v>14</v>
      </c>
      <c r="E6" s="822"/>
      <c r="F6" s="822"/>
      <c r="G6" s="822"/>
      <c r="H6" s="822"/>
      <c r="I6" s="822"/>
      <c r="J6" s="822"/>
      <c r="K6" s="822"/>
      <c r="L6" s="822"/>
      <c r="M6" s="702"/>
      <c r="N6" s="59"/>
      <c r="P6" s="24" t="s">
        <v>15</v>
      </c>
      <c r="Q6" s="896" t="str">
        <f>IF(Q5=0," ",CHOOSE(WEEKDAY(Q5,2),"Понедельник","Вторник","Среда","Четверг","Пятница","Суббота","Воскресенье"))</f>
        <v>Суббота</v>
      </c>
      <c r="R6" s="583"/>
      <c r="T6" s="745" t="s">
        <v>16</v>
      </c>
      <c r="U6" s="737"/>
      <c r="V6" s="801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7"/>
      <c r="U7" s="737"/>
      <c r="V7" s="802"/>
      <c r="W7" s="803"/>
      <c r="AB7" s="51"/>
      <c r="AC7" s="51"/>
      <c r="AD7" s="51"/>
      <c r="AE7" s="51"/>
    </row>
    <row r="8" spans="1:32" s="569" customFormat="1" ht="25.5" customHeight="1" x14ac:dyDescent="0.2">
      <c r="A8" s="909" t="s">
        <v>18</v>
      </c>
      <c r="B8" s="592"/>
      <c r="C8" s="593"/>
      <c r="D8" s="645"/>
      <c r="E8" s="646"/>
      <c r="F8" s="646"/>
      <c r="G8" s="646"/>
      <c r="H8" s="646"/>
      <c r="I8" s="646"/>
      <c r="J8" s="646"/>
      <c r="K8" s="646"/>
      <c r="L8" s="646"/>
      <c r="M8" s="647"/>
      <c r="N8" s="61"/>
      <c r="P8" s="24" t="s">
        <v>19</v>
      </c>
      <c r="Q8" s="707">
        <v>0.41666666666666669</v>
      </c>
      <c r="R8" s="638"/>
      <c r="T8" s="587"/>
      <c r="U8" s="737"/>
      <c r="V8" s="802"/>
      <c r="W8" s="803"/>
      <c r="AB8" s="51"/>
      <c r="AC8" s="51"/>
      <c r="AD8" s="51"/>
      <c r="AE8" s="51"/>
    </row>
    <row r="9" spans="1:32" s="569" customFormat="1" ht="39.950000000000003" customHeight="1" x14ac:dyDescent="0.2">
      <c r="A9" s="7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714"/>
      <c r="E9" s="597"/>
      <c r="F9" s="7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7"/>
      <c r="P9" s="26" t="s">
        <v>20</v>
      </c>
      <c r="Q9" s="694"/>
      <c r="R9" s="695"/>
      <c r="T9" s="587"/>
      <c r="U9" s="737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714"/>
      <c r="E10" s="597"/>
      <c r="F10" s="7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795" t="str">
        <f>IFERROR(VLOOKUP($D$10,Proxy,2,FALSE),"")</f>
        <v/>
      </c>
      <c r="I10" s="587"/>
      <c r="J10" s="587"/>
      <c r="K10" s="587"/>
      <c r="L10" s="587"/>
      <c r="M10" s="587"/>
      <c r="N10" s="568"/>
      <c r="P10" s="26" t="s">
        <v>21</v>
      </c>
      <c r="Q10" s="746"/>
      <c r="R10" s="747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1"/>
      <c r="R11" s="702"/>
      <c r="U11" s="24" t="s">
        <v>26</v>
      </c>
      <c r="V11" s="838" t="s">
        <v>27</v>
      </c>
      <c r="W11" s="695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3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07"/>
      <c r="R12" s="638"/>
      <c r="S12" s="23"/>
      <c r="U12" s="24"/>
      <c r="V12" s="607"/>
      <c r="W12" s="587"/>
      <c r="AB12" s="51"/>
      <c r="AC12" s="51"/>
      <c r="AD12" s="51"/>
      <c r="AE12" s="51"/>
    </row>
    <row r="13" spans="1:32" s="569" customFormat="1" ht="23.25" customHeight="1" x14ac:dyDescent="0.2">
      <c r="A13" s="733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38"/>
      <c r="R13" s="69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3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59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24" t="s">
        <v>34</v>
      </c>
      <c r="Q15" s="607"/>
      <c r="R15" s="607"/>
      <c r="S15" s="607"/>
      <c r="T15" s="6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8" t="s">
        <v>35</v>
      </c>
      <c r="B17" s="618" t="s">
        <v>36</v>
      </c>
      <c r="C17" s="713" t="s">
        <v>37</v>
      </c>
      <c r="D17" s="618" t="s">
        <v>38</v>
      </c>
      <c r="E17" s="680"/>
      <c r="F17" s="618" t="s">
        <v>39</v>
      </c>
      <c r="G17" s="618" t="s">
        <v>40</v>
      </c>
      <c r="H17" s="618" t="s">
        <v>41</v>
      </c>
      <c r="I17" s="618" t="s">
        <v>42</v>
      </c>
      <c r="J17" s="618" t="s">
        <v>43</v>
      </c>
      <c r="K17" s="618" t="s">
        <v>44</v>
      </c>
      <c r="L17" s="618" t="s">
        <v>45</v>
      </c>
      <c r="M17" s="618" t="s">
        <v>46</v>
      </c>
      <c r="N17" s="618" t="s">
        <v>47</v>
      </c>
      <c r="O17" s="618" t="s">
        <v>48</v>
      </c>
      <c r="P17" s="618" t="s">
        <v>49</v>
      </c>
      <c r="Q17" s="679"/>
      <c r="R17" s="679"/>
      <c r="S17" s="679"/>
      <c r="T17" s="680"/>
      <c r="U17" s="902" t="s">
        <v>50</v>
      </c>
      <c r="V17" s="631"/>
      <c r="W17" s="618" t="s">
        <v>51</v>
      </c>
      <c r="X17" s="618" t="s">
        <v>52</v>
      </c>
      <c r="Y17" s="906" t="s">
        <v>53</v>
      </c>
      <c r="Z17" s="816" t="s">
        <v>54</v>
      </c>
      <c r="AA17" s="792" t="s">
        <v>55</v>
      </c>
      <c r="AB17" s="792" t="s">
        <v>56</v>
      </c>
      <c r="AC17" s="792" t="s">
        <v>57</v>
      </c>
      <c r="AD17" s="792" t="s">
        <v>58</v>
      </c>
      <c r="AE17" s="870"/>
      <c r="AF17" s="871"/>
      <c r="AG17" s="66"/>
      <c r="BD17" s="65" t="s">
        <v>59</v>
      </c>
    </row>
    <row r="18" spans="1:68" ht="14.25" customHeight="1" x14ac:dyDescent="0.2">
      <c r="A18" s="619"/>
      <c r="B18" s="619"/>
      <c r="C18" s="619"/>
      <c r="D18" s="681"/>
      <c r="E18" s="683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81"/>
      <c r="Q18" s="682"/>
      <c r="R18" s="682"/>
      <c r="S18" s="682"/>
      <c r="T18" s="683"/>
      <c r="U18" s="67" t="s">
        <v>60</v>
      </c>
      <c r="V18" s="67" t="s">
        <v>61</v>
      </c>
      <c r="W18" s="619"/>
      <c r="X18" s="619"/>
      <c r="Y18" s="907"/>
      <c r="Z18" s="817"/>
      <c r="AA18" s="793"/>
      <c r="AB18" s="793"/>
      <c r="AC18" s="793"/>
      <c r="AD18" s="872"/>
      <c r="AE18" s="873"/>
      <c r="AF18" s="874"/>
      <c r="AG18" s="66"/>
      <c r="BD18" s="65"/>
    </row>
    <row r="19" spans="1:68" ht="27.75" customHeight="1" x14ac:dyDescent="0.2">
      <c r="A19" s="616" t="s">
        <v>62</v>
      </c>
      <c r="B19" s="617"/>
      <c r="C19" s="617"/>
      <c r="D19" s="617"/>
      <c r="E19" s="617"/>
      <c r="F19" s="617"/>
      <c r="G19" s="617"/>
      <c r="H19" s="617"/>
      <c r="I19" s="617"/>
      <c r="J19" s="617"/>
      <c r="K19" s="617"/>
      <c r="L19" s="617"/>
      <c r="M19" s="617"/>
      <c r="N19" s="617"/>
      <c r="O19" s="617"/>
      <c r="P19" s="617"/>
      <c r="Q19" s="617"/>
      <c r="R19" s="617"/>
      <c r="S19" s="617"/>
      <c r="T19" s="617"/>
      <c r="U19" s="617"/>
      <c r="V19" s="617"/>
      <c r="W19" s="617"/>
      <c r="X19" s="617"/>
      <c r="Y19" s="617"/>
      <c r="Z19" s="617"/>
      <c r="AA19" s="48"/>
      <c r="AB19" s="48"/>
      <c r="AC19" s="48"/>
    </row>
    <row r="20" spans="1:68" ht="16.5" customHeight="1" x14ac:dyDescent="0.25">
      <c r="A20" s="595" t="s">
        <v>62</v>
      </c>
      <c r="B20" s="587"/>
      <c r="C20" s="587"/>
      <c r="D20" s="587"/>
      <c r="E20" s="587"/>
      <c r="F20" s="587"/>
      <c r="G20" s="587"/>
      <c r="H20" s="587"/>
      <c r="I20" s="587"/>
      <c r="J20" s="587"/>
      <c r="K20" s="587"/>
      <c r="L20" s="587"/>
      <c r="M20" s="587"/>
      <c r="N20" s="587"/>
      <c r="O20" s="587"/>
      <c r="P20" s="587"/>
      <c r="Q20" s="587"/>
      <c r="R20" s="587"/>
      <c r="S20" s="587"/>
      <c r="T20" s="587"/>
      <c r="U20" s="587"/>
      <c r="V20" s="587"/>
      <c r="W20" s="587"/>
      <c r="X20" s="587"/>
      <c r="Y20" s="587"/>
      <c r="Z20" s="587"/>
      <c r="AA20" s="570"/>
      <c r="AB20" s="570"/>
      <c r="AC20" s="570"/>
    </row>
    <row r="21" spans="1:68" ht="14.25" customHeight="1" x14ac:dyDescent="0.25">
      <c r="A21" s="594" t="s">
        <v>63</v>
      </c>
      <c r="B21" s="587"/>
      <c r="C21" s="587"/>
      <c r="D21" s="587"/>
      <c r="E21" s="587"/>
      <c r="F21" s="587"/>
      <c r="G21" s="587"/>
      <c r="H21" s="587"/>
      <c r="I21" s="587"/>
      <c r="J21" s="587"/>
      <c r="K21" s="587"/>
      <c r="L21" s="587"/>
      <c r="M21" s="587"/>
      <c r="N21" s="587"/>
      <c r="O21" s="587"/>
      <c r="P21" s="587"/>
      <c r="Q21" s="587"/>
      <c r="R21" s="587"/>
      <c r="S21" s="587"/>
      <c r="T21" s="587"/>
      <c r="U21" s="587"/>
      <c r="V21" s="587"/>
      <c r="W21" s="587"/>
      <c r="X21" s="587"/>
      <c r="Y21" s="587"/>
      <c r="Z21" s="587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2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6"/>
      <c r="B23" s="587"/>
      <c r="C23" s="587"/>
      <c r="D23" s="587"/>
      <c r="E23" s="587"/>
      <c r="F23" s="587"/>
      <c r="G23" s="587"/>
      <c r="H23" s="587"/>
      <c r="I23" s="587"/>
      <c r="J23" s="587"/>
      <c r="K23" s="587"/>
      <c r="L23" s="587"/>
      <c r="M23" s="587"/>
      <c r="N23" s="587"/>
      <c r="O23" s="588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7"/>
      <c r="B24" s="587"/>
      <c r="C24" s="587"/>
      <c r="D24" s="587"/>
      <c r="E24" s="587"/>
      <c r="F24" s="587"/>
      <c r="G24" s="587"/>
      <c r="H24" s="587"/>
      <c r="I24" s="587"/>
      <c r="J24" s="587"/>
      <c r="K24" s="587"/>
      <c r="L24" s="587"/>
      <c r="M24" s="587"/>
      <c r="N24" s="587"/>
      <c r="O24" s="588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94" t="s">
        <v>73</v>
      </c>
      <c r="B25" s="587"/>
      <c r="C25" s="587"/>
      <c r="D25" s="587"/>
      <c r="E25" s="587"/>
      <c r="F25" s="587"/>
      <c r="G25" s="587"/>
      <c r="H25" s="587"/>
      <c r="I25" s="587"/>
      <c r="J25" s="587"/>
      <c r="K25" s="587"/>
      <c r="L25" s="587"/>
      <c r="M25" s="587"/>
      <c r="N25" s="587"/>
      <c r="O25" s="587"/>
      <c r="P25" s="587"/>
      <c r="Q25" s="587"/>
      <c r="R25" s="587"/>
      <c r="S25" s="587"/>
      <c r="T25" s="587"/>
      <c r="U25" s="587"/>
      <c r="V25" s="587"/>
      <c r="W25" s="587"/>
      <c r="X25" s="587"/>
      <c r="Y25" s="587"/>
      <c r="Z25" s="587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6"/>
      <c r="B32" s="587"/>
      <c r="C32" s="587"/>
      <c r="D32" s="587"/>
      <c r="E32" s="587"/>
      <c r="F32" s="587"/>
      <c r="G32" s="587"/>
      <c r="H32" s="587"/>
      <c r="I32" s="587"/>
      <c r="J32" s="587"/>
      <c r="K32" s="587"/>
      <c r="L32" s="587"/>
      <c r="M32" s="587"/>
      <c r="N32" s="587"/>
      <c r="O32" s="588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7"/>
      <c r="B33" s="587"/>
      <c r="C33" s="587"/>
      <c r="D33" s="587"/>
      <c r="E33" s="587"/>
      <c r="F33" s="587"/>
      <c r="G33" s="587"/>
      <c r="H33" s="587"/>
      <c r="I33" s="587"/>
      <c r="J33" s="587"/>
      <c r="K33" s="587"/>
      <c r="L33" s="587"/>
      <c r="M33" s="587"/>
      <c r="N33" s="587"/>
      <c r="O33" s="588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94" t="s">
        <v>94</v>
      </c>
      <c r="B34" s="587"/>
      <c r="C34" s="587"/>
      <c r="D34" s="587"/>
      <c r="E34" s="587"/>
      <c r="F34" s="587"/>
      <c r="G34" s="587"/>
      <c r="H34" s="587"/>
      <c r="I34" s="587"/>
      <c r="J34" s="587"/>
      <c r="K34" s="587"/>
      <c r="L34" s="587"/>
      <c r="M34" s="587"/>
      <c r="N34" s="587"/>
      <c r="O34" s="587"/>
      <c r="P34" s="587"/>
      <c r="Q34" s="587"/>
      <c r="R34" s="587"/>
      <c r="S34" s="587"/>
      <c r="T34" s="587"/>
      <c r="U34" s="587"/>
      <c r="V34" s="587"/>
      <c r="W34" s="587"/>
      <c r="X34" s="587"/>
      <c r="Y34" s="587"/>
      <c r="Z34" s="587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6"/>
      <c r="B36" s="587"/>
      <c r="C36" s="587"/>
      <c r="D36" s="587"/>
      <c r="E36" s="587"/>
      <c r="F36" s="587"/>
      <c r="G36" s="587"/>
      <c r="H36" s="587"/>
      <c r="I36" s="587"/>
      <c r="J36" s="587"/>
      <c r="K36" s="587"/>
      <c r="L36" s="587"/>
      <c r="M36" s="587"/>
      <c r="N36" s="587"/>
      <c r="O36" s="588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7"/>
      <c r="B37" s="587"/>
      <c r="C37" s="587"/>
      <c r="D37" s="587"/>
      <c r="E37" s="587"/>
      <c r="F37" s="587"/>
      <c r="G37" s="587"/>
      <c r="H37" s="587"/>
      <c r="I37" s="587"/>
      <c r="J37" s="587"/>
      <c r="K37" s="587"/>
      <c r="L37" s="587"/>
      <c r="M37" s="587"/>
      <c r="N37" s="587"/>
      <c r="O37" s="588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6" t="s">
        <v>100</v>
      </c>
      <c r="B38" s="617"/>
      <c r="C38" s="617"/>
      <c r="D38" s="617"/>
      <c r="E38" s="617"/>
      <c r="F38" s="617"/>
      <c r="G38" s="617"/>
      <c r="H38" s="617"/>
      <c r="I38" s="617"/>
      <c r="J38" s="617"/>
      <c r="K38" s="617"/>
      <c r="L38" s="617"/>
      <c r="M38" s="617"/>
      <c r="N38" s="617"/>
      <c r="O38" s="617"/>
      <c r="P38" s="617"/>
      <c r="Q38" s="617"/>
      <c r="R38" s="617"/>
      <c r="S38" s="617"/>
      <c r="T38" s="617"/>
      <c r="U38" s="617"/>
      <c r="V38" s="617"/>
      <c r="W38" s="617"/>
      <c r="X38" s="617"/>
      <c r="Y38" s="617"/>
      <c r="Z38" s="617"/>
      <c r="AA38" s="48"/>
      <c r="AB38" s="48"/>
      <c r="AC38" s="48"/>
    </row>
    <row r="39" spans="1:68" ht="16.5" customHeight="1" x14ac:dyDescent="0.25">
      <c r="A39" s="595" t="s">
        <v>101</v>
      </c>
      <c r="B39" s="587"/>
      <c r="C39" s="587"/>
      <c r="D39" s="587"/>
      <c r="E39" s="587"/>
      <c r="F39" s="587"/>
      <c r="G39" s="587"/>
      <c r="H39" s="587"/>
      <c r="I39" s="587"/>
      <c r="J39" s="587"/>
      <c r="K39" s="587"/>
      <c r="L39" s="587"/>
      <c r="M39" s="587"/>
      <c r="N39" s="587"/>
      <c r="O39" s="587"/>
      <c r="P39" s="587"/>
      <c r="Q39" s="587"/>
      <c r="R39" s="587"/>
      <c r="S39" s="587"/>
      <c r="T39" s="587"/>
      <c r="U39" s="587"/>
      <c r="V39" s="587"/>
      <c r="W39" s="587"/>
      <c r="X39" s="587"/>
      <c r="Y39" s="587"/>
      <c r="Z39" s="587"/>
      <c r="AA39" s="570"/>
      <c r="AB39" s="570"/>
      <c r="AC39" s="570"/>
    </row>
    <row r="40" spans="1:68" ht="14.25" customHeight="1" x14ac:dyDescent="0.25">
      <c r="A40" s="594" t="s">
        <v>102</v>
      </c>
      <c r="B40" s="587"/>
      <c r="C40" s="587"/>
      <c r="D40" s="587"/>
      <c r="E40" s="587"/>
      <c r="F40" s="587"/>
      <c r="G40" s="587"/>
      <c r="H40" s="587"/>
      <c r="I40" s="587"/>
      <c r="J40" s="587"/>
      <c r="K40" s="587"/>
      <c r="L40" s="587"/>
      <c r="M40" s="587"/>
      <c r="N40" s="587"/>
      <c r="O40" s="587"/>
      <c r="P40" s="587"/>
      <c r="Q40" s="587"/>
      <c r="R40" s="587"/>
      <c r="S40" s="587"/>
      <c r="T40" s="587"/>
      <c r="U40" s="587"/>
      <c r="V40" s="587"/>
      <c r="W40" s="587"/>
      <c r="X40" s="587"/>
      <c r="Y40" s="587"/>
      <c r="Z40" s="587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82">
        <v>4680115883949</v>
      </c>
      <c r="E44" s="583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0"/>
      <c r="R44" s="580"/>
      <c r="S44" s="580"/>
      <c r="T44" s="581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6"/>
      <c r="B45" s="587"/>
      <c r="C45" s="587"/>
      <c r="D45" s="587"/>
      <c r="E45" s="587"/>
      <c r="F45" s="587"/>
      <c r="G45" s="587"/>
      <c r="H45" s="587"/>
      <c r="I45" s="587"/>
      <c r="J45" s="587"/>
      <c r="K45" s="587"/>
      <c r="L45" s="587"/>
      <c r="M45" s="587"/>
      <c r="N45" s="587"/>
      <c r="O45" s="588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0</v>
      </c>
      <c r="Y45" s="577">
        <f>IFERROR(Y41/H41,"0")+IFERROR(Y42/H42,"0")+IFERROR(Y43/H43,"0")+IFERROR(Y44/H44,"0")</f>
        <v>0</v>
      </c>
      <c r="Z45" s="577">
        <f>IFERROR(IF(Z41="",0,Z41),"0")+IFERROR(IF(Z42="",0,Z42),"0")+IFERROR(IF(Z43="",0,Z43),"0")+IFERROR(IF(Z44="",0,Z44),"0")</f>
        <v>0</v>
      </c>
      <c r="AA45" s="578"/>
      <c r="AB45" s="578"/>
      <c r="AC45" s="578"/>
    </row>
    <row r="46" spans="1:68" x14ac:dyDescent="0.2">
      <c r="A46" s="587"/>
      <c r="B46" s="587"/>
      <c r="C46" s="587"/>
      <c r="D46" s="587"/>
      <c r="E46" s="587"/>
      <c r="F46" s="587"/>
      <c r="G46" s="587"/>
      <c r="H46" s="587"/>
      <c r="I46" s="587"/>
      <c r="J46" s="587"/>
      <c r="K46" s="587"/>
      <c r="L46" s="587"/>
      <c r="M46" s="587"/>
      <c r="N46" s="587"/>
      <c r="O46" s="588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0</v>
      </c>
      <c r="Y46" s="577">
        <f>IFERROR(SUM(Y41:Y44),"0")</f>
        <v>0</v>
      </c>
      <c r="Z46" s="37"/>
      <c r="AA46" s="578"/>
      <c r="AB46" s="578"/>
      <c r="AC46" s="578"/>
    </row>
    <row r="47" spans="1:68" ht="14.25" customHeight="1" x14ac:dyDescent="0.25">
      <c r="A47" s="594" t="s">
        <v>73</v>
      </c>
      <c r="B47" s="587"/>
      <c r="C47" s="587"/>
      <c r="D47" s="587"/>
      <c r="E47" s="587"/>
      <c r="F47" s="587"/>
      <c r="G47" s="587"/>
      <c r="H47" s="587"/>
      <c r="I47" s="587"/>
      <c r="J47" s="587"/>
      <c r="K47" s="587"/>
      <c r="L47" s="587"/>
      <c r="M47" s="587"/>
      <c r="N47" s="587"/>
      <c r="O47" s="587"/>
      <c r="P47" s="587"/>
      <c r="Q47" s="587"/>
      <c r="R47" s="587"/>
      <c r="S47" s="587"/>
      <c r="T47" s="587"/>
      <c r="U47" s="587"/>
      <c r="V47" s="587"/>
      <c r="W47" s="587"/>
      <c r="X47" s="587"/>
      <c r="Y47" s="587"/>
      <c r="Z47" s="587"/>
      <c r="AA47" s="571"/>
      <c r="AB47" s="571"/>
      <c r="AC47" s="571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82">
        <v>4680115884915</v>
      </c>
      <c r="E48" s="583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0"/>
      <c r="R48" s="580"/>
      <c r="S48" s="580"/>
      <c r="T48" s="581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586"/>
      <c r="B49" s="587"/>
      <c r="C49" s="587"/>
      <c r="D49" s="587"/>
      <c r="E49" s="587"/>
      <c r="F49" s="587"/>
      <c r="G49" s="587"/>
      <c r="H49" s="587"/>
      <c r="I49" s="587"/>
      <c r="J49" s="587"/>
      <c r="K49" s="587"/>
      <c r="L49" s="587"/>
      <c r="M49" s="587"/>
      <c r="N49" s="587"/>
      <c r="O49" s="588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x14ac:dyDescent="0.2">
      <c r="A50" s="587"/>
      <c r="B50" s="587"/>
      <c r="C50" s="587"/>
      <c r="D50" s="587"/>
      <c r="E50" s="587"/>
      <c r="F50" s="587"/>
      <c r="G50" s="587"/>
      <c r="H50" s="587"/>
      <c r="I50" s="587"/>
      <c r="J50" s="587"/>
      <c r="K50" s="587"/>
      <c r="L50" s="587"/>
      <c r="M50" s="587"/>
      <c r="N50" s="587"/>
      <c r="O50" s="588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customHeight="1" x14ac:dyDescent="0.25">
      <c r="A51" s="595" t="s">
        <v>119</v>
      </c>
      <c r="B51" s="587"/>
      <c r="C51" s="587"/>
      <c r="D51" s="587"/>
      <c r="E51" s="587"/>
      <c r="F51" s="587"/>
      <c r="G51" s="587"/>
      <c r="H51" s="587"/>
      <c r="I51" s="587"/>
      <c r="J51" s="587"/>
      <c r="K51" s="587"/>
      <c r="L51" s="587"/>
      <c r="M51" s="587"/>
      <c r="N51" s="587"/>
      <c r="O51" s="587"/>
      <c r="P51" s="587"/>
      <c r="Q51" s="587"/>
      <c r="R51" s="587"/>
      <c r="S51" s="587"/>
      <c r="T51" s="587"/>
      <c r="U51" s="587"/>
      <c r="V51" s="587"/>
      <c r="W51" s="587"/>
      <c r="X51" s="587"/>
      <c r="Y51" s="587"/>
      <c r="Z51" s="587"/>
      <c r="AA51" s="570"/>
      <c r="AB51" s="570"/>
      <c r="AC51" s="570"/>
    </row>
    <row r="52" spans="1:68" ht="14.25" customHeight="1" x14ac:dyDescent="0.25">
      <c r="A52" s="594" t="s">
        <v>102</v>
      </c>
      <c r="B52" s="587"/>
      <c r="C52" s="587"/>
      <c r="D52" s="587"/>
      <c r="E52" s="587"/>
      <c r="F52" s="587"/>
      <c r="G52" s="587"/>
      <c r="H52" s="587"/>
      <c r="I52" s="587"/>
      <c r="J52" s="587"/>
      <c r="K52" s="587"/>
      <c r="L52" s="587"/>
      <c r="M52" s="587"/>
      <c r="N52" s="587"/>
      <c r="O52" s="587"/>
      <c r="P52" s="587"/>
      <c r="Q52" s="587"/>
      <c r="R52" s="587"/>
      <c r="S52" s="587"/>
      <c r="T52" s="587"/>
      <c r="U52" s="587"/>
      <c r="V52" s="587"/>
      <c r="W52" s="587"/>
      <c r="X52" s="587"/>
      <c r="Y52" s="587"/>
      <c r="Z52" s="587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2">
        <v>4680115885882</v>
      </c>
      <c r="E53" s="583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0</v>
      </c>
      <c r="Y53" s="576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2">
        <v>4680115881426</v>
      </c>
      <c r="E54" s="583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0"/>
      <c r="R54" s="580"/>
      <c r="S54" s="580"/>
      <c r="T54" s="581"/>
      <c r="U54" s="34"/>
      <c r="V54" s="34"/>
      <c r="W54" s="35" t="s">
        <v>69</v>
      </c>
      <c r="X54" s="575">
        <v>300</v>
      </c>
      <c r="Y54" s="576">
        <f t="shared" si="6"/>
        <v>302.40000000000003</v>
      </c>
      <c r="Z54" s="36">
        <f>IFERROR(IF(Y54=0,"",ROUNDUP(Y54/H54,0)*0.01898),"")</f>
        <v>0.53144000000000002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312.08333333333331</v>
      </c>
      <c r="BN54" s="64">
        <f t="shared" si="8"/>
        <v>314.58000000000004</v>
      </c>
      <c r="BO54" s="64">
        <f t="shared" si="9"/>
        <v>0.43402777777777773</v>
      </c>
      <c r="BP54" s="64">
        <f t="shared" si="10"/>
        <v>0.4375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82">
        <v>4680115880283</v>
      </c>
      <c r="E55" s="583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2">
        <v>4680115881525</v>
      </c>
      <c r="E56" s="583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82">
        <v>4680115885899</v>
      </c>
      <c r="E57" s="583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4301011801</v>
      </c>
      <c r="D58" s="582">
        <v>4680115881419</v>
      </c>
      <c r="E58" s="583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0"/>
      <c r="R58" s="580"/>
      <c r="S58" s="580"/>
      <c r="T58" s="581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6"/>
      <c r="B59" s="587"/>
      <c r="C59" s="587"/>
      <c r="D59" s="587"/>
      <c r="E59" s="587"/>
      <c r="F59" s="587"/>
      <c r="G59" s="587"/>
      <c r="H59" s="587"/>
      <c r="I59" s="587"/>
      <c r="J59" s="587"/>
      <c r="K59" s="587"/>
      <c r="L59" s="587"/>
      <c r="M59" s="587"/>
      <c r="N59" s="587"/>
      <c r="O59" s="588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27.777777777777775</v>
      </c>
      <c r="Y59" s="577">
        <f>IFERROR(Y53/H53,"0")+IFERROR(Y54/H54,"0")+IFERROR(Y55/H55,"0")+IFERROR(Y56/H56,"0")+IFERROR(Y57/H57,"0")+IFERROR(Y58/H58,"0")</f>
        <v>28</v>
      </c>
      <c r="Z59" s="577">
        <f>IFERROR(IF(Z53="",0,Z53),"0")+IFERROR(IF(Z54="",0,Z54),"0")+IFERROR(IF(Z55="",0,Z55),"0")+IFERROR(IF(Z56="",0,Z56),"0")+IFERROR(IF(Z57="",0,Z57),"0")+IFERROR(IF(Z58="",0,Z58),"0")</f>
        <v>0.53144000000000002</v>
      </c>
      <c r="AA59" s="578"/>
      <c r="AB59" s="578"/>
      <c r="AC59" s="578"/>
    </row>
    <row r="60" spans="1:68" x14ac:dyDescent="0.2">
      <c r="A60" s="587"/>
      <c r="B60" s="587"/>
      <c r="C60" s="587"/>
      <c r="D60" s="587"/>
      <c r="E60" s="587"/>
      <c r="F60" s="587"/>
      <c r="G60" s="587"/>
      <c r="H60" s="587"/>
      <c r="I60" s="587"/>
      <c r="J60" s="587"/>
      <c r="K60" s="587"/>
      <c r="L60" s="587"/>
      <c r="M60" s="587"/>
      <c r="N60" s="587"/>
      <c r="O60" s="588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300</v>
      </c>
      <c r="Y60" s="577">
        <f>IFERROR(SUM(Y53:Y58),"0")</f>
        <v>302.40000000000003</v>
      </c>
      <c r="Z60" s="37"/>
      <c r="AA60" s="578"/>
      <c r="AB60" s="578"/>
      <c r="AC60" s="578"/>
    </row>
    <row r="61" spans="1:68" ht="14.25" customHeight="1" x14ac:dyDescent="0.25">
      <c r="A61" s="594" t="s">
        <v>137</v>
      </c>
      <c r="B61" s="587"/>
      <c r="C61" s="587"/>
      <c r="D61" s="587"/>
      <c r="E61" s="587"/>
      <c r="F61" s="587"/>
      <c r="G61" s="587"/>
      <c r="H61" s="587"/>
      <c r="I61" s="587"/>
      <c r="J61" s="587"/>
      <c r="K61" s="587"/>
      <c r="L61" s="587"/>
      <c r="M61" s="587"/>
      <c r="N61" s="587"/>
      <c r="O61" s="587"/>
      <c r="P61" s="587"/>
      <c r="Q61" s="587"/>
      <c r="R61" s="587"/>
      <c r="S61" s="587"/>
      <c r="T61" s="587"/>
      <c r="U61" s="587"/>
      <c r="V61" s="587"/>
      <c r="W61" s="587"/>
      <c r="X61" s="587"/>
      <c r="Y61" s="587"/>
      <c r="Z61" s="587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82">
        <v>4680115881440</v>
      </c>
      <c r="E62" s="583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8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4301020228</v>
      </c>
      <c r="D63" s="582">
        <v>4680115882751</v>
      </c>
      <c r="E63" s="583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144</v>
      </c>
      <c r="B64" s="54" t="s">
        <v>145</v>
      </c>
      <c r="C64" s="31">
        <v>4301020358</v>
      </c>
      <c r="D64" s="582">
        <v>4680115885950</v>
      </c>
      <c r="E64" s="583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146</v>
      </c>
      <c r="B65" s="54" t="s">
        <v>147</v>
      </c>
      <c r="C65" s="31">
        <v>4301020296</v>
      </c>
      <c r="D65" s="582">
        <v>4680115881433</v>
      </c>
      <c r="E65" s="583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0"/>
      <c r="R65" s="580"/>
      <c r="S65" s="580"/>
      <c r="T65" s="581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6"/>
      <c r="B66" s="587"/>
      <c r="C66" s="587"/>
      <c r="D66" s="587"/>
      <c r="E66" s="587"/>
      <c r="F66" s="587"/>
      <c r="G66" s="587"/>
      <c r="H66" s="587"/>
      <c r="I66" s="587"/>
      <c r="J66" s="587"/>
      <c r="K66" s="587"/>
      <c r="L66" s="587"/>
      <c r="M66" s="587"/>
      <c r="N66" s="587"/>
      <c r="O66" s="588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x14ac:dyDescent="0.2">
      <c r="A67" s="587"/>
      <c r="B67" s="587"/>
      <c r="C67" s="587"/>
      <c r="D67" s="587"/>
      <c r="E67" s="587"/>
      <c r="F67" s="587"/>
      <c r="G67" s="587"/>
      <c r="H67" s="587"/>
      <c r="I67" s="587"/>
      <c r="J67" s="587"/>
      <c r="K67" s="587"/>
      <c r="L67" s="587"/>
      <c r="M67" s="587"/>
      <c r="N67" s="587"/>
      <c r="O67" s="588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customHeight="1" x14ac:dyDescent="0.25">
      <c r="A68" s="594" t="s">
        <v>63</v>
      </c>
      <c r="B68" s="587"/>
      <c r="C68" s="587"/>
      <c r="D68" s="587"/>
      <c r="E68" s="587"/>
      <c r="F68" s="587"/>
      <c r="G68" s="587"/>
      <c r="H68" s="587"/>
      <c r="I68" s="587"/>
      <c r="J68" s="587"/>
      <c r="K68" s="587"/>
      <c r="L68" s="587"/>
      <c r="M68" s="587"/>
      <c r="N68" s="587"/>
      <c r="O68" s="587"/>
      <c r="P68" s="587"/>
      <c r="Q68" s="587"/>
      <c r="R68" s="587"/>
      <c r="S68" s="587"/>
      <c r="T68" s="587"/>
      <c r="U68" s="587"/>
      <c r="V68" s="587"/>
      <c r="W68" s="587"/>
      <c r="X68" s="587"/>
      <c r="Y68" s="587"/>
      <c r="Z68" s="587"/>
      <c r="AA68" s="571"/>
      <c r="AB68" s="571"/>
      <c r="AC68" s="571"/>
    </row>
    <row r="69" spans="1:68" ht="27" customHeight="1" x14ac:dyDescent="0.25">
      <c r="A69" s="54" t="s">
        <v>148</v>
      </c>
      <c r="B69" s="54" t="s">
        <v>149</v>
      </c>
      <c r="C69" s="31">
        <v>4301031243</v>
      </c>
      <c r="D69" s="582">
        <v>4680115885073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4301031241</v>
      </c>
      <c r="D70" s="582">
        <v>4680115885059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2">
        <v>4680115885097</v>
      </c>
      <c r="E71" s="583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0"/>
      <c r="R71" s="580"/>
      <c r="S71" s="580"/>
      <c r="T71" s="581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586"/>
      <c r="B72" s="587"/>
      <c r="C72" s="587"/>
      <c r="D72" s="587"/>
      <c r="E72" s="587"/>
      <c r="F72" s="587"/>
      <c r="G72" s="587"/>
      <c r="H72" s="587"/>
      <c r="I72" s="587"/>
      <c r="J72" s="587"/>
      <c r="K72" s="587"/>
      <c r="L72" s="587"/>
      <c r="M72" s="587"/>
      <c r="N72" s="587"/>
      <c r="O72" s="588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x14ac:dyDescent="0.2">
      <c r="A73" s="587"/>
      <c r="B73" s="587"/>
      <c r="C73" s="587"/>
      <c r="D73" s="587"/>
      <c r="E73" s="587"/>
      <c r="F73" s="587"/>
      <c r="G73" s="587"/>
      <c r="H73" s="587"/>
      <c r="I73" s="587"/>
      <c r="J73" s="587"/>
      <c r="K73" s="587"/>
      <c r="L73" s="587"/>
      <c r="M73" s="587"/>
      <c r="N73" s="587"/>
      <c r="O73" s="588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customHeight="1" x14ac:dyDescent="0.25">
      <c r="A74" s="594" t="s">
        <v>73</v>
      </c>
      <c r="B74" s="587"/>
      <c r="C74" s="587"/>
      <c r="D74" s="587"/>
      <c r="E74" s="587"/>
      <c r="F74" s="587"/>
      <c r="G74" s="587"/>
      <c r="H74" s="587"/>
      <c r="I74" s="587"/>
      <c r="J74" s="587"/>
      <c r="K74" s="587"/>
      <c r="L74" s="587"/>
      <c r="M74" s="587"/>
      <c r="N74" s="587"/>
      <c r="O74" s="587"/>
      <c r="P74" s="587"/>
      <c r="Q74" s="587"/>
      <c r="R74" s="587"/>
      <c r="S74" s="587"/>
      <c r="T74" s="587"/>
      <c r="U74" s="587"/>
      <c r="V74" s="587"/>
      <c r="W74" s="587"/>
      <c r="X74" s="587"/>
      <c r="Y74" s="587"/>
      <c r="Z74" s="587"/>
      <c r="AA74" s="571"/>
      <c r="AB74" s="571"/>
      <c r="AC74" s="571"/>
    </row>
    <row r="75" spans="1:68" ht="16.5" customHeight="1" x14ac:dyDescent="0.25">
      <c r="A75" s="54" t="s">
        <v>157</v>
      </c>
      <c r="B75" s="54" t="s">
        <v>158</v>
      </c>
      <c r="C75" s="31">
        <v>4301051838</v>
      </c>
      <c r="D75" s="582">
        <v>4680115881891</v>
      </c>
      <c r="E75" s="583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2">
        <v>4680115885769</v>
      </c>
      <c r="E76" s="583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4301051927</v>
      </c>
      <c r="D77" s="582">
        <v>4680115884410</v>
      </c>
      <c r="E77" s="583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50</v>
      </c>
      <c r="Y77" s="576">
        <f t="shared" si="11"/>
        <v>50.400000000000006</v>
      </c>
      <c r="Z77" s="36">
        <f>IFERROR(IF(Y77=0,"",ROUNDUP(Y77/H77,0)*0.01898),"")</f>
        <v>0.11388000000000001</v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53.017857142857146</v>
      </c>
      <c r="BN77" s="64">
        <f t="shared" si="13"/>
        <v>53.442000000000007</v>
      </c>
      <c r="BO77" s="64">
        <f t="shared" si="14"/>
        <v>9.3005952380952384E-2</v>
      </c>
      <c r="BP77" s="64">
        <f t="shared" si="15"/>
        <v>9.375E-2</v>
      </c>
    </row>
    <row r="78" spans="1:68" ht="16.5" customHeight="1" x14ac:dyDescent="0.25">
      <c r="A78" s="54" t="s">
        <v>166</v>
      </c>
      <c r="B78" s="54" t="s">
        <v>167</v>
      </c>
      <c r="C78" s="31">
        <v>4301051837</v>
      </c>
      <c r="D78" s="582">
        <v>4680115884311</v>
      </c>
      <c r="E78" s="583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4301051844</v>
      </c>
      <c r="D79" s="582">
        <v>4680115885929</v>
      </c>
      <c r="E79" s="583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7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170</v>
      </c>
      <c r="B80" s="54" t="s">
        <v>171</v>
      </c>
      <c r="C80" s="31">
        <v>4301051929</v>
      </c>
      <c r="D80" s="582">
        <v>4680115884403</v>
      </c>
      <c r="E80" s="583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0"/>
      <c r="R80" s="580"/>
      <c r="S80" s="580"/>
      <c r="T80" s="581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6"/>
      <c r="B81" s="587"/>
      <c r="C81" s="587"/>
      <c r="D81" s="587"/>
      <c r="E81" s="587"/>
      <c r="F81" s="587"/>
      <c r="G81" s="587"/>
      <c r="H81" s="587"/>
      <c r="I81" s="587"/>
      <c r="J81" s="587"/>
      <c r="K81" s="587"/>
      <c r="L81" s="587"/>
      <c r="M81" s="587"/>
      <c r="N81" s="587"/>
      <c r="O81" s="588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5.9523809523809526</v>
      </c>
      <c r="Y81" s="577">
        <f>IFERROR(Y75/H75,"0")+IFERROR(Y76/H76,"0")+IFERROR(Y77/H77,"0")+IFERROR(Y78/H78,"0")+IFERROR(Y79/H79,"0")+IFERROR(Y80/H80,"0")</f>
        <v>6</v>
      </c>
      <c r="Z81" s="577">
        <f>IFERROR(IF(Z75="",0,Z75),"0")+IFERROR(IF(Z76="",0,Z76),"0")+IFERROR(IF(Z77="",0,Z77),"0")+IFERROR(IF(Z78="",0,Z78),"0")+IFERROR(IF(Z79="",0,Z79),"0")+IFERROR(IF(Z80="",0,Z80),"0")</f>
        <v>0.11388000000000001</v>
      </c>
      <c r="AA81" s="578"/>
      <c r="AB81" s="578"/>
      <c r="AC81" s="578"/>
    </row>
    <row r="82" spans="1:68" x14ac:dyDescent="0.2">
      <c r="A82" s="587"/>
      <c r="B82" s="587"/>
      <c r="C82" s="587"/>
      <c r="D82" s="587"/>
      <c r="E82" s="587"/>
      <c r="F82" s="587"/>
      <c r="G82" s="587"/>
      <c r="H82" s="587"/>
      <c r="I82" s="587"/>
      <c r="J82" s="587"/>
      <c r="K82" s="587"/>
      <c r="L82" s="587"/>
      <c r="M82" s="587"/>
      <c r="N82" s="587"/>
      <c r="O82" s="588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50</v>
      </c>
      <c r="Y82" s="577">
        <f>IFERROR(SUM(Y75:Y80),"0")</f>
        <v>50.400000000000006</v>
      </c>
      <c r="Z82" s="37"/>
      <c r="AA82" s="578"/>
      <c r="AB82" s="578"/>
      <c r="AC82" s="578"/>
    </row>
    <row r="83" spans="1:68" ht="14.25" customHeight="1" x14ac:dyDescent="0.25">
      <c r="A83" s="594" t="s">
        <v>172</v>
      </c>
      <c r="B83" s="587"/>
      <c r="C83" s="587"/>
      <c r="D83" s="587"/>
      <c r="E83" s="587"/>
      <c r="F83" s="587"/>
      <c r="G83" s="587"/>
      <c r="H83" s="587"/>
      <c r="I83" s="587"/>
      <c r="J83" s="587"/>
      <c r="K83" s="587"/>
      <c r="L83" s="587"/>
      <c r="M83" s="587"/>
      <c r="N83" s="587"/>
      <c r="O83" s="587"/>
      <c r="P83" s="587"/>
      <c r="Q83" s="587"/>
      <c r="R83" s="587"/>
      <c r="S83" s="587"/>
      <c r="T83" s="587"/>
      <c r="U83" s="587"/>
      <c r="V83" s="587"/>
      <c r="W83" s="587"/>
      <c r="X83" s="587"/>
      <c r="Y83" s="587"/>
      <c r="Z83" s="587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2">
        <v>4680115881532</v>
      </c>
      <c r="E84" s="583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82">
        <v>4680115881464</v>
      </c>
      <c r="E85" s="583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0"/>
      <c r="R85" s="580"/>
      <c r="S85" s="580"/>
      <c r="T85" s="581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6"/>
      <c r="B86" s="587"/>
      <c r="C86" s="587"/>
      <c r="D86" s="587"/>
      <c r="E86" s="587"/>
      <c r="F86" s="587"/>
      <c r="G86" s="587"/>
      <c r="H86" s="587"/>
      <c r="I86" s="587"/>
      <c r="J86" s="587"/>
      <c r="K86" s="587"/>
      <c r="L86" s="587"/>
      <c r="M86" s="587"/>
      <c r="N86" s="587"/>
      <c r="O86" s="588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0</v>
      </c>
      <c r="Y86" s="577">
        <f>IFERROR(Y84/H84,"0")+IFERROR(Y85/H85,"0")</f>
        <v>0</v>
      </c>
      <c r="Z86" s="577">
        <f>IFERROR(IF(Z84="",0,Z84),"0")+IFERROR(IF(Z85="",0,Z85),"0")</f>
        <v>0</v>
      </c>
      <c r="AA86" s="578"/>
      <c r="AB86" s="578"/>
      <c r="AC86" s="578"/>
    </row>
    <row r="87" spans="1:68" x14ac:dyDescent="0.2">
      <c r="A87" s="587"/>
      <c r="B87" s="587"/>
      <c r="C87" s="587"/>
      <c r="D87" s="587"/>
      <c r="E87" s="587"/>
      <c r="F87" s="587"/>
      <c r="G87" s="587"/>
      <c r="H87" s="587"/>
      <c r="I87" s="587"/>
      <c r="J87" s="587"/>
      <c r="K87" s="587"/>
      <c r="L87" s="587"/>
      <c r="M87" s="587"/>
      <c r="N87" s="587"/>
      <c r="O87" s="588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0</v>
      </c>
      <c r="Y87" s="577">
        <f>IFERROR(SUM(Y84:Y85),"0")</f>
        <v>0</v>
      </c>
      <c r="Z87" s="37"/>
      <c r="AA87" s="578"/>
      <c r="AB87" s="578"/>
      <c r="AC87" s="578"/>
    </row>
    <row r="88" spans="1:68" ht="16.5" customHeight="1" x14ac:dyDescent="0.25">
      <c r="A88" s="595" t="s">
        <v>179</v>
      </c>
      <c r="B88" s="587"/>
      <c r="C88" s="587"/>
      <c r="D88" s="587"/>
      <c r="E88" s="587"/>
      <c r="F88" s="587"/>
      <c r="G88" s="587"/>
      <c r="H88" s="587"/>
      <c r="I88" s="587"/>
      <c r="J88" s="587"/>
      <c r="K88" s="587"/>
      <c r="L88" s="587"/>
      <c r="M88" s="587"/>
      <c r="N88" s="587"/>
      <c r="O88" s="587"/>
      <c r="P88" s="587"/>
      <c r="Q88" s="587"/>
      <c r="R88" s="587"/>
      <c r="S88" s="587"/>
      <c r="T88" s="587"/>
      <c r="U88" s="587"/>
      <c r="V88" s="587"/>
      <c r="W88" s="587"/>
      <c r="X88" s="587"/>
      <c r="Y88" s="587"/>
      <c r="Z88" s="587"/>
      <c r="AA88" s="570"/>
      <c r="AB88" s="570"/>
      <c r="AC88" s="570"/>
    </row>
    <row r="89" spans="1:68" ht="14.25" customHeight="1" x14ac:dyDescent="0.25">
      <c r="A89" s="594" t="s">
        <v>102</v>
      </c>
      <c r="B89" s="587"/>
      <c r="C89" s="587"/>
      <c r="D89" s="587"/>
      <c r="E89" s="587"/>
      <c r="F89" s="587"/>
      <c r="G89" s="587"/>
      <c r="H89" s="587"/>
      <c r="I89" s="587"/>
      <c r="J89" s="587"/>
      <c r="K89" s="587"/>
      <c r="L89" s="587"/>
      <c r="M89" s="587"/>
      <c r="N89" s="587"/>
      <c r="O89" s="587"/>
      <c r="P89" s="587"/>
      <c r="Q89" s="587"/>
      <c r="R89" s="587"/>
      <c r="S89" s="587"/>
      <c r="T89" s="587"/>
      <c r="U89" s="587"/>
      <c r="V89" s="587"/>
      <c r="W89" s="587"/>
      <c r="X89" s="587"/>
      <c r="Y89" s="587"/>
      <c r="Z89" s="587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2">
        <v>4680115881327</v>
      </c>
      <c r="E90" s="583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183</v>
      </c>
      <c r="B91" s="54" t="s">
        <v>184</v>
      </c>
      <c r="C91" s="31">
        <v>4301011476</v>
      </c>
      <c r="D91" s="582">
        <v>4680115881518</v>
      </c>
      <c r="E91" s="583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2">
        <v>4680115881303</v>
      </c>
      <c r="E92" s="583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0"/>
      <c r="R92" s="580"/>
      <c r="S92" s="580"/>
      <c r="T92" s="581"/>
      <c r="U92" s="34"/>
      <c r="V92" s="34"/>
      <c r="W92" s="35" t="s">
        <v>69</v>
      </c>
      <c r="X92" s="575">
        <v>0</v>
      </c>
      <c r="Y92" s="576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586"/>
      <c r="B93" s="587"/>
      <c r="C93" s="587"/>
      <c r="D93" s="587"/>
      <c r="E93" s="587"/>
      <c r="F93" s="587"/>
      <c r="G93" s="587"/>
      <c r="H93" s="587"/>
      <c r="I93" s="587"/>
      <c r="J93" s="587"/>
      <c r="K93" s="587"/>
      <c r="L93" s="587"/>
      <c r="M93" s="587"/>
      <c r="N93" s="587"/>
      <c r="O93" s="588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0</v>
      </c>
      <c r="Y93" s="577">
        <f>IFERROR(Y90/H90,"0")+IFERROR(Y91/H91,"0")+IFERROR(Y92/H92,"0")</f>
        <v>0</v>
      </c>
      <c r="Z93" s="577">
        <f>IFERROR(IF(Z90="",0,Z90),"0")+IFERROR(IF(Z91="",0,Z91),"0")+IFERROR(IF(Z92="",0,Z92),"0")</f>
        <v>0</v>
      </c>
      <c r="AA93" s="578"/>
      <c r="AB93" s="578"/>
      <c r="AC93" s="578"/>
    </row>
    <row r="94" spans="1:68" x14ac:dyDescent="0.2">
      <c r="A94" s="587"/>
      <c r="B94" s="587"/>
      <c r="C94" s="587"/>
      <c r="D94" s="587"/>
      <c r="E94" s="587"/>
      <c r="F94" s="587"/>
      <c r="G94" s="587"/>
      <c r="H94" s="587"/>
      <c r="I94" s="587"/>
      <c r="J94" s="587"/>
      <c r="K94" s="587"/>
      <c r="L94" s="587"/>
      <c r="M94" s="587"/>
      <c r="N94" s="587"/>
      <c r="O94" s="588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0</v>
      </c>
      <c r="Y94" s="577">
        <f>IFERROR(SUM(Y90:Y92),"0")</f>
        <v>0</v>
      </c>
      <c r="Z94" s="37"/>
      <c r="AA94" s="578"/>
      <c r="AB94" s="578"/>
      <c r="AC94" s="578"/>
    </row>
    <row r="95" spans="1:68" ht="14.25" customHeight="1" x14ac:dyDescent="0.25">
      <c r="A95" s="594" t="s">
        <v>73</v>
      </c>
      <c r="B95" s="587"/>
      <c r="C95" s="587"/>
      <c r="D95" s="587"/>
      <c r="E95" s="587"/>
      <c r="F95" s="587"/>
      <c r="G95" s="587"/>
      <c r="H95" s="587"/>
      <c r="I95" s="587"/>
      <c r="J95" s="587"/>
      <c r="K95" s="587"/>
      <c r="L95" s="587"/>
      <c r="M95" s="587"/>
      <c r="N95" s="587"/>
      <c r="O95" s="587"/>
      <c r="P95" s="587"/>
      <c r="Q95" s="587"/>
      <c r="R95" s="587"/>
      <c r="S95" s="587"/>
      <c r="T95" s="587"/>
      <c r="U95" s="587"/>
      <c r="V95" s="587"/>
      <c r="W95" s="587"/>
      <c r="X95" s="587"/>
      <c r="Y95" s="587"/>
      <c r="Z95" s="587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0" t="s">
        <v>189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ref="Y96:Y101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0</v>
      </c>
      <c r="BN96" s="64">
        <f t="shared" ref="BN96:BN101" si="18">IFERROR(Y96*I96/H96,"0")</f>
        <v>0</v>
      </c>
      <c r="BO96" s="64">
        <f t="shared" ref="BO96:BO101" si="19">IFERROR(1/J96*(X96/H96),"0")</f>
        <v>0</v>
      </c>
      <c r="BP96" s="64">
        <f t="shared" ref="BP96:BP101" si="20">IFERROR(1/J96*(Y96/H96),"0")</f>
        <v>0</v>
      </c>
    </row>
    <row r="97" spans="1:68" ht="16.5" customHeight="1" x14ac:dyDescent="0.25">
      <c r="A97" s="54" t="s">
        <v>187</v>
      </c>
      <c r="B97" s="54" t="s">
        <v>191</v>
      </c>
      <c r="C97" s="31">
        <v>4301051437</v>
      </c>
      <c r="D97" s="582">
        <v>4607091386967</v>
      </c>
      <c r="E97" s="583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4301051788</v>
      </c>
      <c r="D98" s="582">
        <v>4680115884953</v>
      </c>
      <c r="E98" s="583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1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4301051718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2">
        <v>4607091385731</v>
      </c>
      <c r="E100" s="583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16.5" customHeight="1" x14ac:dyDescent="0.25">
      <c r="A101" s="54" t="s">
        <v>199</v>
      </c>
      <c r="B101" s="54" t="s">
        <v>200</v>
      </c>
      <c r="C101" s="31">
        <v>4301051438</v>
      </c>
      <c r="D101" s="582">
        <v>4680115880894</v>
      </c>
      <c r="E101" s="583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0"/>
      <c r="R101" s="580"/>
      <c r="S101" s="580"/>
      <c r="T101" s="581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6"/>
      <c r="B102" s="587"/>
      <c r="C102" s="587"/>
      <c r="D102" s="587"/>
      <c r="E102" s="587"/>
      <c r="F102" s="587"/>
      <c r="G102" s="587"/>
      <c r="H102" s="587"/>
      <c r="I102" s="587"/>
      <c r="J102" s="587"/>
      <c r="K102" s="587"/>
      <c r="L102" s="587"/>
      <c r="M102" s="587"/>
      <c r="N102" s="587"/>
      <c r="O102" s="588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0</v>
      </c>
      <c r="Y102" s="577">
        <f>IFERROR(Y96/H96,"0")+IFERROR(Y97/H97,"0")+IFERROR(Y98/H98,"0")+IFERROR(Y99/H99,"0")+IFERROR(Y100/H100,"0")+IFERROR(Y101/H101,"0")</f>
        <v>0</v>
      </c>
      <c r="Z102" s="577">
        <f>IFERROR(IF(Z96="",0,Z96),"0")+IFERROR(IF(Z97="",0,Z97),"0")+IFERROR(IF(Z98="",0,Z98),"0")+IFERROR(IF(Z99="",0,Z99),"0")+IFERROR(IF(Z100="",0,Z100),"0")+IFERROR(IF(Z101="",0,Z101),"0")</f>
        <v>0</v>
      </c>
      <c r="AA102" s="578"/>
      <c r="AB102" s="578"/>
      <c r="AC102" s="578"/>
    </row>
    <row r="103" spans="1:68" x14ac:dyDescent="0.2">
      <c r="A103" s="587"/>
      <c r="B103" s="587"/>
      <c r="C103" s="587"/>
      <c r="D103" s="587"/>
      <c r="E103" s="587"/>
      <c r="F103" s="587"/>
      <c r="G103" s="587"/>
      <c r="H103" s="587"/>
      <c r="I103" s="587"/>
      <c r="J103" s="587"/>
      <c r="K103" s="587"/>
      <c r="L103" s="587"/>
      <c r="M103" s="587"/>
      <c r="N103" s="587"/>
      <c r="O103" s="588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0</v>
      </c>
      <c r="Y103" s="577">
        <f>IFERROR(SUM(Y96:Y101),"0")</f>
        <v>0</v>
      </c>
      <c r="Z103" s="37"/>
      <c r="AA103" s="578"/>
      <c r="AB103" s="578"/>
      <c r="AC103" s="578"/>
    </row>
    <row r="104" spans="1:68" ht="16.5" customHeight="1" x14ac:dyDescent="0.25">
      <c r="A104" s="595" t="s">
        <v>202</v>
      </c>
      <c r="B104" s="587"/>
      <c r="C104" s="587"/>
      <c r="D104" s="587"/>
      <c r="E104" s="587"/>
      <c r="F104" s="587"/>
      <c r="G104" s="587"/>
      <c r="H104" s="587"/>
      <c r="I104" s="587"/>
      <c r="J104" s="587"/>
      <c r="K104" s="587"/>
      <c r="L104" s="587"/>
      <c r="M104" s="587"/>
      <c r="N104" s="587"/>
      <c r="O104" s="587"/>
      <c r="P104" s="587"/>
      <c r="Q104" s="587"/>
      <c r="R104" s="587"/>
      <c r="S104" s="587"/>
      <c r="T104" s="587"/>
      <c r="U104" s="587"/>
      <c r="V104" s="587"/>
      <c r="W104" s="587"/>
      <c r="X104" s="587"/>
      <c r="Y104" s="587"/>
      <c r="Z104" s="587"/>
      <c r="AA104" s="570"/>
      <c r="AB104" s="570"/>
      <c r="AC104" s="570"/>
    </row>
    <row r="105" spans="1:68" ht="14.25" customHeight="1" x14ac:dyDescent="0.25">
      <c r="A105" s="594" t="s">
        <v>102</v>
      </c>
      <c r="B105" s="587"/>
      <c r="C105" s="587"/>
      <c r="D105" s="587"/>
      <c r="E105" s="587"/>
      <c r="F105" s="587"/>
      <c r="G105" s="587"/>
      <c r="H105" s="587"/>
      <c r="I105" s="587"/>
      <c r="J105" s="587"/>
      <c r="K105" s="587"/>
      <c r="L105" s="587"/>
      <c r="M105" s="587"/>
      <c r="N105" s="587"/>
      <c r="O105" s="587"/>
      <c r="P105" s="587"/>
      <c r="Q105" s="587"/>
      <c r="R105" s="587"/>
      <c r="S105" s="587"/>
      <c r="T105" s="587"/>
      <c r="U105" s="587"/>
      <c r="V105" s="587"/>
      <c r="W105" s="587"/>
      <c r="X105" s="587"/>
      <c r="Y105" s="587"/>
      <c r="Z105" s="587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2">
        <v>4680115882133</v>
      </c>
      <c r="E106" s="583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4301011417</v>
      </c>
      <c r="D107" s="582">
        <v>4680115880269</v>
      </c>
      <c r="E107" s="583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82">
        <v>4680115880429</v>
      </c>
      <c r="E108" s="583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210</v>
      </c>
      <c r="B109" s="54" t="s">
        <v>211</v>
      </c>
      <c r="C109" s="31">
        <v>4301011462</v>
      </c>
      <c r="D109" s="582">
        <v>4680115881457</v>
      </c>
      <c r="E109" s="583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0"/>
      <c r="R109" s="580"/>
      <c r="S109" s="580"/>
      <c r="T109" s="581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6"/>
      <c r="B110" s="587"/>
      <c r="C110" s="587"/>
      <c r="D110" s="587"/>
      <c r="E110" s="587"/>
      <c r="F110" s="587"/>
      <c r="G110" s="587"/>
      <c r="H110" s="587"/>
      <c r="I110" s="587"/>
      <c r="J110" s="587"/>
      <c r="K110" s="587"/>
      <c r="L110" s="587"/>
      <c r="M110" s="587"/>
      <c r="N110" s="587"/>
      <c r="O110" s="588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0</v>
      </c>
      <c r="Y110" s="577">
        <f>IFERROR(Y106/H106,"0")+IFERROR(Y107/H107,"0")+IFERROR(Y108/H108,"0")+IFERROR(Y109/H109,"0")</f>
        <v>0</v>
      </c>
      <c r="Z110" s="577">
        <f>IFERROR(IF(Z106="",0,Z106),"0")+IFERROR(IF(Z107="",0,Z107),"0")+IFERROR(IF(Z108="",0,Z108),"0")+IFERROR(IF(Z109="",0,Z109),"0")</f>
        <v>0</v>
      </c>
      <c r="AA110" s="578"/>
      <c r="AB110" s="578"/>
      <c r="AC110" s="578"/>
    </row>
    <row r="111" spans="1:68" x14ac:dyDescent="0.2">
      <c r="A111" s="587"/>
      <c r="B111" s="587"/>
      <c r="C111" s="587"/>
      <c r="D111" s="587"/>
      <c r="E111" s="587"/>
      <c r="F111" s="587"/>
      <c r="G111" s="587"/>
      <c r="H111" s="587"/>
      <c r="I111" s="587"/>
      <c r="J111" s="587"/>
      <c r="K111" s="587"/>
      <c r="L111" s="587"/>
      <c r="M111" s="587"/>
      <c r="N111" s="587"/>
      <c r="O111" s="588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0</v>
      </c>
      <c r="Y111" s="577">
        <f>IFERROR(SUM(Y106:Y109),"0")</f>
        <v>0</v>
      </c>
      <c r="Z111" s="37"/>
      <c r="AA111" s="578"/>
      <c r="AB111" s="578"/>
      <c r="AC111" s="578"/>
    </row>
    <row r="112" spans="1:68" ht="14.25" customHeight="1" x14ac:dyDescent="0.25">
      <c r="A112" s="594" t="s">
        <v>137</v>
      </c>
      <c r="B112" s="587"/>
      <c r="C112" s="587"/>
      <c r="D112" s="587"/>
      <c r="E112" s="587"/>
      <c r="F112" s="587"/>
      <c r="G112" s="587"/>
      <c r="H112" s="587"/>
      <c r="I112" s="587"/>
      <c r="J112" s="587"/>
      <c r="K112" s="587"/>
      <c r="L112" s="587"/>
      <c r="M112" s="587"/>
      <c r="N112" s="587"/>
      <c r="O112" s="587"/>
      <c r="P112" s="587"/>
      <c r="Q112" s="587"/>
      <c r="R112" s="587"/>
      <c r="S112" s="587"/>
      <c r="T112" s="587"/>
      <c r="U112" s="587"/>
      <c r="V112" s="587"/>
      <c r="W112" s="587"/>
      <c r="X112" s="587"/>
      <c r="Y112" s="587"/>
      <c r="Z112" s="587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82">
        <v>4680115881488</v>
      </c>
      <c r="E113" s="583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215</v>
      </c>
      <c r="B114" s="54" t="s">
        <v>216</v>
      </c>
      <c r="C114" s="31">
        <v>4301020346</v>
      </c>
      <c r="D114" s="582">
        <v>4680115882775</v>
      </c>
      <c r="E114" s="583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217</v>
      </c>
      <c r="B115" s="54" t="s">
        <v>218</v>
      </c>
      <c r="C115" s="31">
        <v>4301020344</v>
      </c>
      <c r="D115" s="582">
        <v>4680115880658</v>
      </c>
      <c r="E115" s="583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0"/>
      <c r="R115" s="580"/>
      <c r="S115" s="580"/>
      <c r="T115" s="581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6"/>
      <c r="B116" s="587"/>
      <c r="C116" s="587"/>
      <c r="D116" s="587"/>
      <c r="E116" s="587"/>
      <c r="F116" s="587"/>
      <c r="G116" s="587"/>
      <c r="H116" s="587"/>
      <c r="I116" s="587"/>
      <c r="J116" s="587"/>
      <c r="K116" s="587"/>
      <c r="L116" s="587"/>
      <c r="M116" s="587"/>
      <c r="N116" s="587"/>
      <c r="O116" s="588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x14ac:dyDescent="0.2">
      <c r="A117" s="587"/>
      <c r="B117" s="587"/>
      <c r="C117" s="587"/>
      <c r="D117" s="587"/>
      <c r="E117" s="587"/>
      <c r="F117" s="587"/>
      <c r="G117" s="587"/>
      <c r="H117" s="587"/>
      <c r="I117" s="587"/>
      <c r="J117" s="587"/>
      <c r="K117" s="587"/>
      <c r="L117" s="587"/>
      <c r="M117" s="587"/>
      <c r="N117" s="587"/>
      <c r="O117" s="588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customHeight="1" x14ac:dyDescent="0.25">
      <c r="A118" s="594" t="s">
        <v>73</v>
      </c>
      <c r="B118" s="587"/>
      <c r="C118" s="587"/>
      <c r="D118" s="587"/>
      <c r="E118" s="587"/>
      <c r="F118" s="587"/>
      <c r="G118" s="587"/>
      <c r="H118" s="587"/>
      <c r="I118" s="587"/>
      <c r="J118" s="587"/>
      <c r="K118" s="587"/>
      <c r="L118" s="587"/>
      <c r="M118" s="587"/>
      <c r="N118" s="587"/>
      <c r="O118" s="587"/>
      <c r="P118" s="587"/>
      <c r="Q118" s="587"/>
      <c r="R118" s="587"/>
      <c r="S118" s="587"/>
      <c r="T118" s="587"/>
      <c r="U118" s="587"/>
      <c r="V118" s="587"/>
      <c r="W118" s="587"/>
      <c r="X118" s="587"/>
      <c r="Y118" s="587"/>
      <c r="Z118" s="587"/>
      <c r="AA118" s="571"/>
      <c r="AB118" s="571"/>
      <c r="AC118" s="571"/>
    </row>
    <row r="119" spans="1:68" ht="27" customHeight="1" x14ac:dyDescent="0.25">
      <c r="A119" s="54" t="s">
        <v>219</v>
      </c>
      <c r="B119" s="54" t="s">
        <v>220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2">
        <v>4607091385168</v>
      </c>
      <c r="E120" s="583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224</v>
      </c>
      <c r="B121" s="54" t="s">
        <v>225</v>
      </c>
      <c r="C121" s="31">
        <v>4301051730</v>
      </c>
      <c r="D121" s="582">
        <v>4607091383256</v>
      </c>
      <c r="E121" s="583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82">
        <v>4607091385748</v>
      </c>
      <c r="E122" s="583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3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228</v>
      </c>
      <c r="B123" s="54" t="s">
        <v>229</v>
      </c>
      <c r="C123" s="31">
        <v>4301051740</v>
      </c>
      <c r="D123" s="582">
        <v>4680115884533</v>
      </c>
      <c r="E123" s="583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8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0"/>
      <c r="R123" s="580"/>
      <c r="S123" s="580"/>
      <c r="T123" s="581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6"/>
      <c r="B124" s="587"/>
      <c r="C124" s="587"/>
      <c r="D124" s="587"/>
      <c r="E124" s="587"/>
      <c r="F124" s="587"/>
      <c r="G124" s="587"/>
      <c r="H124" s="587"/>
      <c r="I124" s="587"/>
      <c r="J124" s="587"/>
      <c r="K124" s="587"/>
      <c r="L124" s="587"/>
      <c r="M124" s="587"/>
      <c r="N124" s="587"/>
      <c r="O124" s="588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0</v>
      </c>
      <c r="Y124" s="577">
        <f>IFERROR(Y119/H119,"0")+IFERROR(Y120/H120,"0")+IFERROR(Y121/H121,"0")+IFERROR(Y122/H122,"0")+IFERROR(Y123/H123,"0")</f>
        <v>0</v>
      </c>
      <c r="Z124" s="577">
        <f>IFERROR(IF(Z119="",0,Z119),"0")+IFERROR(IF(Z120="",0,Z120),"0")+IFERROR(IF(Z121="",0,Z121),"0")+IFERROR(IF(Z122="",0,Z122),"0")+IFERROR(IF(Z123="",0,Z123),"0")</f>
        <v>0</v>
      </c>
      <c r="AA124" s="578"/>
      <c r="AB124" s="578"/>
      <c r="AC124" s="578"/>
    </row>
    <row r="125" spans="1:68" x14ac:dyDescent="0.2">
      <c r="A125" s="587"/>
      <c r="B125" s="587"/>
      <c r="C125" s="587"/>
      <c r="D125" s="587"/>
      <c r="E125" s="587"/>
      <c r="F125" s="587"/>
      <c r="G125" s="587"/>
      <c r="H125" s="587"/>
      <c r="I125" s="587"/>
      <c r="J125" s="587"/>
      <c r="K125" s="587"/>
      <c r="L125" s="587"/>
      <c r="M125" s="587"/>
      <c r="N125" s="587"/>
      <c r="O125" s="588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0</v>
      </c>
      <c r="Y125" s="577">
        <f>IFERROR(SUM(Y119:Y123),"0")</f>
        <v>0</v>
      </c>
      <c r="Z125" s="37"/>
      <c r="AA125" s="578"/>
      <c r="AB125" s="578"/>
      <c r="AC125" s="578"/>
    </row>
    <row r="126" spans="1:68" ht="14.25" customHeight="1" x14ac:dyDescent="0.25">
      <c r="A126" s="594" t="s">
        <v>172</v>
      </c>
      <c r="B126" s="587"/>
      <c r="C126" s="587"/>
      <c r="D126" s="587"/>
      <c r="E126" s="587"/>
      <c r="F126" s="587"/>
      <c r="G126" s="587"/>
      <c r="H126" s="587"/>
      <c r="I126" s="587"/>
      <c r="J126" s="587"/>
      <c r="K126" s="587"/>
      <c r="L126" s="587"/>
      <c r="M126" s="587"/>
      <c r="N126" s="587"/>
      <c r="O126" s="587"/>
      <c r="P126" s="587"/>
      <c r="Q126" s="587"/>
      <c r="R126" s="587"/>
      <c r="S126" s="587"/>
      <c r="T126" s="587"/>
      <c r="U126" s="587"/>
      <c r="V126" s="587"/>
      <c r="W126" s="587"/>
      <c r="X126" s="587"/>
      <c r="Y126" s="587"/>
      <c r="Z126" s="587"/>
      <c r="AA126" s="571"/>
      <c r="AB126" s="571"/>
      <c r="AC126" s="571"/>
    </row>
    <row r="127" spans="1:68" ht="27" customHeight="1" x14ac:dyDescent="0.25">
      <c r="A127" s="54" t="s">
        <v>231</v>
      </c>
      <c r="B127" s="54" t="s">
        <v>232</v>
      </c>
      <c r="C127" s="31">
        <v>4301060357</v>
      </c>
      <c r="D127" s="582">
        <v>4680115882652</v>
      </c>
      <c r="E127" s="583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234</v>
      </c>
      <c r="B128" s="54" t="s">
        <v>235</v>
      </c>
      <c r="C128" s="31">
        <v>4301060317</v>
      </c>
      <c r="D128" s="582">
        <v>4680115880238</v>
      </c>
      <c r="E128" s="583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0"/>
      <c r="R128" s="580"/>
      <c r="S128" s="580"/>
      <c r="T128" s="581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86"/>
      <c r="B129" s="587"/>
      <c r="C129" s="587"/>
      <c r="D129" s="587"/>
      <c r="E129" s="587"/>
      <c r="F129" s="587"/>
      <c r="G129" s="587"/>
      <c r="H129" s="587"/>
      <c r="I129" s="587"/>
      <c r="J129" s="587"/>
      <c r="K129" s="587"/>
      <c r="L129" s="587"/>
      <c r="M129" s="587"/>
      <c r="N129" s="587"/>
      <c r="O129" s="588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x14ac:dyDescent="0.2">
      <c r="A130" s="587"/>
      <c r="B130" s="587"/>
      <c r="C130" s="587"/>
      <c r="D130" s="587"/>
      <c r="E130" s="587"/>
      <c r="F130" s="587"/>
      <c r="G130" s="587"/>
      <c r="H130" s="587"/>
      <c r="I130" s="587"/>
      <c r="J130" s="587"/>
      <c r="K130" s="587"/>
      <c r="L130" s="587"/>
      <c r="M130" s="587"/>
      <c r="N130" s="587"/>
      <c r="O130" s="588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customHeight="1" x14ac:dyDescent="0.25">
      <c r="A131" s="595" t="s">
        <v>237</v>
      </c>
      <c r="B131" s="587"/>
      <c r="C131" s="587"/>
      <c r="D131" s="587"/>
      <c r="E131" s="587"/>
      <c r="F131" s="587"/>
      <c r="G131" s="587"/>
      <c r="H131" s="587"/>
      <c r="I131" s="587"/>
      <c r="J131" s="587"/>
      <c r="K131" s="587"/>
      <c r="L131" s="587"/>
      <c r="M131" s="587"/>
      <c r="N131" s="587"/>
      <c r="O131" s="587"/>
      <c r="P131" s="587"/>
      <c r="Q131" s="587"/>
      <c r="R131" s="587"/>
      <c r="S131" s="587"/>
      <c r="T131" s="587"/>
      <c r="U131" s="587"/>
      <c r="V131" s="587"/>
      <c r="W131" s="587"/>
      <c r="X131" s="587"/>
      <c r="Y131" s="587"/>
      <c r="Z131" s="587"/>
      <c r="AA131" s="570"/>
      <c r="AB131" s="570"/>
      <c r="AC131" s="570"/>
    </row>
    <row r="132" spans="1:68" ht="14.25" customHeight="1" x14ac:dyDescent="0.25">
      <c r="A132" s="594" t="s">
        <v>102</v>
      </c>
      <c r="B132" s="587"/>
      <c r="C132" s="587"/>
      <c r="D132" s="587"/>
      <c r="E132" s="587"/>
      <c r="F132" s="587"/>
      <c r="G132" s="587"/>
      <c r="H132" s="587"/>
      <c r="I132" s="587"/>
      <c r="J132" s="587"/>
      <c r="K132" s="587"/>
      <c r="L132" s="587"/>
      <c r="M132" s="587"/>
      <c r="N132" s="587"/>
      <c r="O132" s="587"/>
      <c r="P132" s="587"/>
      <c r="Q132" s="587"/>
      <c r="R132" s="587"/>
      <c r="S132" s="587"/>
      <c r="T132" s="587"/>
      <c r="U132" s="587"/>
      <c r="V132" s="587"/>
      <c r="W132" s="587"/>
      <c r="X132" s="587"/>
      <c r="Y132" s="587"/>
      <c r="Z132" s="587"/>
      <c r="AA132" s="571"/>
      <c r="AB132" s="571"/>
      <c r="AC132" s="571"/>
    </row>
    <row r="133" spans="1:68" ht="27" customHeight="1" x14ac:dyDescent="0.25">
      <c r="A133" s="54" t="s">
        <v>238</v>
      </c>
      <c r="B133" s="54" t="s">
        <v>239</v>
      </c>
      <c r="C133" s="31">
        <v>4301011564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238</v>
      </c>
      <c r="B134" s="54" t="s">
        <v>241</v>
      </c>
      <c r="C134" s="31">
        <v>4301011562</v>
      </c>
      <c r="D134" s="582">
        <v>4680115882577</v>
      </c>
      <c r="E134" s="583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0"/>
      <c r="R134" s="580"/>
      <c r="S134" s="580"/>
      <c r="T134" s="581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586"/>
      <c r="B135" s="587"/>
      <c r="C135" s="587"/>
      <c r="D135" s="587"/>
      <c r="E135" s="587"/>
      <c r="F135" s="587"/>
      <c r="G135" s="587"/>
      <c r="H135" s="587"/>
      <c r="I135" s="587"/>
      <c r="J135" s="587"/>
      <c r="K135" s="587"/>
      <c r="L135" s="587"/>
      <c r="M135" s="587"/>
      <c r="N135" s="587"/>
      <c r="O135" s="588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x14ac:dyDescent="0.2">
      <c r="A136" s="587"/>
      <c r="B136" s="587"/>
      <c r="C136" s="587"/>
      <c r="D136" s="587"/>
      <c r="E136" s="587"/>
      <c r="F136" s="587"/>
      <c r="G136" s="587"/>
      <c r="H136" s="587"/>
      <c r="I136" s="587"/>
      <c r="J136" s="587"/>
      <c r="K136" s="587"/>
      <c r="L136" s="587"/>
      <c r="M136" s="587"/>
      <c r="N136" s="587"/>
      <c r="O136" s="588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customHeight="1" x14ac:dyDescent="0.25">
      <c r="A137" s="594" t="s">
        <v>63</v>
      </c>
      <c r="B137" s="587"/>
      <c r="C137" s="587"/>
      <c r="D137" s="587"/>
      <c r="E137" s="587"/>
      <c r="F137" s="587"/>
      <c r="G137" s="587"/>
      <c r="H137" s="587"/>
      <c r="I137" s="587"/>
      <c r="J137" s="587"/>
      <c r="K137" s="587"/>
      <c r="L137" s="587"/>
      <c r="M137" s="587"/>
      <c r="N137" s="587"/>
      <c r="O137" s="587"/>
      <c r="P137" s="587"/>
      <c r="Q137" s="587"/>
      <c r="R137" s="587"/>
      <c r="S137" s="587"/>
      <c r="T137" s="587"/>
      <c r="U137" s="587"/>
      <c r="V137" s="587"/>
      <c r="W137" s="587"/>
      <c r="X137" s="587"/>
      <c r="Y137" s="587"/>
      <c r="Z137" s="587"/>
      <c r="AA137" s="571"/>
      <c r="AB137" s="571"/>
      <c r="AC137" s="571"/>
    </row>
    <row r="138" spans="1:68" ht="27" customHeight="1" x14ac:dyDescent="0.25">
      <c r="A138" s="54" t="s">
        <v>242</v>
      </c>
      <c r="B138" s="54" t="s">
        <v>243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242</v>
      </c>
      <c r="B139" s="54" t="s">
        <v>245</v>
      </c>
      <c r="C139" s="31">
        <v>4301031235</v>
      </c>
      <c r="D139" s="582">
        <v>4680115883444</v>
      </c>
      <c r="E139" s="583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0"/>
      <c r="R139" s="580"/>
      <c r="S139" s="580"/>
      <c r="T139" s="581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586"/>
      <c r="B140" s="587"/>
      <c r="C140" s="587"/>
      <c r="D140" s="587"/>
      <c r="E140" s="587"/>
      <c r="F140" s="587"/>
      <c r="G140" s="587"/>
      <c r="H140" s="587"/>
      <c r="I140" s="587"/>
      <c r="J140" s="587"/>
      <c r="K140" s="587"/>
      <c r="L140" s="587"/>
      <c r="M140" s="587"/>
      <c r="N140" s="587"/>
      <c r="O140" s="588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x14ac:dyDescent="0.2">
      <c r="A141" s="587"/>
      <c r="B141" s="587"/>
      <c r="C141" s="587"/>
      <c r="D141" s="587"/>
      <c r="E141" s="587"/>
      <c r="F141" s="587"/>
      <c r="G141" s="587"/>
      <c r="H141" s="587"/>
      <c r="I141" s="587"/>
      <c r="J141" s="587"/>
      <c r="K141" s="587"/>
      <c r="L141" s="587"/>
      <c r="M141" s="587"/>
      <c r="N141" s="587"/>
      <c r="O141" s="588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customHeight="1" x14ac:dyDescent="0.25">
      <c r="A142" s="594" t="s">
        <v>73</v>
      </c>
      <c r="B142" s="587"/>
      <c r="C142" s="587"/>
      <c r="D142" s="587"/>
      <c r="E142" s="587"/>
      <c r="F142" s="587"/>
      <c r="G142" s="587"/>
      <c r="H142" s="587"/>
      <c r="I142" s="587"/>
      <c r="J142" s="587"/>
      <c r="K142" s="587"/>
      <c r="L142" s="587"/>
      <c r="M142" s="587"/>
      <c r="N142" s="587"/>
      <c r="O142" s="587"/>
      <c r="P142" s="587"/>
      <c r="Q142" s="587"/>
      <c r="R142" s="587"/>
      <c r="S142" s="587"/>
      <c r="T142" s="587"/>
      <c r="U142" s="587"/>
      <c r="V142" s="587"/>
      <c r="W142" s="587"/>
      <c r="X142" s="587"/>
      <c r="Y142" s="587"/>
      <c r="Z142" s="587"/>
      <c r="AA142" s="571"/>
      <c r="AB142" s="571"/>
      <c r="AC142" s="571"/>
    </row>
    <row r="143" spans="1:68" ht="16.5" customHeight="1" x14ac:dyDescent="0.25">
      <c r="A143" s="54" t="s">
        <v>246</v>
      </c>
      <c r="B143" s="54" t="s">
        <v>247</v>
      </c>
      <c r="C143" s="31">
        <v>4301051477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246</v>
      </c>
      <c r="B144" s="54" t="s">
        <v>248</v>
      </c>
      <c r="C144" s="31">
        <v>4301051476</v>
      </c>
      <c r="D144" s="582">
        <v>4680115882584</v>
      </c>
      <c r="E144" s="583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0"/>
      <c r="R144" s="580"/>
      <c r="S144" s="580"/>
      <c r="T144" s="581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86"/>
      <c r="B145" s="587"/>
      <c r="C145" s="587"/>
      <c r="D145" s="587"/>
      <c r="E145" s="587"/>
      <c r="F145" s="587"/>
      <c r="G145" s="587"/>
      <c r="H145" s="587"/>
      <c r="I145" s="587"/>
      <c r="J145" s="587"/>
      <c r="K145" s="587"/>
      <c r="L145" s="587"/>
      <c r="M145" s="587"/>
      <c r="N145" s="587"/>
      <c r="O145" s="588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x14ac:dyDescent="0.2">
      <c r="A146" s="587"/>
      <c r="B146" s="587"/>
      <c r="C146" s="587"/>
      <c r="D146" s="587"/>
      <c r="E146" s="587"/>
      <c r="F146" s="587"/>
      <c r="G146" s="587"/>
      <c r="H146" s="587"/>
      <c r="I146" s="587"/>
      <c r="J146" s="587"/>
      <c r="K146" s="587"/>
      <c r="L146" s="587"/>
      <c r="M146" s="587"/>
      <c r="N146" s="587"/>
      <c r="O146" s="588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customHeight="1" x14ac:dyDescent="0.25">
      <c r="A147" s="595" t="s">
        <v>100</v>
      </c>
      <c r="B147" s="587"/>
      <c r="C147" s="587"/>
      <c r="D147" s="587"/>
      <c r="E147" s="587"/>
      <c r="F147" s="587"/>
      <c r="G147" s="587"/>
      <c r="H147" s="587"/>
      <c r="I147" s="587"/>
      <c r="J147" s="587"/>
      <c r="K147" s="587"/>
      <c r="L147" s="587"/>
      <c r="M147" s="587"/>
      <c r="N147" s="587"/>
      <c r="O147" s="587"/>
      <c r="P147" s="587"/>
      <c r="Q147" s="587"/>
      <c r="R147" s="587"/>
      <c r="S147" s="587"/>
      <c r="T147" s="587"/>
      <c r="U147" s="587"/>
      <c r="V147" s="587"/>
      <c r="W147" s="587"/>
      <c r="X147" s="587"/>
      <c r="Y147" s="587"/>
      <c r="Z147" s="587"/>
      <c r="AA147" s="570"/>
      <c r="AB147" s="570"/>
      <c r="AC147" s="570"/>
    </row>
    <row r="148" spans="1:68" ht="14.25" customHeight="1" x14ac:dyDescent="0.25">
      <c r="A148" s="594" t="s">
        <v>102</v>
      </c>
      <c r="B148" s="587"/>
      <c r="C148" s="587"/>
      <c r="D148" s="587"/>
      <c r="E148" s="587"/>
      <c r="F148" s="587"/>
      <c r="G148" s="587"/>
      <c r="H148" s="587"/>
      <c r="I148" s="587"/>
      <c r="J148" s="587"/>
      <c r="K148" s="587"/>
      <c r="L148" s="587"/>
      <c r="M148" s="587"/>
      <c r="N148" s="587"/>
      <c r="O148" s="587"/>
      <c r="P148" s="587"/>
      <c r="Q148" s="587"/>
      <c r="R148" s="587"/>
      <c r="S148" s="587"/>
      <c r="T148" s="587"/>
      <c r="U148" s="587"/>
      <c r="V148" s="587"/>
      <c r="W148" s="587"/>
      <c r="X148" s="587"/>
      <c r="Y148" s="587"/>
      <c r="Z148" s="587"/>
      <c r="AA148" s="571"/>
      <c r="AB148" s="571"/>
      <c r="AC148" s="571"/>
    </row>
    <row r="149" spans="1:68" ht="27" customHeight="1" x14ac:dyDescent="0.25">
      <c r="A149" s="54" t="s">
        <v>249</v>
      </c>
      <c r="B149" s="54" t="s">
        <v>250</v>
      </c>
      <c r="C149" s="31">
        <v>4301011705</v>
      </c>
      <c r="D149" s="582">
        <v>4607091384604</v>
      </c>
      <c r="E149" s="583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0"/>
      <c r="R149" s="580"/>
      <c r="S149" s="580"/>
      <c r="T149" s="581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86"/>
      <c r="B150" s="587"/>
      <c r="C150" s="587"/>
      <c r="D150" s="587"/>
      <c r="E150" s="587"/>
      <c r="F150" s="587"/>
      <c r="G150" s="587"/>
      <c r="H150" s="587"/>
      <c r="I150" s="587"/>
      <c r="J150" s="587"/>
      <c r="K150" s="587"/>
      <c r="L150" s="587"/>
      <c r="M150" s="587"/>
      <c r="N150" s="587"/>
      <c r="O150" s="588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x14ac:dyDescent="0.2">
      <c r="A151" s="587"/>
      <c r="B151" s="587"/>
      <c r="C151" s="587"/>
      <c r="D151" s="587"/>
      <c r="E151" s="587"/>
      <c r="F151" s="587"/>
      <c r="G151" s="587"/>
      <c r="H151" s="587"/>
      <c r="I151" s="587"/>
      <c r="J151" s="587"/>
      <c r="K151" s="587"/>
      <c r="L151" s="587"/>
      <c r="M151" s="587"/>
      <c r="N151" s="587"/>
      <c r="O151" s="588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customHeight="1" x14ac:dyDescent="0.25">
      <c r="A152" s="594" t="s">
        <v>63</v>
      </c>
      <c r="B152" s="587"/>
      <c r="C152" s="587"/>
      <c r="D152" s="587"/>
      <c r="E152" s="587"/>
      <c r="F152" s="587"/>
      <c r="G152" s="587"/>
      <c r="H152" s="587"/>
      <c r="I152" s="587"/>
      <c r="J152" s="587"/>
      <c r="K152" s="587"/>
      <c r="L152" s="587"/>
      <c r="M152" s="587"/>
      <c r="N152" s="587"/>
      <c r="O152" s="587"/>
      <c r="P152" s="587"/>
      <c r="Q152" s="587"/>
      <c r="R152" s="587"/>
      <c r="S152" s="587"/>
      <c r="T152" s="587"/>
      <c r="U152" s="587"/>
      <c r="V152" s="587"/>
      <c r="W152" s="587"/>
      <c r="X152" s="587"/>
      <c r="Y152" s="587"/>
      <c r="Z152" s="587"/>
      <c r="AA152" s="571"/>
      <c r="AB152" s="571"/>
      <c r="AC152" s="571"/>
    </row>
    <row r="153" spans="1:68" ht="16.5" customHeight="1" x14ac:dyDescent="0.25">
      <c r="A153" s="54" t="s">
        <v>252</v>
      </c>
      <c r="B153" s="54" t="s">
        <v>253</v>
      </c>
      <c r="C153" s="31">
        <v>4301030895</v>
      </c>
      <c r="D153" s="582">
        <v>4607091387667</v>
      </c>
      <c r="E153" s="583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customHeight="1" x14ac:dyDescent="0.25">
      <c r="A154" s="54" t="s">
        <v>255</v>
      </c>
      <c r="B154" s="54" t="s">
        <v>256</v>
      </c>
      <c r="C154" s="31">
        <v>4301030961</v>
      </c>
      <c r="D154" s="582">
        <v>4607091387636</v>
      </c>
      <c r="E154" s="583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258</v>
      </c>
      <c r="B155" s="54" t="s">
        <v>259</v>
      </c>
      <c r="C155" s="31">
        <v>4301030963</v>
      </c>
      <c r="D155" s="582">
        <v>4607091382426</v>
      </c>
      <c r="E155" s="583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0"/>
      <c r="R155" s="580"/>
      <c r="S155" s="580"/>
      <c r="T155" s="581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86"/>
      <c r="B156" s="587"/>
      <c r="C156" s="587"/>
      <c r="D156" s="587"/>
      <c r="E156" s="587"/>
      <c r="F156" s="587"/>
      <c r="G156" s="587"/>
      <c r="H156" s="587"/>
      <c r="I156" s="587"/>
      <c r="J156" s="587"/>
      <c r="K156" s="587"/>
      <c r="L156" s="587"/>
      <c r="M156" s="587"/>
      <c r="N156" s="587"/>
      <c r="O156" s="588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x14ac:dyDescent="0.2">
      <c r="A157" s="587"/>
      <c r="B157" s="587"/>
      <c r="C157" s="587"/>
      <c r="D157" s="587"/>
      <c r="E157" s="587"/>
      <c r="F157" s="587"/>
      <c r="G157" s="587"/>
      <c r="H157" s="587"/>
      <c r="I157" s="587"/>
      <c r="J157" s="587"/>
      <c r="K157" s="587"/>
      <c r="L157" s="587"/>
      <c r="M157" s="587"/>
      <c r="N157" s="587"/>
      <c r="O157" s="588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customHeight="1" x14ac:dyDescent="0.2">
      <c r="A158" s="616" t="s">
        <v>261</v>
      </c>
      <c r="B158" s="617"/>
      <c r="C158" s="617"/>
      <c r="D158" s="617"/>
      <c r="E158" s="617"/>
      <c r="F158" s="617"/>
      <c r="G158" s="617"/>
      <c r="H158" s="617"/>
      <c r="I158" s="617"/>
      <c r="J158" s="617"/>
      <c r="K158" s="617"/>
      <c r="L158" s="617"/>
      <c r="M158" s="617"/>
      <c r="N158" s="617"/>
      <c r="O158" s="617"/>
      <c r="P158" s="617"/>
      <c r="Q158" s="617"/>
      <c r="R158" s="617"/>
      <c r="S158" s="617"/>
      <c r="T158" s="617"/>
      <c r="U158" s="617"/>
      <c r="V158" s="617"/>
      <c r="W158" s="617"/>
      <c r="X158" s="617"/>
      <c r="Y158" s="617"/>
      <c r="Z158" s="617"/>
      <c r="AA158" s="48"/>
      <c r="AB158" s="48"/>
      <c r="AC158" s="48"/>
    </row>
    <row r="159" spans="1:68" ht="16.5" customHeight="1" x14ac:dyDescent="0.25">
      <c r="A159" s="595" t="s">
        <v>262</v>
      </c>
      <c r="B159" s="587"/>
      <c r="C159" s="587"/>
      <c r="D159" s="587"/>
      <c r="E159" s="587"/>
      <c r="F159" s="587"/>
      <c r="G159" s="587"/>
      <c r="H159" s="587"/>
      <c r="I159" s="587"/>
      <c r="J159" s="587"/>
      <c r="K159" s="587"/>
      <c r="L159" s="587"/>
      <c r="M159" s="587"/>
      <c r="N159" s="587"/>
      <c r="O159" s="587"/>
      <c r="P159" s="587"/>
      <c r="Q159" s="587"/>
      <c r="R159" s="587"/>
      <c r="S159" s="587"/>
      <c r="T159" s="587"/>
      <c r="U159" s="587"/>
      <c r="V159" s="587"/>
      <c r="W159" s="587"/>
      <c r="X159" s="587"/>
      <c r="Y159" s="587"/>
      <c r="Z159" s="587"/>
      <c r="AA159" s="570"/>
      <c r="AB159" s="570"/>
      <c r="AC159" s="570"/>
    </row>
    <row r="160" spans="1:68" ht="14.25" customHeight="1" x14ac:dyDescent="0.25">
      <c r="A160" s="594" t="s">
        <v>137</v>
      </c>
      <c r="B160" s="587"/>
      <c r="C160" s="587"/>
      <c r="D160" s="587"/>
      <c r="E160" s="587"/>
      <c r="F160" s="587"/>
      <c r="G160" s="587"/>
      <c r="H160" s="587"/>
      <c r="I160" s="587"/>
      <c r="J160" s="587"/>
      <c r="K160" s="587"/>
      <c r="L160" s="587"/>
      <c r="M160" s="587"/>
      <c r="N160" s="587"/>
      <c r="O160" s="587"/>
      <c r="P160" s="587"/>
      <c r="Q160" s="587"/>
      <c r="R160" s="587"/>
      <c r="S160" s="587"/>
      <c r="T160" s="587"/>
      <c r="U160" s="587"/>
      <c r="V160" s="587"/>
      <c r="W160" s="587"/>
      <c r="X160" s="587"/>
      <c r="Y160" s="587"/>
      <c r="Z160" s="587"/>
      <c r="AA160" s="571"/>
      <c r="AB160" s="571"/>
      <c r="AC160" s="571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2">
        <v>4680115886223</v>
      </c>
      <c r="E161" s="583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0"/>
      <c r="R161" s="580"/>
      <c r="S161" s="580"/>
      <c r="T161" s="581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586"/>
      <c r="B162" s="587"/>
      <c r="C162" s="587"/>
      <c r="D162" s="587"/>
      <c r="E162" s="587"/>
      <c r="F162" s="587"/>
      <c r="G162" s="587"/>
      <c r="H162" s="587"/>
      <c r="I162" s="587"/>
      <c r="J162" s="587"/>
      <c r="K162" s="587"/>
      <c r="L162" s="587"/>
      <c r="M162" s="587"/>
      <c r="N162" s="587"/>
      <c r="O162" s="588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x14ac:dyDescent="0.2">
      <c r="A163" s="587"/>
      <c r="B163" s="587"/>
      <c r="C163" s="587"/>
      <c r="D163" s="587"/>
      <c r="E163" s="587"/>
      <c r="F163" s="587"/>
      <c r="G163" s="587"/>
      <c r="H163" s="587"/>
      <c r="I163" s="587"/>
      <c r="J163" s="587"/>
      <c r="K163" s="587"/>
      <c r="L163" s="587"/>
      <c r="M163" s="587"/>
      <c r="N163" s="587"/>
      <c r="O163" s="588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customHeight="1" x14ac:dyDescent="0.25">
      <c r="A164" s="594" t="s">
        <v>63</v>
      </c>
      <c r="B164" s="587"/>
      <c r="C164" s="587"/>
      <c r="D164" s="587"/>
      <c r="E164" s="587"/>
      <c r="F164" s="587"/>
      <c r="G164" s="587"/>
      <c r="H164" s="587"/>
      <c r="I164" s="587"/>
      <c r="J164" s="587"/>
      <c r="K164" s="587"/>
      <c r="L164" s="587"/>
      <c r="M164" s="587"/>
      <c r="N164" s="587"/>
      <c r="O164" s="587"/>
      <c r="P164" s="587"/>
      <c r="Q164" s="587"/>
      <c r="R164" s="587"/>
      <c r="S164" s="587"/>
      <c r="T164" s="587"/>
      <c r="U164" s="587"/>
      <c r="V164" s="587"/>
      <c r="W164" s="587"/>
      <c r="X164" s="587"/>
      <c r="Y164" s="587"/>
      <c r="Z164" s="587"/>
      <c r="AA164" s="571"/>
      <c r="AB164" s="571"/>
      <c r="AC164" s="571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2">
        <v>4680115880993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4301031204</v>
      </c>
      <c r="D166" s="582">
        <v>4680115881761</v>
      </c>
      <c r="E166" s="583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82">
        <v>4680115881563</v>
      </c>
      <c r="E167" s="583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82">
        <v>4680115880986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4301031205</v>
      </c>
      <c r="D169" s="582">
        <v>4680115881785</v>
      </c>
      <c r="E169" s="583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82">
        <v>4680115886537</v>
      </c>
      <c r="E170" s="583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82">
        <v>4680115881679</v>
      </c>
      <c r="E171" s="583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4301031158</v>
      </c>
      <c r="D172" s="582">
        <v>4680115880191</v>
      </c>
      <c r="E172" s="583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4301031245</v>
      </c>
      <c r="D173" s="582">
        <v>4680115883963</v>
      </c>
      <c r="E173" s="583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0"/>
      <c r="R173" s="580"/>
      <c r="S173" s="580"/>
      <c r="T173" s="581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6"/>
      <c r="B174" s="587"/>
      <c r="C174" s="587"/>
      <c r="D174" s="587"/>
      <c r="E174" s="587"/>
      <c r="F174" s="587"/>
      <c r="G174" s="587"/>
      <c r="H174" s="587"/>
      <c r="I174" s="587"/>
      <c r="J174" s="587"/>
      <c r="K174" s="587"/>
      <c r="L174" s="587"/>
      <c r="M174" s="587"/>
      <c r="N174" s="587"/>
      <c r="O174" s="588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0</v>
      </c>
      <c r="Y174" s="577">
        <f>IFERROR(Y165/H165,"0")+IFERROR(Y166/H166,"0")+IFERROR(Y167/H167,"0")+IFERROR(Y168/H168,"0")+IFERROR(Y169/H169,"0")+IFERROR(Y170/H170,"0")+IFERROR(Y171/H171,"0")+IFERROR(Y172/H172,"0")+IFERROR(Y173/H173,"0")</f>
        <v>0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0</v>
      </c>
      <c r="AA174" s="578"/>
      <c r="AB174" s="578"/>
      <c r="AC174" s="578"/>
    </row>
    <row r="175" spans="1:68" x14ac:dyDescent="0.2">
      <c r="A175" s="587"/>
      <c r="B175" s="587"/>
      <c r="C175" s="587"/>
      <c r="D175" s="587"/>
      <c r="E175" s="587"/>
      <c r="F175" s="587"/>
      <c r="G175" s="587"/>
      <c r="H175" s="587"/>
      <c r="I175" s="587"/>
      <c r="J175" s="587"/>
      <c r="K175" s="587"/>
      <c r="L175" s="587"/>
      <c r="M175" s="587"/>
      <c r="N175" s="587"/>
      <c r="O175" s="588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0</v>
      </c>
      <c r="Y175" s="577">
        <f>IFERROR(SUM(Y165:Y173),"0")</f>
        <v>0</v>
      </c>
      <c r="Z175" s="37"/>
      <c r="AA175" s="578"/>
      <c r="AB175" s="578"/>
      <c r="AC175" s="578"/>
    </row>
    <row r="176" spans="1:68" ht="14.25" customHeight="1" x14ac:dyDescent="0.25">
      <c r="A176" s="594" t="s">
        <v>94</v>
      </c>
      <c r="B176" s="587"/>
      <c r="C176" s="587"/>
      <c r="D176" s="587"/>
      <c r="E176" s="587"/>
      <c r="F176" s="587"/>
      <c r="G176" s="587"/>
      <c r="H176" s="587"/>
      <c r="I176" s="587"/>
      <c r="J176" s="587"/>
      <c r="K176" s="587"/>
      <c r="L176" s="587"/>
      <c r="M176" s="587"/>
      <c r="N176" s="587"/>
      <c r="O176" s="587"/>
      <c r="P176" s="587"/>
      <c r="Q176" s="587"/>
      <c r="R176" s="587"/>
      <c r="S176" s="587"/>
      <c r="T176" s="587"/>
      <c r="U176" s="587"/>
      <c r="V176" s="587"/>
      <c r="W176" s="587"/>
      <c r="X176" s="587"/>
      <c r="Y176" s="587"/>
      <c r="Z176" s="587"/>
      <c r="AA176" s="571"/>
      <c r="AB176" s="571"/>
      <c r="AC176" s="571"/>
    </row>
    <row r="177" spans="1:68" ht="27" customHeight="1" x14ac:dyDescent="0.25">
      <c r="A177" s="54" t="s">
        <v>289</v>
      </c>
      <c r="B177" s="54" t="s">
        <v>290</v>
      </c>
      <c r="C177" s="31">
        <v>4301032053</v>
      </c>
      <c r="D177" s="582">
        <v>4680115886780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4301032051</v>
      </c>
      <c r="D178" s="582">
        <v>4680115886742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4301032052</v>
      </c>
      <c r="D179" s="582">
        <v>4680115886766</v>
      </c>
      <c r="E179" s="583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6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0"/>
      <c r="R179" s="580"/>
      <c r="S179" s="580"/>
      <c r="T179" s="581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586"/>
      <c r="B180" s="587"/>
      <c r="C180" s="587"/>
      <c r="D180" s="587"/>
      <c r="E180" s="587"/>
      <c r="F180" s="587"/>
      <c r="G180" s="587"/>
      <c r="H180" s="587"/>
      <c r="I180" s="587"/>
      <c r="J180" s="587"/>
      <c r="K180" s="587"/>
      <c r="L180" s="587"/>
      <c r="M180" s="587"/>
      <c r="N180" s="587"/>
      <c r="O180" s="588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x14ac:dyDescent="0.2">
      <c r="A181" s="587"/>
      <c r="B181" s="587"/>
      <c r="C181" s="587"/>
      <c r="D181" s="587"/>
      <c r="E181" s="587"/>
      <c r="F181" s="587"/>
      <c r="G181" s="587"/>
      <c r="H181" s="587"/>
      <c r="I181" s="587"/>
      <c r="J181" s="587"/>
      <c r="K181" s="587"/>
      <c r="L181" s="587"/>
      <c r="M181" s="587"/>
      <c r="N181" s="587"/>
      <c r="O181" s="588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customHeight="1" x14ac:dyDescent="0.25">
      <c r="A182" s="594" t="s">
        <v>299</v>
      </c>
      <c r="B182" s="587"/>
      <c r="C182" s="587"/>
      <c r="D182" s="587"/>
      <c r="E182" s="587"/>
      <c r="F182" s="587"/>
      <c r="G182" s="587"/>
      <c r="H182" s="587"/>
      <c r="I182" s="587"/>
      <c r="J182" s="587"/>
      <c r="K182" s="587"/>
      <c r="L182" s="587"/>
      <c r="M182" s="587"/>
      <c r="N182" s="587"/>
      <c r="O182" s="587"/>
      <c r="P182" s="587"/>
      <c r="Q182" s="587"/>
      <c r="R182" s="587"/>
      <c r="S182" s="587"/>
      <c r="T182" s="587"/>
      <c r="U182" s="587"/>
      <c r="V182" s="587"/>
      <c r="W182" s="587"/>
      <c r="X182" s="587"/>
      <c r="Y182" s="587"/>
      <c r="Z182" s="587"/>
      <c r="AA182" s="571"/>
      <c r="AB182" s="571"/>
      <c r="AC182" s="571"/>
    </row>
    <row r="183" spans="1:68" ht="27" customHeight="1" x14ac:dyDescent="0.25">
      <c r="A183" s="54" t="s">
        <v>300</v>
      </c>
      <c r="B183" s="54" t="s">
        <v>301</v>
      </c>
      <c r="C183" s="31">
        <v>4301170013</v>
      </c>
      <c r="D183" s="582">
        <v>4680115886797</v>
      </c>
      <c r="E183" s="583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5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0"/>
      <c r="R183" s="580"/>
      <c r="S183" s="580"/>
      <c r="T183" s="581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86"/>
      <c r="B184" s="587"/>
      <c r="C184" s="587"/>
      <c r="D184" s="587"/>
      <c r="E184" s="587"/>
      <c r="F184" s="587"/>
      <c r="G184" s="587"/>
      <c r="H184" s="587"/>
      <c r="I184" s="587"/>
      <c r="J184" s="587"/>
      <c r="K184" s="587"/>
      <c r="L184" s="587"/>
      <c r="M184" s="587"/>
      <c r="N184" s="587"/>
      <c r="O184" s="588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x14ac:dyDescent="0.2">
      <c r="A185" s="587"/>
      <c r="B185" s="587"/>
      <c r="C185" s="587"/>
      <c r="D185" s="587"/>
      <c r="E185" s="587"/>
      <c r="F185" s="587"/>
      <c r="G185" s="587"/>
      <c r="H185" s="587"/>
      <c r="I185" s="587"/>
      <c r="J185" s="587"/>
      <c r="K185" s="587"/>
      <c r="L185" s="587"/>
      <c r="M185" s="587"/>
      <c r="N185" s="587"/>
      <c r="O185" s="588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customHeight="1" x14ac:dyDescent="0.25">
      <c r="A186" s="595" t="s">
        <v>302</v>
      </c>
      <c r="B186" s="587"/>
      <c r="C186" s="587"/>
      <c r="D186" s="587"/>
      <c r="E186" s="587"/>
      <c r="F186" s="587"/>
      <c r="G186" s="587"/>
      <c r="H186" s="587"/>
      <c r="I186" s="587"/>
      <c r="J186" s="587"/>
      <c r="K186" s="587"/>
      <c r="L186" s="587"/>
      <c r="M186" s="587"/>
      <c r="N186" s="587"/>
      <c r="O186" s="587"/>
      <c r="P186" s="587"/>
      <c r="Q186" s="587"/>
      <c r="R186" s="587"/>
      <c r="S186" s="587"/>
      <c r="T186" s="587"/>
      <c r="U186" s="587"/>
      <c r="V186" s="587"/>
      <c r="W186" s="587"/>
      <c r="X186" s="587"/>
      <c r="Y186" s="587"/>
      <c r="Z186" s="587"/>
      <c r="AA186" s="570"/>
      <c r="AB186" s="570"/>
      <c r="AC186" s="570"/>
    </row>
    <row r="187" spans="1:68" ht="14.25" customHeight="1" x14ac:dyDescent="0.25">
      <c r="A187" s="594" t="s">
        <v>102</v>
      </c>
      <c r="B187" s="587"/>
      <c r="C187" s="587"/>
      <c r="D187" s="587"/>
      <c r="E187" s="587"/>
      <c r="F187" s="587"/>
      <c r="G187" s="587"/>
      <c r="H187" s="587"/>
      <c r="I187" s="587"/>
      <c r="J187" s="587"/>
      <c r="K187" s="587"/>
      <c r="L187" s="587"/>
      <c r="M187" s="587"/>
      <c r="N187" s="587"/>
      <c r="O187" s="587"/>
      <c r="P187" s="587"/>
      <c r="Q187" s="587"/>
      <c r="R187" s="587"/>
      <c r="S187" s="587"/>
      <c r="T187" s="587"/>
      <c r="U187" s="587"/>
      <c r="V187" s="587"/>
      <c r="W187" s="587"/>
      <c r="X187" s="587"/>
      <c r="Y187" s="587"/>
      <c r="Z187" s="587"/>
      <c r="AA187" s="571"/>
      <c r="AB187" s="571"/>
      <c r="AC187" s="571"/>
    </row>
    <row r="188" spans="1:68" ht="16.5" customHeight="1" x14ac:dyDescent="0.25">
      <c r="A188" s="54" t="s">
        <v>303</v>
      </c>
      <c r="B188" s="54" t="s">
        <v>304</v>
      </c>
      <c r="C188" s="31">
        <v>4301011450</v>
      </c>
      <c r="D188" s="582">
        <v>4680115881402</v>
      </c>
      <c r="E188" s="583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customHeight="1" x14ac:dyDescent="0.25">
      <c r="A189" s="54" t="s">
        <v>306</v>
      </c>
      <c r="B189" s="54" t="s">
        <v>307</v>
      </c>
      <c r="C189" s="31">
        <v>4301011768</v>
      </c>
      <c r="D189" s="582">
        <v>4680115881396</v>
      </c>
      <c r="E189" s="583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0"/>
      <c r="R189" s="580"/>
      <c r="S189" s="580"/>
      <c r="T189" s="581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86"/>
      <c r="B190" s="587"/>
      <c r="C190" s="587"/>
      <c r="D190" s="587"/>
      <c r="E190" s="587"/>
      <c r="F190" s="587"/>
      <c r="G190" s="587"/>
      <c r="H190" s="587"/>
      <c r="I190" s="587"/>
      <c r="J190" s="587"/>
      <c r="K190" s="587"/>
      <c r="L190" s="587"/>
      <c r="M190" s="587"/>
      <c r="N190" s="587"/>
      <c r="O190" s="588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x14ac:dyDescent="0.2">
      <c r="A191" s="587"/>
      <c r="B191" s="587"/>
      <c r="C191" s="587"/>
      <c r="D191" s="587"/>
      <c r="E191" s="587"/>
      <c r="F191" s="587"/>
      <c r="G191" s="587"/>
      <c r="H191" s="587"/>
      <c r="I191" s="587"/>
      <c r="J191" s="587"/>
      <c r="K191" s="587"/>
      <c r="L191" s="587"/>
      <c r="M191" s="587"/>
      <c r="N191" s="587"/>
      <c r="O191" s="588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customHeight="1" x14ac:dyDescent="0.25">
      <c r="A192" s="594" t="s">
        <v>137</v>
      </c>
      <c r="B192" s="587"/>
      <c r="C192" s="587"/>
      <c r="D192" s="587"/>
      <c r="E192" s="587"/>
      <c r="F192" s="587"/>
      <c r="G192" s="587"/>
      <c r="H192" s="587"/>
      <c r="I192" s="587"/>
      <c r="J192" s="587"/>
      <c r="K192" s="587"/>
      <c r="L192" s="587"/>
      <c r="M192" s="587"/>
      <c r="N192" s="587"/>
      <c r="O192" s="587"/>
      <c r="P192" s="587"/>
      <c r="Q192" s="587"/>
      <c r="R192" s="587"/>
      <c r="S192" s="587"/>
      <c r="T192" s="587"/>
      <c r="U192" s="587"/>
      <c r="V192" s="587"/>
      <c r="W192" s="587"/>
      <c r="X192" s="587"/>
      <c r="Y192" s="587"/>
      <c r="Z192" s="587"/>
      <c r="AA192" s="571"/>
      <c r="AB192" s="571"/>
      <c r="AC192" s="571"/>
    </row>
    <row r="193" spans="1:68" ht="16.5" customHeight="1" x14ac:dyDescent="0.25">
      <c r="A193" s="54" t="s">
        <v>308</v>
      </c>
      <c r="B193" s="54" t="s">
        <v>309</v>
      </c>
      <c r="C193" s="31">
        <v>4301020262</v>
      </c>
      <c r="D193" s="582">
        <v>4680115882935</v>
      </c>
      <c r="E193" s="583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82">
        <v>4680115880764</v>
      </c>
      <c r="E194" s="583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0"/>
      <c r="R194" s="580"/>
      <c r="S194" s="580"/>
      <c r="T194" s="581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586"/>
      <c r="B195" s="587"/>
      <c r="C195" s="587"/>
      <c r="D195" s="587"/>
      <c r="E195" s="587"/>
      <c r="F195" s="587"/>
      <c r="G195" s="587"/>
      <c r="H195" s="587"/>
      <c r="I195" s="587"/>
      <c r="J195" s="587"/>
      <c r="K195" s="587"/>
      <c r="L195" s="587"/>
      <c r="M195" s="587"/>
      <c r="N195" s="587"/>
      <c r="O195" s="588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x14ac:dyDescent="0.2">
      <c r="A196" s="587"/>
      <c r="B196" s="587"/>
      <c r="C196" s="587"/>
      <c r="D196" s="587"/>
      <c r="E196" s="587"/>
      <c r="F196" s="587"/>
      <c r="G196" s="587"/>
      <c r="H196" s="587"/>
      <c r="I196" s="587"/>
      <c r="J196" s="587"/>
      <c r="K196" s="587"/>
      <c r="L196" s="587"/>
      <c r="M196" s="587"/>
      <c r="N196" s="587"/>
      <c r="O196" s="588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customHeight="1" x14ac:dyDescent="0.25">
      <c r="A197" s="594" t="s">
        <v>63</v>
      </c>
      <c r="B197" s="587"/>
      <c r="C197" s="587"/>
      <c r="D197" s="587"/>
      <c r="E197" s="587"/>
      <c r="F197" s="587"/>
      <c r="G197" s="587"/>
      <c r="H197" s="587"/>
      <c r="I197" s="587"/>
      <c r="J197" s="587"/>
      <c r="K197" s="587"/>
      <c r="L197" s="587"/>
      <c r="M197" s="587"/>
      <c r="N197" s="587"/>
      <c r="O197" s="587"/>
      <c r="P197" s="587"/>
      <c r="Q197" s="587"/>
      <c r="R197" s="587"/>
      <c r="S197" s="587"/>
      <c r="T197" s="587"/>
      <c r="U197" s="587"/>
      <c r="V197" s="587"/>
      <c r="W197" s="587"/>
      <c r="X197" s="587"/>
      <c r="Y197" s="587"/>
      <c r="Z197" s="587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82">
        <v>4680115882683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4301031230</v>
      </c>
      <c r="D199" s="582">
        <v>4680115882690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4301031220</v>
      </c>
      <c r="D200" s="582">
        <v>4680115882669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2">
        <v>4680115882676</v>
      </c>
      <c r="E201" s="583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IFERROR(IF(Y201=0,"",ROUNDUP(Y201/H201,0)*0.00902),"")</f>
        <v/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2">
        <v>4680115884014</v>
      </c>
      <c r="E202" s="583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2">
        <v>4680115884007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329</v>
      </c>
      <c r="B204" s="54" t="s">
        <v>330</v>
      </c>
      <c r="C204" s="31">
        <v>4301031229</v>
      </c>
      <c r="D204" s="582">
        <v>4680115884038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6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2">
        <v>4680115884021</v>
      </c>
      <c r="E205" s="583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0"/>
      <c r="R205" s="580"/>
      <c r="S205" s="580"/>
      <c r="T205" s="581"/>
      <c r="U205" s="34"/>
      <c r="V205" s="34"/>
      <c r="W205" s="35" t="s">
        <v>69</v>
      </c>
      <c r="X205" s="575">
        <v>0</v>
      </c>
      <c r="Y205" s="576">
        <f t="shared" si="26"/>
        <v>0</v>
      </c>
      <c r="Z205" s="36" t="str">
        <f>IFERROR(IF(Y205=0,"",ROUNDUP(Y205/H205,0)*0.00502),"")</f>
        <v/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x14ac:dyDescent="0.2">
      <c r="A206" s="586"/>
      <c r="B206" s="587"/>
      <c r="C206" s="587"/>
      <c r="D206" s="587"/>
      <c r="E206" s="587"/>
      <c r="F206" s="587"/>
      <c r="G206" s="587"/>
      <c r="H206" s="587"/>
      <c r="I206" s="587"/>
      <c r="J206" s="587"/>
      <c r="K206" s="587"/>
      <c r="L206" s="587"/>
      <c r="M206" s="587"/>
      <c r="N206" s="587"/>
      <c r="O206" s="588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0</v>
      </c>
      <c r="Y206" s="577">
        <f>IFERROR(Y198/H198,"0")+IFERROR(Y199/H199,"0")+IFERROR(Y200/H200,"0")+IFERROR(Y201/H201,"0")+IFERROR(Y202/H202,"0")+IFERROR(Y203/H203,"0")+IFERROR(Y204/H204,"0")+IFERROR(Y205/H205,"0")</f>
        <v>0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578"/>
      <c r="AB206" s="578"/>
      <c r="AC206" s="578"/>
    </row>
    <row r="207" spans="1:68" x14ac:dyDescent="0.2">
      <c r="A207" s="587"/>
      <c r="B207" s="587"/>
      <c r="C207" s="587"/>
      <c r="D207" s="587"/>
      <c r="E207" s="587"/>
      <c r="F207" s="587"/>
      <c r="G207" s="587"/>
      <c r="H207" s="587"/>
      <c r="I207" s="587"/>
      <c r="J207" s="587"/>
      <c r="K207" s="587"/>
      <c r="L207" s="587"/>
      <c r="M207" s="587"/>
      <c r="N207" s="587"/>
      <c r="O207" s="588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0</v>
      </c>
      <c r="Y207" s="577">
        <f>IFERROR(SUM(Y198:Y205),"0")</f>
        <v>0</v>
      </c>
      <c r="Z207" s="37"/>
      <c r="AA207" s="578"/>
      <c r="AB207" s="578"/>
      <c r="AC207" s="578"/>
    </row>
    <row r="208" spans="1:68" ht="14.25" customHeight="1" x14ac:dyDescent="0.25">
      <c r="A208" s="594" t="s">
        <v>73</v>
      </c>
      <c r="B208" s="587"/>
      <c r="C208" s="587"/>
      <c r="D208" s="587"/>
      <c r="E208" s="587"/>
      <c r="F208" s="587"/>
      <c r="G208" s="587"/>
      <c r="H208" s="587"/>
      <c r="I208" s="587"/>
      <c r="J208" s="587"/>
      <c r="K208" s="587"/>
      <c r="L208" s="587"/>
      <c r="M208" s="587"/>
      <c r="N208" s="587"/>
      <c r="O208" s="587"/>
      <c r="P208" s="587"/>
      <c r="Q208" s="587"/>
      <c r="R208" s="587"/>
      <c r="S208" s="587"/>
      <c r="T208" s="587"/>
      <c r="U208" s="587"/>
      <c r="V208" s="587"/>
      <c r="W208" s="587"/>
      <c r="X208" s="587"/>
      <c r="Y208" s="587"/>
      <c r="Z208" s="587"/>
      <c r="AA208" s="571"/>
      <c r="AB208" s="571"/>
      <c r="AC208" s="571"/>
    </row>
    <row r="209" spans="1:68" ht="27" customHeight="1" x14ac:dyDescent="0.25">
      <c r="A209" s="54" t="s">
        <v>333</v>
      </c>
      <c r="B209" s="54" t="s">
        <v>334</v>
      </c>
      <c r="C209" s="31">
        <v>4301051408</v>
      </c>
      <c r="D209" s="582">
        <v>4680115881594</v>
      </c>
      <c r="E209" s="583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customHeight="1" x14ac:dyDescent="0.25">
      <c r="A210" s="54" t="s">
        <v>336</v>
      </c>
      <c r="B210" s="54" t="s">
        <v>337</v>
      </c>
      <c r="C210" s="31">
        <v>4301051411</v>
      </c>
      <c r="D210" s="582">
        <v>4680115881617</v>
      </c>
      <c r="E210" s="583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2">
        <v>4680115880573</v>
      </c>
      <c r="E211" s="583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2">
        <v>4680115882195</v>
      </c>
      <c r="E212" s="583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ref="Z212:Z217" si="36">IFERROR(IF(Y212=0,"",ROUNDUP(Y212/H212,0)*0.00651),"")</f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4301051752</v>
      </c>
      <c r="D213" s="582">
        <v>4680115882607</v>
      </c>
      <c r="E213" s="583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2">
        <v>4680115880092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0</v>
      </c>
      <c r="Y214" s="576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2">
        <v>4680115880221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82">
        <v>4680115880504</v>
      </c>
      <c r="E216" s="583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4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2">
        <v>4680115882164</v>
      </c>
      <c r="E217" s="583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0"/>
      <c r="R217" s="580"/>
      <c r="S217" s="580"/>
      <c r="T217" s="581"/>
      <c r="U217" s="34"/>
      <c r="V217" s="34"/>
      <c r="W217" s="35" t="s">
        <v>69</v>
      </c>
      <c r="X217" s="575">
        <v>0</v>
      </c>
      <c r="Y217" s="576">
        <f t="shared" si="31"/>
        <v>0</v>
      </c>
      <c r="Z217" s="36" t="str">
        <f t="shared" si="36"/>
        <v/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586"/>
      <c r="B218" s="587"/>
      <c r="C218" s="587"/>
      <c r="D218" s="587"/>
      <c r="E218" s="587"/>
      <c r="F218" s="587"/>
      <c r="G218" s="587"/>
      <c r="H218" s="587"/>
      <c r="I218" s="587"/>
      <c r="J218" s="587"/>
      <c r="K218" s="587"/>
      <c r="L218" s="587"/>
      <c r="M218" s="587"/>
      <c r="N218" s="587"/>
      <c r="O218" s="588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0</v>
      </c>
      <c r="Y218" s="577">
        <f>IFERROR(Y209/H209,"0")+IFERROR(Y210/H210,"0")+IFERROR(Y211/H211,"0")+IFERROR(Y212/H212,"0")+IFERROR(Y213/H213,"0")+IFERROR(Y214/H214,"0")+IFERROR(Y215/H215,"0")+IFERROR(Y216/H216,"0")+IFERROR(Y217/H217,"0")</f>
        <v>0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578"/>
      <c r="AB218" s="578"/>
      <c r="AC218" s="578"/>
    </row>
    <row r="219" spans="1:68" x14ac:dyDescent="0.2">
      <c r="A219" s="587"/>
      <c r="B219" s="587"/>
      <c r="C219" s="587"/>
      <c r="D219" s="587"/>
      <c r="E219" s="587"/>
      <c r="F219" s="587"/>
      <c r="G219" s="587"/>
      <c r="H219" s="587"/>
      <c r="I219" s="587"/>
      <c r="J219" s="587"/>
      <c r="K219" s="587"/>
      <c r="L219" s="587"/>
      <c r="M219" s="587"/>
      <c r="N219" s="587"/>
      <c r="O219" s="588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0</v>
      </c>
      <c r="Y219" s="577">
        <f>IFERROR(SUM(Y209:Y217),"0")</f>
        <v>0</v>
      </c>
      <c r="Z219" s="37"/>
      <c r="AA219" s="578"/>
      <c r="AB219" s="578"/>
      <c r="AC219" s="578"/>
    </row>
    <row r="220" spans="1:68" ht="14.25" customHeight="1" x14ac:dyDescent="0.25">
      <c r="A220" s="594" t="s">
        <v>172</v>
      </c>
      <c r="B220" s="587"/>
      <c r="C220" s="587"/>
      <c r="D220" s="587"/>
      <c r="E220" s="587"/>
      <c r="F220" s="587"/>
      <c r="G220" s="587"/>
      <c r="H220" s="587"/>
      <c r="I220" s="587"/>
      <c r="J220" s="587"/>
      <c r="K220" s="587"/>
      <c r="L220" s="587"/>
      <c r="M220" s="587"/>
      <c r="N220" s="587"/>
      <c r="O220" s="587"/>
      <c r="P220" s="587"/>
      <c r="Q220" s="587"/>
      <c r="R220" s="587"/>
      <c r="S220" s="587"/>
      <c r="T220" s="587"/>
      <c r="U220" s="587"/>
      <c r="V220" s="587"/>
      <c r="W220" s="587"/>
      <c r="X220" s="587"/>
      <c r="Y220" s="587"/>
      <c r="Z220" s="587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2">
        <v>4680115880818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0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82">
        <v>4680115880801</v>
      </c>
      <c r="E222" s="583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0"/>
      <c r="R222" s="580"/>
      <c r="S222" s="580"/>
      <c r="T222" s="581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6"/>
      <c r="B223" s="587"/>
      <c r="C223" s="587"/>
      <c r="D223" s="587"/>
      <c r="E223" s="587"/>
      <c r="F223" s="587"/>
      <c r="G223" s="587"/>
      <c r="H223" s="587"/>
      <c r="I223" s="587"/>
      <c r="J223" s="587"/>
      <c r="K223" s="587"/>
      <c r="L223" s="587"/>
      <c r="M223" s="587"/>
      <c r="N223" s="587"/>
      <c r="O223" s="588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0</v>
      </c>
      <c r="Y223" s="577">
        <f>IFERROR(Y221/H221,"0")+IFERROR(Y222/H222,"0")</f>
        <v>0</v>
      </c>
      <c r="Z223" s="577">
        <f>IFERROR(IF(Z221="",0,Z221),"0")+IFERROR(IF(Z222="",0,Z222),"0")</f>
        <v>0</v>
      </c>
      <c r="AA223" s="578"/>
      <c r="AB223" s="578"/>
      <c r="AC223" s="578"/>
    </row>
    <row r="224" spans="1:68" x14ac:dyDescent="0.2">
      <c r="A224" s="587"/>
      <c r="B224" s="587"/>
      <c r="C224" s="587"/>
      <c r="D224" s="587"/>
      <c r="E224" s="587"/>
      <c r="F224" s="587"/>
      <c r="G224" s="587"/>
      <c r="H224" s="587"/>
      <c r="I224" s="587"/>
      <c r="J224" s="587"/>
      <c r="K224" s="587"/>
      <c r="L224" s="587"/>
      <c r="M224" s="587"/>
      <c r="N224" s="587"/>
      <c r="O224" s="588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0</v>
      </c>
      <c r="Y224" s="577">
        <f>IFERROR(SUM(Y221:Y222),"0")</f>
        <v>0</v>
      </c>
      <c r="Z224" s="37"/>
      <c r="AA224" s="578"/>
      <c r="AB224" s="578"/>
      <c r="AC224" s="578"/>
    </row>
    <row r="225" spans="1:68" ht="16.5" customHeight="1" x14ac:dyDescent="0.25">
      <c r="A225" s="595" t="s">
        <v>363</v>
      </c>
      <c r="B225" s="587"/>
      <c r="C225" s="587"/>
      <c r="D225" s="587"/>
      <c r="E225" s="587"/>
      <c r="F225" s="587"/>
      <c r="G225" s="587"/>
      <c r="H225" s="587"/>
      <c r="I225" s="587"/>
      <c r="J225" s="587"/>
      <c r="K225" s="587"/>
      <c r="L225" s="587"/>
      <c r="M225" s="587"/>
      <c r="N225" s="587"/>
      <c r="O225" s="587"/>
      <c r="P225" s="587"/>
      <c r="Q225" s="587"/>
      <c r="R225" s="587"/>
      <c r="S225" s="587"/>
      <c r="T225" s="587"/>
      <c r="U225" s="587"/>
      <c r="V225" s="587"/>
      <c r="W225" s="587"/>
      <c r="X225" s="587"/>
      <c r="Y225" s="587"/>
      <c r="Z225" s="587"/>
      <c r="AA225" s="570"/>
      <c r="AB225" s="570"/>
      <c r="AC225" s="570"/>
    </row>
    <row r="226" spans="1:68" ht="14.25" customHeight="1" x14ac:dyDescent="0.25">
      <c r="A226" s="594" t="s">
        <v>102</v>
      </c>
      <c r="B226" s="587"/>
      <c r="C226" s="587"/>
      <c r="D226" s="587"/>
      <c r="E226" s="587"/>
      <c r="F226" s="587"/>
      <c r="G226" s="587"/>
      <c r="H226" s="587"/>
      <c r="I226" s="587"/>
      <c r="J226" s="587"/>
      <c r="K226" s="587"/>
      <c r="L226" s="587"/>
      <c r="M226" s="587"/>
      <c r="N226" s="587"/>
      <c r="O226" s="587"/>
      <c r="P226" s="587"/>
      <c r="Q226" s="587"/>
      <c r="R226" s="587"/>
      <c r="S226" s="587"/>
      <c r="T226" s="587"/>
      <c r="U226" s="587"/>
      <c r="V226" s="587"/>
      <c r="W226" s="587"/>
      <c r="X226" s="587"/>
      <c r="Y226" s="587"/>
      <c r="Z226" s="587"/>
      <c r="AA226" s="571"/>
      <c r="AB226" s="571"/>
      <c r="AC226" s="571"/>
    </row>
    <row r="227" spans="1:68" ht="27" customHeight="1" x14ac:dyDescent="0.25">
      <c r="A227" s="54" t="s">
        <v>364</v>
      </c>
      <c r="B227" s="54" t="s">
        <v>365</v>
      </c>
      <c r="C227" s="31">
        <v>4301011826</v>
      </c>
      <c r="D227" s="582">
        <v>4680115884137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4301011724</v>
      </c>
      <c r="D228" s="582">
        <v>4680115884236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4301011721</v>
      </c>
      <c r="D229" s="582">
        <v>4680115884175</v>
      </c>
      <c r="E229" s="583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2">
        <v>4680115884144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4301012149</v>
      </c>
      <c r="D231" s="582">
        <v>4680115886551</v>
      </c>
      <c r="E231" s="583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378</v>
      </c>
      <c r="B232" s="54" t="s">
        <v>379</v>
      </c>
      <c r="C232" s="31">
        <v>4301011726</v>
      </c>
      <c r="D232" s="582">
        <v>4680115884182</v>
      </c>
      <c r="E232" s="583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380</v>
      </c>
      <c r="B233" s="54" t="s">
        <v>381</v>
      </c>
      <c r="C233" s="31">
        <v>4301011722</v>
      </c>
      <c r="D233" s="582">
        <v>4680115884205</v>
      </c>
      <c r="E233" s="583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0"/>
      <c r="R233" s="580"/>
      <c r="S233" s="580"/>
      <c r="T233" s="581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6"/>
      <c r="B234" s="587"/>
      <c r="C234" s="587"/>
      <c r="D234" s="587"/>
      <c r="E234" s="587"/>
      <c r="F234" s="587"/>
      <c r="G234" s="587"/>
      <c r="H234" s="587"/>
      <c r="I234" s="587"/>
      <c r="J234" s="587"/>
      <c r="K234" s="587"/>
      <c r="L234" s="587"/>
      <c r="M234" s="587"/>
      <c r="N234" s="587"/>
      <c r="O234" s="588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x14ac:dyDescent="0.2">
      <c r="A235" s="587"/>
      <c r="B235" s="587"/>
      <c r="C235" s="587"/>
      <c r="D235" s="587"/>
      <c r="E235" s="587"/>
      <c r="F235" s="587"/>
      <c r="G235" s="587"/>
      <c r="H235" s="587"/>
      <c r="I235" s="587"/>
      <c r="J235" s="587"/>
      <c r="K235" s="587"/>
      <c r="L235" s="587"/>
      <c r="M235" s="587"/>
      <c r="N235" s="587"/>
      <c r="O235" s="588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customHeight="1" x14ac:dyDescent="0.25">
      <c r="A236" s="594" t="s">
        <v>137</v>
      </c>
      <c r="B236" s="587"/>
      <c r="C236" s="587"/>
      <c r="D236" s="587"/>
      <c r="E236" s="587"/>
      <c r="F236" s="587"/>
      <c r="G236" s="587"/>
      <c r="H236" s="587"/>
      <c r="I236" s="587"/>
      <c r="J236" s="587"/>
      <c r="K236" s="587"/>
      <c r="L236" s="587"/>
      <c r="M236" s="587"/>
      <c r="N236" s="587"/>
      <c r="O236" s="587"/>
      <c r="P236" s="587"/>
      <c r="Q236" s="587"/>
      <c r="R236" s="587"/>
      <c r="S236" s="587"/>
      <c r="T236" s="587"/>
      <c r="U236" s="587"/>
      <c r="V236" s="587"/>
      <c r="W236" s="587"/>
      <c r="X236" s="587"/>
      <c r="Y236" s="587"/>
      <c r="Z236" s="587"/>
      <c r="AA236" s="571"/>
      <c r="AB236" s="571"/>
      <c r="AC236" s="571"/>
    </row>
    <row r="237" spans="1:68" ht="27" customHeight="1" x14ac:dyDescent="0.25">
      <c r="A237" s="54" t="s">
        <v>382</v>
      </c>
      <c r="B237" s="54" t="s">
        <v>383</v>
      </c>
      <c r="C237" s="31">
        <v>4301020340</v>
      </c>
      <c r="D237" s="582">
        <v>4680115885721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382</v>
      </c>
      <c r="B238" s="54" t="s">
        <v>385</v>
      </c>
      <c r="C238" s="31">
        <v>4301020377</v>
      </c>
      <c r="D238" s="582">
        <v>4680115885981</v>
      </c>
      <c r="E238" s="583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0"/>
      <c r="R238" s="580"/>
      <c r="S238" s="580"/>
      <c r="T238" s="581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6"/>
      <c r="B239" s="587"/>
      <c r="C239" s="587"/>
      <c r="D239" s="587"/>
      <c r="E239" s="587"/>
      <c r="F239" s="587"/>
      <c r="G239" s="587"/>
      <c r="H239" s="587"/>
      <c r="I239" s="587"/>
      <c r="J239" s="587"/>
      <c r="K239" s="587"/>
      <c r="L239" s="587"/>
      <c r="M239" s="587"/>
      <c r="N239" s="587"/>
      <c r="O239" s="588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x14ac:dyDescent="0.2">
      <c r="A240" s="587"/>
      <c r="B240" s="587"/>
      <c r="C240" s="587"/>
      <c r="D240" s="587"/>
      <c r="E240" s="587"/>
      <c r="F240" s="587"/>
      <c r="G240" s="587"/>
      <c r="H240" s="587"/>
      <c r="I240" s="587"/>
      <c r="J240" s="587"/>
      <c r="K240" s="587"/>
      <c r="L240" s="587"/>
      <c r="M240" s="587"/>
      <c r="N240" s="587"/>
      <c r="O240" s="588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customHeight="1" x14ac:dyDescent="0.25">
      <c r="A241" s="594" t="s">
        <v>386</v>
      </c>
      <c r="B241" s="587"/>
      <c r="C241" s="587"/>
      <c r="D241" s="587"/>
      <c r="E241" s="587"/>
      <c r="F241" s="587"/>
      <c r="G241" s="587"/>
      <c r="H241" s="587"/>
      <c r="I241" s="587"/>
      <c r="J241" s="587"/>
      <c r="K241" s="587"/>
      <c r="L241" s="587"/>
      <c r="M241" s="587"/>
      <c r="N241" s="587"/>
      <c r="O241" s="587"/>
      <c r="P241" s="587"/>
      <c r="Q241" s="587"/>
      <c r="R241" s="587"/>
      <c r="S241" s="587"/>
      <c r="T241" s="587"/>
      <c r="U241" s="587"/>
      <c r="V241" s="587"/>
      <c r="W241" s="587"/>
      <c r="X241" s="587"/>
      <c r="Y241" s="587"/>
      <c r="Z241" s="587"/>
      <c r="AA241" s="571"/>
      <c r="AB241" s="571"/>
      <c r="AC241" s="571"/>
    </row>
    <row r="242" spans="1:68" ht="27" customHeight="1" x14ac:dyDescent="0.25">
      <c r="A242" s="54" t="s">
        <v>387</v>
      </c>
      <c r="B242" s="54" t="s">
        <v>388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86"/>
      <c r="B243" s="587"/>
      <c r="C243" s="587"/>
      <c r="D243" s="587"/>
      <c r="E243" s="587"/>
      <c r="F243" s="587"/>
      <c r="G243" s="587"/>
      <c r="H243" s="587"/>
      <c r="I243" s="587"/>
      <c r="J243" s="587"/>
      <c r="K243" s="587"/>
      <c r="L243" s="587"/>
      <c r="M243" s="587"/>
      <c r="N243" s="587"/>
      <c r="O243" s="588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x14ac:dyDescent="0.2">
      <c r="A244" s="587"/>
      <c r="B244" s="587"/>
      <c r="C244" s="587"/>
      <c r="D244" s="587"/>
      <c r="E244" s="587"/>
      <c r="F244" s="587"/>
      <c r="G244" s="587"/>
      <c r="H244" s="587"/>
      <c r="I244" s="587"/>
      <c r="J244" s="587"/>
      <c r="K244" s="587"/>
      <c r="L244" s="587"/>
      <c r="M244" s="587"/>
      <c r="N244" s="587"/>
      <c r="O244" s="588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customHeight="1" x14ac:dyDescent="0.25">
      <c r="A245" s="594" t="s">
        <v>390</v>
      </c>
      <c r="B245" s="587"/>
      <c r="C245" s="587"/>
      <c r="D245" s="587"/>
      <c r="E245" s="587"/>
      <c r="F245" s="587"/>
      <c r="G245" s="587"/>
      <c r="H245" s="587"/>
      <c r="I245" s="587"/>
      <c r="J245" s="587"/>
      <c r="K245" s="587"/>
      <c r="L245" s="587"/>
      <c r="M245" s="587"/>
      <c r="N245" s="587"/>
      <c r="O245" s="587"/>
      <c r="P245" s="587"/>
      <c r="Q245" s="587"/>
      <c r="R245" s="587"/>
      <c r="S245" s="587"/>
      <c r="T245" s="587"/>
      <c r="U245" s="587"/>
      <c r="V245" s="587"/>
      <c r="W245" s="587"/>
      <c r="X245" s="587"/>
      <c r="Y245" s="587"/>
      <c r="Z245" s="587"/>
      <c r="AA245" s="571"/>
      <c r="AB245" s="571"/>
      <c r="AC245" s="571"/>
    </row>
    <row r="246" spans="1:68" ht="27" customHeight="1" x14ac:dyDescent="0.25">
      <c r="A246" s="54" t="s">
        <v>391</v>
      </c>
      <c r="B246" s="54" t="s">
        <v>392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394</v>
      </c>
      <c r="B247" s="54" t="s">
        <v>395</v>
      </c>
      <c r="C247" s="31">
        <v>4301041003</v>
      </c>
      <c r="D247" s="582">
        <v>4680115886681</v>
      </c>
      <c r="E247" s="583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396</v>
      </c>
      <c r="B248" s="54" t="s">
        <v>397</v>
      </c>
      <c r="C248" s="31">
        <v>4301041007</v>
      </c>
      <c r="D248" s="582">
        <v>4680115886735</v>
      </c>
      <c r="E248" s="583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398</v>
      </c>
      <c r="B249" s="54" t="s">
        <v>399</v>
      </c>
      <c r="C249" s="31">
        <v>4301041006</v>
      </c>
      <c r="D249" s="582">
        <v>4680115886728</v>
      </c>
      <c r="E249" s="583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400</v>
      </c>
      <c r="B250" s="54" t="s">
        <v>401</v>
      </c>
      <c r="C250" s="31">
        <v>4301041005</v>
      </c>
      <c r="D250" s="582">
        <v>4680115886711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86"/>
      <c r="B251" s="587"/>
      <c r="C251" s="587"/>
      <c r="D251" s="587"/>
      <c r="E251" s="587"/>
      <c r="F251" s="587"/>
      <c r="G251" s="587"/>
      <c r="H251" s="587"/>
      <c r="I251" s="587"/>
      <c r="J251" s="587"/>
      <c r="K251" s="587"/>
      <c r="L251" s="587"/>
      <c r="M251" s="587"/>
      <c r="N251" s="587"/>
      <c r="O251" s="588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x14ac:dyDescent="0.2">
      <c r="A252" s="587"/>
      <c r="B252" s="587"/>
      <c r="C252" s="587"/>
      <c r="D252" s="587"/>
      <c r="E252" s="587"/>
      <c r="F252" s="587"/>
      <c r="G252" s="587"/>
      <c r="H252" s="587"/>
      <c r="I252" s="587"/>
      <c r="J252" s="587"/>
      <c r="K252" s="587"/>
      <c r="L252" s="587"/>
      <c r="M252" s="587"/>
      <c r="N252" s="587"/>
      <c r="O252" s="588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customHeight="1" x14ac:dyDescent="0.25">
      <c r="A253" s="595" t="s">
        <v>402</v>
      </c>
      <c r="B253" s="587"/>
      <c r="C253" s="587"/>
      <c r="D253" s="587"/>
      <c r="E253" s="587"/>
      <c r="F253" s="587"/>
      <c r="G253" s="587"/>
      <c r="H253" s="587"/>
      <c r="I253" s="587"/>
      <c r="J253" s="587"/>
      <c r="K253" s="587"/>
      <c r="L253" s="587"/>
      <c r="M253" s="587"/>
      <c r="N253" s="587"/>
      <c r="O253" s="587"/>
      <c r="P253" s="587"/>
      <c r="Q253" s="587"/>
      <c r="R253" s="587"/>
      <c r="S253" s="587"/>
      <c r="T253" s="587"/>
      <c r="U253" s="587"/>
      <c r="V253" s="587"/>
      <c r="W253" s="587"/>
      <c r="X253" s="587"/>
      <c r="Y253" s="587"/>
      <c r="Z253" s="587"/>
      <c r="AA253" s="570"/>
      <c r="AB253" s="570"/>
      <c r="AC253" s="570"/>
    </row>
    <row r="254" spans="1:68" ht="14.25" customHeight="1" x14ac:dyDescent="0.25">
      <c r="A254" s="594" t="s">
        <v>102</v>
      </c>
      <c r="B254" s="587"/>
      <c r="C254" s="587"/>
      <c r="D254" s="587"/>
      <c r="E254" s="587"/>
      <c r="F254" s="587"/>
      <c r="G254" s="587"/>
      <c r="H254" s="587"/>
      <c r="I254" s="587"/>
      <c r="J254" s="587"/>
      <c r="K254" s="587"/>
      <c r="L254" s="587"/>
      <c r="M254" s="587"/>
      <c r="N254" s="587"/>
      <c r="O254" s="587"/>
      <c r="P254" s="587"/>
      <c r="Q254" s="587"/>
      <c r="R254" s="587"/>
      <c r="S254" s="587"/>
      <c r="T254" s="587"/>
      <c r="U254" s="587"/>
      <c r="V254" s="587"/>
      <c r="W254" s="587"/>
      <c r="X254" s="587"/>
      <c r="Y254" s="587"/>
      <c r="Z254" s="587"/>
      <c r="AA254" s="571"/>
      <c r="AB254" s="571"/>
      <c r="AC254" s="571"/>
    </row>
    <row r="255" spans="1:68" ht="27" customHeight="1" x14ac:dyDescent="0.25">
      <c r="A255" s="54" t="s">
        <v>403</v>
      </c>
      <c r="B255" s="54" t="s">
        <v>404</v>
      </c>
      <c r="C255" s="31">
        <v>4301011855</v>
      </c>
      <c r="D255" s="582">
        <v>4680115885837</v>
      </c>
      <c r="E255" s="583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0"/>
      <c r="R255" s="580"/>
      <c r="S255" s="580"/>
      <c r="T255" s="581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406</v>
      </c>
      <c r="B256" s="54" t="s">
        <v>407</v>
      </c>
      <c r="C256" s="31">
        <v>4301011850</v>
      </c>
      <c r="D256" s="582">
        <v>4680115885806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customHeight="1" x14ac:dyDescent="0.25">
      <c r="A257" s="54" t="s">
        <v>409</v>
      </c>
      <c r="B257" s="54" t="s">
        <v>410</v>
      </c>
      <c r="C257" s="31">
        <v>4301011853</v>
      </c>
      <c r="D257" s="582">
        <v>4680115885851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412</v>
      </c>
      <c r="B258" s="54" t="s">
        <v>413</v>
      </c>
      <c r="C258" s="31">
        <v>4301011852</v>
      </c>
      <c r="D258" s="582">
        <v>4680115885844</v>
      </c>
      <c r="E258" s="583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8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415</v>
      </c>
      <c r="B259" s="54" t="s">
        <v>416</v>
      </c>
      <c r="C259" s="31">
        <v>4301011851</v>
      </c>
      <c r="D259" s="582">
        <v>4680115885820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x14ac:dyDescent="0.2">
      <c r="A260" s="586"/>
      <c r="B260" s="587"/>
      <c r="C260" s="587"/>
      <c r="D260" s="587"/>
      <c r="E260" s="587"/>
      <c r="F260" s="587"/>
      <c r="G260" s="587"/>
      <c r="H260" s="587"/>
      <c r="I260" s="587"/>
      <c r="J260" s="587"/>
      <c r="K260" s="587"/>
      <c r="L260" s="587"/>
      <c r="M260" s="587"/>
      <c r="N260" s="587"/>
      <c r="O260" s="588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x14ac:dyDescent="0.2">
      <c r="A261" s="587"/>
      <c r="B261" s="587"/>
      <c r="C261" s="587"/>
      <c r="D261" s="587"/>
      <c r="E261" s="587"/>
      <c r="F261" s="587"/>
      <c r="G261" s="587"/>
      <c r="H261" s="587"/>
      <c r="I261" s="587"/>
      <c r="J261" s="587"/>
      <c r="K261" s="587"/>
      <c r="L261" s="587"/>
      <c r="M261" s="587"/>
      <c r="N261" s="587"/>
      <c r="O261" s="588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customHeight="1" x14ac:dyDescent="0.25">
      <c r="A262" s="595" t="s">
        <v>418</v>
      </c>
      <c r="B262" s="587"/>
      <c r="C262" s="587"/>
      <c r="D262" s="587"/>
      <c r="E262" s="587"/>
      <c r="F262" s="587"/>
      <c r="G262" s="587"/>
      <c r="H262" s="587"/>
      <c r="I262" s="587"/>
      <c r="J262" s="587"/>
      <c r="K262" s="587"/>
      <c r="L262" s="587"/>
      <c r="M262" s="587"/>
      <c r="N262" s="587"/>
      <c r="O262" s="587"/>
      <c r="P262" s="587"/>
      <c r="Q262" s="587"/>
      <c r="R262" s="587"/>
      <c r="S262" s="587"/>
      <c r="T262" s="587"/>
      <c r="U262" s="587"/>
      <c r="V262" s="587"/>
      <c r="W262" s="587"/>
      <c r="X262" s="587"/>
      <c r="Y262" s="587"/>
      <c r="Z262" s="587"/>
      <c r="AA262" s="570"/>
      <c r="AB262" s="570"/>
      <c r="AC262" s="570"/>
    </row>
    <row r="263" spans="1:68" ht="14.25" customHeight="1" x14ac:dyDescent="0.25">
      <c r="A263" s="594" t="s">
        <v>102</v>
      </c>
      <c r="B263" s="587"/>
      <c r="C263" s="587"/>
      <c r="D263" s="587"/>
      <c r="E263" s="587"/>
      <c r="F263" s="587"/>
      <c r="G263" s="587"/>
      <c r="H263" s="587"/>
      <c r="I263" s="587"/>
      <c r="J263" s="587"/>
      <c r="K263" s="587"/>
      <c r="L263" s="587"/>
      <c r="M263" s="587"/>
      <c r="N263" s="587"/>
      <c r="O263" s="587"/>
      <c r="P263" s="587"/>
      <c r="Q263" s="587"/>
      <c r="R263" s="587"/>
      <c r="S263" s="587"/>
      <c r="T263" s="587"/>
      <c r="U263" s="587"/>
      <c r="V263" s="587"/>
      <c r="W263" s="587"/>
      <c r="X263" s="587"/>
      <c r="Y263" s="587"/>
      <c r="Z263" s="587"/>
      <c r="AA263" s="571"/>
      <c r="AB263" s="571"/>
      <c r="AC263" s="571"/>
    </row>
    <row r="264" spans="1:68" ht="27" customHeight="1" x14ac:dyDescent="0.25">
      <c r="A264" s="54" t="s">
        <v>419</v>
      </c>
      <c r="B264" s="54" t="s">
        <v>420</v>
      </c>
      <c r="C264" s="31">
        <v>4301011223</v>
      </c>
      <c r="D264" s="582">
        <v>4607091383423</v>
      </c>
      <c r="E264" s="583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0"/>
      <c r="R264" s="580"/>
      <c r="S264" s="580"/>
      <c r="T264" s="581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421</v>
      </c>
      <c r="B265" s="54" t="s">
        <v>422</v>
      </c>
      <c r="C265" s="31">
        <v>4301012099</v>
      </c>
      <c r="D265" s="582">
        <v>4680115885691</v>
      </c>
      <c r="E265" s="583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424</v>
      </c>
      <c r="B266" s="54" t="s">
        <v>425</v>
      </c>
      <c r="C266" s="31">
        <v>4301012098</v>
      </c>
      <c r="D266" s="582">
        <v>4680115885660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427</v>
      </c>
      <c r="B267" s="54" t="s">
        <v>428</v>
      </c>
      <c r="C267" s="31">
        <v>4301012176</v>
      </c>
      <c r="D267" s="582">
        <v>4680115886773</v>
      </c>
      <c r="E267" s="583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86"/>
      <c r="B268" s="587"/>
      <c r="C268" s="587"/>
      <c r="D268" s="587"/>
      <c r="E268" s="587"/>
      <c r="F268" s="587"/>
      <c r="G268" s="587"/>
      <c r="H268" s="587"/>
      <c r="I268" s="587"/>
      <c r="J268" s="587"/>
      <c r="K268" s="587"/>
      <c r="L268" s="587"/>
      <c r="M268" s="587"/>
      <c r="N268" s="587"/>
      <c r="O268" s="588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x14ac:dyDescent="0.2">
      <c r="A269" s="587"/>
      <c r="B269" s="587"/>
      <c r="C269" s="587"/>
      <c r="D269" s="587"/>
      <c r="E269" s="587"/>
      <c r="F269" s="587"/>
      <c r="G269" s="587"/>
      <c r="H269" s="587"/>
      <c r="I269" s="587"/>
      <c r="J269" s="587"/>
      <c r="K269" s="587"/>
      <c r="L269" s="587"/>
      <c r="M269" s="587"/>
      <c r="N269" s="587"/>
      <c r="O269" s="588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customHeight="1" x14ac:dyDescent="0.25">
      <c r="A270" s="595" t="s">
        <v>431</v>
      </c>
      <c r="B270" s="587"/>
      <c r="C270" s="587"/>
      <c r="D270" s="587"/>
      <c r="E270" s="587"/>
      <c r="F270" s="587"/>
      <c r="G270" s="587"/>
      <c r="H270" s="587"/>
      <c r="I270" s="587"/>
      <c r="J270" s="587"/>
      <c r="K270" s="587"/>
      <c r="L270" s="587"/>
      <c r="M270" s="587"/>
      <c r="N270" s="587"/>
      <c r="O270" s="587"/>
      <c r="P270" s="587"/>
      <c r="Q270" s="587"/>
      <c r="R270" s="587"/>
      <c r="S270" s="587"/>
      <c r="T270" s="587"/>
      <c r="U270" s="587"/>
      <c r="V270" s="587"/>
      <c r="W270" s="587"/>
      <c r="X270" s="587"/>
      <c r="Y270" s="587"/>
      <c r="Z270" s="587"/>
      <c r="AA270" s="570"/>
      <c r="AB270" s="570"/>
      <c r="AC270" s="570"/>
    </row>
    <row r="271" spans="1:68" ht="14.25" customHeight="1" x14ac:dyDescent="0.25">
      <c r="A271" s="594" t="s">
        <v>73</v>
      </c>
      <c r="B271" s="587"/>
      <c r="C271" s="587"/>
      <c r="D271" s="587"/>
      <c r="E271" s="587"/>
      <c r="F271" s="587"/>
      <c r="G271" s="587"/>
      <c r="H271" s="587"/>
      <c r="I271" s="587"/>
      <c r="J271" s="587"/>
      <c r="K271" s="587"/>
      <c r="L271" s="587"/>
      <c r="M271" s="587"/>
      <c r="N271" s="587"/>
      <c r="O271" s="587"/>
      <c r="P271" s="587"/>
      <c r="Q271" s="587"/>
      <c r="R271" s="587"/>
      <c r="S271" s="587"/>
      <c r="T271" s="587"/>
      <c r="U271" s="587"/>
      <c r="V271" s="587"/>
      <c r="W271" s="587"/>
      <c r="X271" s="587"/>
      <c r="Y271" s="587"/>
      <c r="Z271" s="587"/>
      <c r="AA271" s="571"/>
      <c r="AB271" s="571"/>
      <c r="AC271" s="571"/>
    </row>
    <row r="272" spans="1:68" ht="27" customHeight="1" x14ac:dyDescent="0.25">
      <c r="A272" s="54" t="s">
        <v>432</v>
      </c>
      <c r="B272" s="54" t="s">
        <v>433</v>
      </c>
      <c r="C272" s="31">
        <v>4301051893</v>
      </c>
      <c r="D272" s="582">
        <v>4680115886186</v>
      </c>
      <c r="E272" s="583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0"/>
      <c r="R272" s="580"/>
      <c r="S272" s="580"/>
      <c r="T272" s="581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2">
        <v>4680115881228</v>
      </c>
      <c r="E273" s="583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2">
        <v>4680115881211</v>
      </c>
      <c r="E274" s="583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86"/>
      <c r="B275" s="587"/>
      <c r="C275" s="587"/>
      <c r="D275" s="587"/>
      <c r="E275" s="587"/>
      <c r="F275" s="587"/>
      <c r="G275" s="587"/>
      <c r="H275" s="587"/>
      <c r="I275" s="587"/>
      <c r="J275" s="587"/>
      <c r="K275" s="587"/>
      <c r="L275" s="587"/>
      <c r="M275" s="587"/>
      <c r="N275" s="587"/>
      <c r="O275" s="588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0</v>
      </c>
      <c r="Y275" s="577">
        <f>IFERROR(Y272/H272,"0")+IFERROR(Y273/H273,"0")+IFERROR(Y274/H274,"0")</f>
        <v>0</v>
      </c>
      <c r="Z275" s="577">
        <f>IFERROR(IF(Z272="",0,Z272),"0")+IFERROR(IF(Z273="",0,Z273),"0")+IFERROR(IF(Z274="",0,Z274),"0")</f>
        <v>0</v>
      </c>
      <c r="AA275" s="578"/>
      <c r="AB275" s="578"/>
      <c r="AC275" s="578"/>
    </row>
    <row r="276" spans="1:68" x14ac:dyDescent="0.2">
      <c r="A276" s="587"/>
      <c r="B276" s="587"/>
      <c r="C276" s="587"/>
      <c r="D276" s="587"/>
      <c r="E276" s="587"/>
      <c r="F276" s="587"/>
      <c r="G276" s="587"/>
      <c r="H276" s="587"/>
      <c r="I276" s="587"/>
      <c r="J276" s="587"/>
      <c r="K276" s="587"/>
      <c r="L276" s="587"/>
      <c r="M276" s="587"/>
      <c r="N276" s="587"/>
      <c r="O276" s="588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0</v>
      </c>
      <c r="Y276" s="577">
        <f>IFERROR(SUM(Y272:Y274),"0")</f>
        <v>0</v>
      </c>
      <c r="Z276" s="37"/>
      <c r="AA276" s="578"/>
      <c r="AB276" s="578"/>
      <c r="AC276" s="578"/>
    </row>
    <row r="277" spans="1:68" ht="16.5" customHeight="1" x14ac:dyDescent="0.25">
      <c r="A277" s="595" t="s">
        <v>441</v>
      </c>
      <c r="B277" s="587"/>
      <c r="C277" s="587"/>
      <c r="D277" s="587"/>
      <c r="E277" s="587"/>
      <c r="F277" s="587"/>
      <c r="G277" s="587"/>
      <c r="H277" s="587"/>
      <c r="I277" s="587"/>
      <c r="J277" s="587"/>
      <c r="K277" s="587"/>
      <c r="L277" s="587"/>
      <c r="M277" s="587"/>
      <c r="N277" s="587"/>
      <c r="O277" s="587"/>
      <c r="P277" s="587"/>
      <c r="Q277" s="587"/>
      <c r="R277" s="587"/>
      <c r="S277" s="587"/>
      <c r="T277" s="587"/>
      <c r="U277" s="587"/>
      <c r="V277" s="587"/>
      <c r="W277" s="587"/>
      <c r="X277" s="587"/>
      <c r="Y277" s="587"/>
      <c r="Z277" s="587"/>
      <c r="AA277" s="570"/>
      <c r="AB277" s="570"/>
      <c r="AC277" s="570"/>
    </row>
    <row r="278" spans="1:68" ht="14.25" customHeight="1" x14ac:dyDescent="0.25">
      <c r="A278" s="594" t="s">
        <v>63</v>
      </c>
      <c r="B278" s="587"/>
      <c r="C278" s="587"/>
      <c r="D278" s="587"/>
      <c r="E278" s="587"/>
      <c r="F278" s="587"/>
      <c r="G278" s="587"/>
      <c r="H278" s="587"/>
      <c r="I278" s="587"/>
      <c r="J278" s="587"/>
      <c r="K278" s="587"/>
      <c r="L278" s="587"/>
      <c r="M278" s="587"/>
      <c r="N278" s="587"/>
      <c r="O278" s="587"/>
      <c r="P278" s="587"/>
      <c r="Q278" s="587"/>
      <c r="R278" s="587"/>
      <c r="S278" s="587"/>
      <c r="T278" s="587"/>
      <c r="U278" s="587"/>
      <c r="V278" s="587"/>
      <c r="W278" s="587"/>
      <c r="X278" s="587"/>
      <c r="Y278" s="587"/>
      <c r="Z278" s="587"/>
      <c r="AA278" s="571"/>
      <c r="AB278" s="571"/>
      <c r="AC278" s="571"/>
    </row>
    <row r="279" spans="1:68" ht="27" customHeight="1" x14ac:dyDescent="0.25">
      <c r="A279" s="54" t="s">
        <v>442</v>
      </c>
      <c r="B279" s="54" t="s">
        <v>443</v>
      </c>
      <c r="C279" s="31">
        <v>4301031307</v>
      </c>
      <c r="D279" s="582">
        <v>4680115880344</v>
      </c>
      <c r="E279" s="583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0"/>
      <c r="R279" s="580"/>
      <c r="S279" s="580"/>
      <c r="T279" s="581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6"/>
      <c r="B280" s="587"/>
      <c r="C280" s="587"/>
      <c r="D280" s="587"/>
      <c r="E280" s="587"/>
      <c r="F280" s="587"/>
      <c r="G280" s="587"/>
      <c r="H280" s="587"/>
      <c r="I280" s="587"/>
      <c r="J280" s="587"/>
      <c r="K280" s="587"/>
      <c r="L280" s="587"/>
      <c r="M280" s="587"/>
      <c r="N280" s="587"/>
      <c r="O280" s="588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x14ac:dyDescent="0.2">
      <c r="A281" s="587"/>
      <c r="B281" s="587"/>
      <c r="C281" s="587"/>
      <c r="D281" s="587"/>
      <c r="E281" s="587"/>
      <c r="F281" s="587"/>
      <c r="G281" s="587"/>
      <c r="H281" s="587"/>
      <c r="I281" s="587"/>
      <c r="J281" s="587"/>
      <c r="K281" s="587"/>
      <c r="L281" s="587"/>
      <c r="M281" s="587"/>
      <c r="N281" s="587"/>
      <c r="O281" s="588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customHeight="1" x14ac:dyDescent="0.25">
      <c r="A282" s="594" t="s">
        <v>73</v>
      </c>
      <c r="B282" s="587"/>
      <c r="C282" s="587"/>
      <c r="D282" s="587"/>
      <c r="E282" s="587"/>
      <c r="F282" s="587"/>
      <c r="G282" s="587"/>
      <c r="H282" s="587"/>
      <c r="I282" s="587"/>
      <c r="J282" s="587"/>
      <c r="K282" s="587"/>
      <c r="L282" s="587"/>
      <c r="M282" s="587"/>
      <c r="N282" s="587"/>
      <c r="O282" s="587"/>
      <c r="P282" s="587"/>
      <c r="Q282" s="587"/>
      <c r="R282" s="587"/>
      <c r="S282" s="587"/>
      <c r="T282" s="587"/>
      <c r="U282" s="587"/>
      <c r="V282" s="587"/>
      <c r="W282" s="587"/>
      <c r="X282" s="587"/>
      <c r="Y282" s="587"/>
      <c r="Z282" s="587"/>
      <c r="AA282" s="571"/>
      <c r="AB282" s="571"/>
      <c r="AC282" s="571"/>
    </row>
    <row r="283" spans="1:68" ht="27" customHeight="1" x14ac:dyDescent="0.25">
      <c r="A283" s="54" t="s">
        <v>445</v>
      </c>
      <c r="B283" s="54" t="s">
        <v>446</v>
      </c>
      <c r="C283" s="31">
        <v>4301051782</v>
      </c>
      <c r="D283" s="582">
        <v>4680115884618</v>
      </c>
      <c r="E283" s="583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0"/>
      <c r="R283" s="580"/>
      <c r="S283" s="580"/>
      <c r="T283" s="581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86"/>
      <c r="B284" s="587"/>
      <c r="C284" s="587"/>
      <c r="D284" s="587"/>
      <c r="E284" s="587"/>
      <c r="F284" s="587"/>
      <c r="G284" s="587"/>
      <c r="H284" s="587"/>
      <c r="I284" s="587"/>
      <c r="J284" s="587"/>
      <c r="K284" s="587"/>
      <c r="L284" s="587"/>
      <c r="M284" s="587"/>
      <c r="N284" s="587"/>
      <c r="O284" s="588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x14ac:dyDescent="0.2">
      <c r="A285" s="587"/>
      <c r="B285" s="587"/>
      <c r="C285" s="587"/>
      <c r="D285" s="587"/>
      <c r="E285" s="587"/>
      <c r="F285" s="587"/>
      <c r="G285" s="587"/>
      <c r="H285" s="587"/>
      <c r="I285" s="587"/>
      <c r="J285" s="587"/>
      <c r="K285" s="587"/>
      <c r="L285" s="587"/>
      <c r="M285" s="587"/>
      <c r="N285" s="587"/>
      <c r="O285" s="588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customHeight="1" x14ac:dyDescent="0.25">
      <c r="A286" s="595" t="s">
        <v>448</v>
      </c>
      <c r="B286" s="587"/>
      <c r="C286" s="587"/>
      <c r="D286" s="587"/>
      <c r="E286" s="587"/>
      <c r="F286" s="587"/>
      <c r="G286" s="587"/>
      <c r="H286" s="587"/>
      <c r="I286" s="587"/>
      <c r="J286" s="587"/>
      <c r="K286" s="587"/>
      <c r="L286" s="587"/>
      <c r="M286" s="587"/>
      <c r="N286" s="587"/>
      <c r="O286" s="587"/>
      <c r="P286" s="587"/>
      <c r="Q286" s="587"/>
      <c r="R286" s="587"/>
      <c r="S286" s="587"/>
      <c r="T286" s="587"/>
      <c r="U286" s="587"/>
      <c r="V286" s="587"/>
      <c r="W286" s="587"/>
      <c r="X286" s="587"/>
      <c r="Y286" s="587"/>
      <c r="Z286" s="587"/>
      <c r="AA286" s="570"/>
      <c r="AB286" s="570"/>
      <c r="AC286" s="570"/>
    </row>
    <row r="287" spans="1:68" ht="14.25" customHeight="1" x14ac:dyDescent="0.25">
      <c r="A287" s="594" t="s">
        <v>102</v>
      </c>
      <c r="B287" s="587"/>
      <c r="C287" s="587"/>
      <c r="D287" s="587"/>
      <c r="E287" s="587"/>
      <c r="F287" s="587"/>
      <c r="G287" s="587"/>
      <c r="H287" s="587"/>
      <c r="I287" s="587"/>
      <c r="J287" s="587"/>
      <c r="K287" s="587"/>
      <c r="L287" s="587"/>
      <c r="M287" s="587"/>
      <c r="N287" s="587"/>
      <c r="O287" s="587"/>
      <c r="P287" s="587"/>
      <c r="Q287" s="587"/>
      <c r="R287" s="587"/>
      <c r="S287" s="587"/>
      <c r="T287" s="587"/>
      <c r="U287" s="587"/>
      <c r="V287" s="587"/>
      <c r="W287" s="587"/>
      <c r="X287" s="587"/>
      <c r="Y287" s="587"/>
      <c r="Z287" s="587"/>
      <c r="AA287" s="571"/>
      <c r="AB287" s="571"/>
      <c r="AC287" s="571"/>
    </row>
    <row r="288" spans="1:68" ht="27" customHeight="1" x14ac:dyDescent="0.25">
      <c r="A288" s="54" t="s">
        <v>449</v>
      </c>
      <c r="B288" s="54" t="s">
        <v>450</v>
      </c>
      <c r="C288" s="31">
        <v>4301011662</v>
      </c>
      <c r="D288" s="582">
        <v>4680115883703</v>
      </c>
      <c r="E288" s="583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9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0"/>
      <c r="R288" s="580"/>
      <c r="S288" s="580"/>
      <c r="T288" s="581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586"/>
      <c r="B289" s="587"/>
      <c r="C289" s="587"/>
      <c r="D289" s="587"/>
      <c r="E289" s="587"/>
      <c r="F289" s="587"/>
      <c r="G289" s="587"/>
      <c r="H289" s="587"/>
      <c r="I289" s="587"/>
      <c r="J289" s="587"/>
      <c r="K289" s="587"/>
      <c r="L289" s="587"/>
      <c r="M289" s="587"/>
      <c r="N289" s="587"/>
      <c r="O289" s="588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x14ac:dyDescent="0.2">
      <c r="A290" s="587"/>
      <c r="B290" s="587"/>
      <c r="C290" s="587"/>
      <c r="D290" s="587"/>
      <c r="E290" s="587"/>
      <c r="F290" s="587"/>
      <c r="G290" s="587"/>
      <c r="H290" s="587"/>
      <c r="I290" s="587"/>
      <c r="J290" s="587"/>
      <c r="K290" s="587"/>
      <c r="L290" s="587"/>
      <c r="M290" s="587"/>
      <c r="N290" s="587"/>
      <c r="O290" s="588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customHeight="1" x14ac:dyDescent="0.25">
      <c r="A291" s="595" t="s">
        <v>453</v>
      </c>
      <c r="B291" s="587"/>
      <c r="C291" s="587"/>
      <c r="D291" s="587"/>
      <c r="E291" s="587"/>
      <c r="F291" s="587"/>
      <c r="G291" s="587"/>
      <c r="H291" s="587"/>
      <c r="I291" s="587"/>
      <c r="J291" s="587"/>
      <c r="K291" s="587"/>
      <c r="L291" s="587"/>
      <c r="M291" s="587"/>
      <c r="N291" s="587"/>
      <c r="O291" s="587"/>
      <c r="P291" s="587"/>
      <c r="Q291" s="587"/>
      <c r="R291" s="587"/>
      <c r="S291" s="587"/>
      <c r="T291" s="587"/>
      <c r="U291" s="587"/>
      <c r="V291" s="587"/>
      <c r="W291" s="587"/>
      <c r="X291" s="587"/>
      <c r="Y291" s="587"/>
      <c r="Z291" s="587"/>
      <c r="AA291" s="570"/>
      <c r="AB291" s="570"/>
      <c r="AC291" s="570"/>
    </row>
    <row r="292" spans="1:68" ht="14.25" customHeight="1" x14ac:dyDescent="0.25">
      <c r="A292" s="594" t="s">
        <v>102</v>
      </c>
      <c r="B292" s="587"/>
      <c r="C292" s="587"/>
      <c r="D292" s="587"/>
      <c r="E292" s="587"/>
      <c r="F292" s="587"/>
      <c r="G292" s="587"/>
      <c r="H292" s="587"/>
      <c r="I292" s="587"/>
      <c r="J292" s="587"/>
      <c r="K292" s="587"/>
      <c r="L292" s="587"/>
      <c r="M292" s="587"/>
      <c r="N292" s="587"/>
      <c r="O292" s="587"/>
      <c r="P292" s="587"/>
      <c r="Q292" s="587"/>
      <c r="R292" s="587"/>
      <c r="S292" s="587"/>
      <c r="T292" s="587"/>
      <c r="U292" s="587"/>
      <c r="V292" s="587"/>
      <c r="W292" s="587"/>
      <c r="X292" s="587"/>
      <c r="Y292" s="587"/>
      <c r="Z292" s="587"/>
      <c r="AA292" s="571"/>
      <c r="AB292" s="571"/>
      <c r="AC292" s="571"/>
    </row>
    <row r="293" spans="1:68" ht="27" customHeight="1" x14ac:dyDescent="0.25">
      <c r="A293" s="54" t="s">
        <v>454</v>
      </c>
      <c r="B293" s="54" t="s">
        <v>455</v>
      </c>
      <c r="C293" s="31">
        <v>4301012024</v>
      </c>
      <c r="D293" s="582">
        <v>4680115885615</v>
      </c>
      <c r="E293" s="583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0"/>
      <c r="R293" s="580"/>
      <c r="S293" s="580"/>
      <c r="T293" s="581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customHeight="1" x14ac:dyDescent="0.25">
      <c r="A294" s="54" t="s">
        <v>457</v>
      </c>
      <c r="B294" s="54" t="s">
        <v>458</v>
      </c>
      <c r="C294" s="31">
        <v>4301011911</v>
      </c>
      <c r="D294" s="582">
        <v>4680115885554</v>
      </c>
      <c r="E294" s="583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457</v>
      </c>
      <c r="B295" s="54" t="s">
        <v>461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4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customHeight="1" x14ac:dyDescent="0.25">
      <c r="A296" s="54" t="s">
        <v>463</v>
      </c>
      <c r="B296" s="54" t="s">
        <v>464</v>
      </c>
      <c r="C296" s="31">
        <v>4301011858</v>
      </c>
      <c r="D296" s="582">
        <v>4680115885646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customHeight="1" x14ac:dyDescent="0.25">
      <c r="A297" s="54" t="s">
        <v>466</v>
      </c>
      <c r="B297" s="54" t="s">
        <v>467</v>
      </c>
      <c r="C297" s="31">
        <v>4301011857</v>
      </c>
      <c r="D297" s="582">
        <v>4680115885622</v>
      </c>
      <c r="E297" s="583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4301011859</v>
      </c>
      <c r="D298" s="582">
        <v>4680115885608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x14ac:dyDescent="0.2">
      <c r="A299" s="586"/>
      <c r="B299" s="587"/>
      <c r="C299" s="587"/>
      <c r="D299" s="587"/>
      <c r="E299" s="587"/>
      <c r="F299" s="587"/>
      <c r="G299" s="587"/>
      <c r="H299" s="587"/>
      <c r="I299" s="587"/>
      <c r="J299" s="587"/>
      <c r="K299" s="587"/>
      <c r="L299" s="587"/>
      <c r="M299" s="587"/>
      <c r="N299" s="587"/>
      <c r="O299" s="588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x14ac:dyDescent="0.2">
      <c r="A300" s="587"/>
      <c r="B300" s="587"/>
      <c r="C300" s="587"/>
      <c r="D300" s="587"/>
      <c r="E300" s="587"/>
      <c r="F300" s="587"/>
      <c r="G300" s="587"/>
      <c r="H300" s="587"/>
      <c r="I300" s="587"/>
      <c r="J300" s="587"/>
      <c r="K300" s="587"/>
      <c r="L300" s="587"/>
      <c r="M300" s="587"/>
      <c r="N300" s="587"/>
      <c r="O300" s="588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customHeight="1" x14ac:dyDescent="0.25">
      <c r="A301" s="594" t="s">
        <v>63</v>
      </c>
      <c r="B301" s="587"/>
      <c r="C301" s="587"/>
      <c r="D301" s="587"/>
      <c r="E301" s="587"/>
      <c r="F301" s="587"/>
      <c r="G301" s="587"/>
      <c r="H301" s="587"/>
      <c r="I301" s="587"/>
      <c r="J301" s="587"/>
      <c r="K301" s="587"/>
      <c r="L301" s="587"/>
      <c r="M301" s="587"/>
      <c r="N301" s="587"/>
      <c r="O301" s="587"/>
      <c r="P301" s="587"/>
      <c r="Q301" s="587"/>
      <c r="R301" s="587"/>
      <c r="S301" s="587"/>
      <c r="T301" s="587"/>
      <c r="U301" s="587"/>
      <c r="V301" s="587"/>
      <c r="W301" s="587"/>
      <c r="X301" s="587"/>
      <c r="Y301" s="587"/>
      <c r="Z301" s="587"/>
      <c r="AA301" s="571"/>
      <c r="AB301" s="571"/>
      <c r="AC301" s="571"/>
    </row>
    <row r="302" spans="1:68" ht="27" customHeight="1" x14ac:dyDescent="0.25">
      <c r="A302" s="54" t="s">
        <v>471</v>
      </c>
      <c r="B302" s="54" t="s">
        <v>472</v>
      </c>
      <c r="C302" s="31">
        <v>4301030878</v>
      </c>
      <c r="D302" s="582">
        <v>4607091387193</v>
      </c>
      <c r="E302" s="583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0"/>
      <c r="R302" s="580"/>
      <c r="S302" s="580"/>
      <c r="T302" s="581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customHeight="1" x14ac:dyDescent="0.25">
      <c r="A303" s="54" t="s">
        <v>474</v>
      </c>
      <c r="B303" s="54" t="s">
        <v>475</v>
      </c>
      <c r="C303" s="31">
        <v>4301031153</v>
      </c>
      <c r="D303" s="582">
        <v>4607091387230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72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477</v>
      </c>
      <c r="B304" s="54" t="s">
        <v>478</v>
      </c>
      <c r="C304" s="31">
        <v>4301031154</v>
      </c>
      <c r="D304" s="582">
        <v>4607091387292</v>
      </c>
      <c r="E304" s="583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480</v>
      </c>
      <c r="B305" s="54" t="s">
        <v>481</v>
      </c>
      <c r="C305" s="31">
        <v>4301031152</v>
      </c>
      <c r="D305" s="582">
        <v>4607091387285</v>
      </c>
      <c r="E305" s="583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482</v>
      </c>
      <c r="B306" s="54" t="s">
        <v>483</v>
      </c>
      <c r="C306" s="31">
        <v>4301031305</v>
      </c>
      <c r="D306" s="582">
        <v>4607091389845</v>
      </c>
      <c r="E306" s="583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customHeight="1" x14ac:dyDescent="0.25">
      <c r="A307" s="54" t="s">
        <v>485</v>
      </c>
      <c r="B307" s="54" t="s">
        <v>486</v>
      </c>
      <c r="C307" s="31">
        <v>4301031306</v>
      </c>
      <c r="D307" s="582">
        <v>4680115882881</v>
      </c>
      <c r="E307" s="583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82">
        <v>4607091383836</v>
      </c>
      <c r="E308" s="583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x14ac:dyDescent="0.2">
      <c r="A309" s="586"/>
      <c r="B309" s="587"/>
      <c r="C309" s="587"/>
      <c r="D309" s="587"/>
      <c r="E309" s="587"/>
      <c r="F309" s="587"/>
      <c r="G309" s="587"/>
      <c r="H309" s="587"/>
      <c r="I309" s="587"/>
      <c r="J309" s="587"/>
      <c r="K309" s="587"/>
      <c r="L309" s="587"/>
      <c r="M309" s="587"/>
      <c r="N309" s="587"/>
      <c r="O309" s="588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x14ac:dyDescent="0.2">
      <c r="A310" s="587"/>
      <c r="B310" s="587"/>
      <c r="C310" s="587"/>
      <c r="D310" s="587"/>
      <c r="E310" s="587"/>
      <c r="F310" s="587"/>
      <c r="G310" s="587"/>
      <c r="H310" s="587"/>
      <c r="I310" s="587"/>
      <c r="J310" s="587"/>
      <c r="K310" s="587"/>
      <c r="L310" s="587"/>
      <c r="M310" s="587"/>
      <c r="N310" s="587"/>
      <c r="O310" s="588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customHeight="1" x14ac:dyDescent="0.25">
      <c r="A311" s="594" t="s">
        <v>73</v>
      </c>
      <c r="B311" s="587"/>
      <c r="C311" s="587"/>
      <c r="D311" s="587"/>
      <c r="E311" s="587"/>
      <c r="F311" s="587"/>
      <c r="G311" s="587"/>
      <c r="H311" s="587"/>
      <c r="I311" s="587"/>
      <c r="J311" s="587"/>
      <c r="K311" s="587"/>
      <c r="L311" s="587"/>
      <c r="M311" s="587"/>
      <c r="N311" s="587"/>
      <c r="O311" s="587"/>
      <c r="P311" s="587"/>
      <c r="Q311" s="587"/>
      <c r="R311" s="587"/>
      <c r="S311" s="587"/>
      <c r="T311" s="587"/>
      <c r="U311" s="587"/>
      <c r="V311" s="587"/>
      <c r="W311" s="587"/>
      <c r="X311" s="587"/>
      <c r="Y311" s="587"/>
      <c r="Z311" s="587"/>
      <c r="AA311" s="571"/>
      <c r="AB311" s="571"/>
      <c r="AC311" s="571"/>
    </row>
    <row r="312" spans="1:68" ht="27" customHeight="1" x14ac:dyDescent="0.25">
      <c r="A312" s="54" t="s">
        <v>490</v>
      </c>
      <c r="B312" s="54" t="s">
        <v>491</v>
      </c>
      <c r="C312" s="31">
        <v>4301051100</v>
      </c>
      <c r="D312" s="582">
        <v>4607091387766</v>
      </c>
      <c r="E312" s="583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0"/>
      <c r="R312" s="580"/>
      <c r="S312" s="580"/>
      <c r="T312" s="581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493</v>
      </c>
      <c r="B313" s="54" t="s">
        <v>494</v>
      </c>
      <c r="C313" s="31">
        <v>4301051818</v>
      </c>
      <c r="D313" s="582">
        <v>4607091387957</v>
      </c>
      <c r="E313" s="583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496</v>
      </c>
      <c r="B314" s="54" t="s">
        <v>497</v>
      </c>
      <c r="C314" s="31">
        <v>4301051819</v>
      </c>
      <c r="D314" s="582">
        <v>4607091387964</v>
      </c>
      <c r="E314" s="583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4301051734</v>
      </c>
      <c r="D315" s="582">
        <v>4680115884588</v>
      </c>
      <c r="E315" s="583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4301051578</v>
      </c>
      <c r="D316" s="582">
        <v>4607091387513</v>
      </c>
      <c r="E316" s="583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86"/>
      <c r="B317" s="587"/>
      <c r="C317" s="587"/>
      <c r="D317" s="587"/>
      <c r="E317" s="587"/>
      <c r="F317" s="587"/>
      <c r="G317" s="587"/>
      <c r="H317" s="587"/>
      <c r="I317" s="587"/>
      <c r="J317" s="587"/>
      <c r="K317" s="587"/>
      <c r="L317" s="587"/>
      <c r="M317" s="587"/>
      <c r="N317" s="587"/>
      <c r="O317" s="588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x14ac:dyDescent="0.2">
      <c r="A318" s="587"/>
      <c r="B318" s="587"/>
      <c r="C318" s="587"/>
      <c r="D318" s="587"/>
      <c r="E318" s="587"/>
      <c r="F318" s="587"/>
      <c r="G318" s="587"/>
      <c r="H318" s="587"/>
      <c r="I318" s="587"/>
      <c r="J318" s="587"/>
      <c r="K318" s="587"/>
      <c r="L318" s="587"/>
      <c r="M318" s="587"/>
      <c r="N318" s="587"/>
      <c r="O318" s="588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customHeight="1" x14ac:dyDescent="0.25">
      <c r="A319" s="594" t="s">
        <v>172</v>
      </c>
      <c r="B319" s="587"/>
      <c r="C319" s="587"/>
      <c r="D319" s="587"/>
      <c r="E319" s="587"/>
      <c r="F319" s="587"/>
      <c r="G319" s="587"/>
      <c r="H319" s="587"/>
      <c r="I319" s="587"/>
      <c r="J319" s="587"/>
      <c r="K319" s="587"/>
      <c r="L319" s="587"/>
      <c r="M319" s="587"/>
      <c r="N319" s="587"/>
      <c r="O319" s="587"/>
      <c r="P319" s="587"/>
      <c r="Q319" s="587"/>
      <c r="R319" s="587"/>
      <c r="S319" s="587"/>
      <c r="T319" s="587"/>
      <c r="U319" s="587"/>
      <c r="V319" s="587"/>
      <c r="W319" s="587"/>
      <c r="X319" s="587"/>
      <c r="Y319" s="587"/>
      <c r="Z319" s="587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82">
        <v>4607091380880</v>
      </c>
      <c r="E320" s="583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0"/>
      <c r="R320" s="580"/>
      <c r="S320" s="580"/>
      <c r="T320" s="581"/>
      <c r="U320" s="34"/>
      <c r="V320" s="34"/>
      <c r="W320" s="35" t="s">
        <v>69</v>
      </c>
      <c r="X320" s="575">
        <v>200</v>
      </c>
      <c r="Y320" s="576">
        <f>IFERROR(IF(X320="",0,CEILING((X320/$H320),1)*$H320),"")</f>
        <v>201.60000000000002</v>
      </c>
      <c r="Z320" s="36">
        <f>IFERROR(IF(Y320=0,"",ROUNDUP(Y320/H320,0)*0.01898),"")</f>
        <v>0.45552000000000004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212.35714285714286</v>
      </c>
      <c r="BN320" s="64">
        <f>IFERROR(Y320*I320/H320,"0")</f>
        <v>214.05600000000001</v>
      </c>
      <c r="BO320" s="64">
        <f>IFERROR(1/J320*(X320/H320),"0")</f>
        <v>0.37202380952380953</v>
      </c>
      <c r="BP320" s="64">
        <f>IFERROR(1/J320*(Y320/H320),"0")</f>
        <v>0.375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2">
        <v>4607091384482</v>
      </c>
      <c r="E321" s="583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3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82">
        <v>4607091380897</v>
      </c>
      <c r="E322" s="583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6"/>
      <c r="B323" s="587"/>
      <c r="C323" s="587"/>
      <c r="D323" s="587"/>
      <c r="E323" s="587"/>
      <c r="F323" s="587"/>
      <c r="G323" s="587"/>
      <c r="H323" s="587"/>
      <c r="I323" s="587"/>
      <c r="J323" s="587"/>
      <c r="K323" s="587"/>
      <c r="L323" s="587"/>
      <c r="M323" s="587"/>
      <c r="N323" s="587"/>
      <c r="O323" s="588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23.80952380952381</v>
      </c>
      <c r="Y323" s="577">
        <f>IFERROR(Y320/H320,"0")+IFERROR(Y321/H321,"0")+IFERROR(Y322/H322,"0")</f>
        <v>24</v>
      </c>
      <c r="Z323" s="577">
        <f>IFERROR(IF(Z320="",0,Z320),"0")+IFERROR(IF(Z321="",0,Z321),"0")+IFERROR(IF(Z322="",0,Z322),"0")</f>
        <v>0.45552000000000004</v>
      </c>
      <c r="AA323" s="578"/>
      <c r="AB323" s="578"/>
      <c r="AC323" s="578"/>
    </row>
    <row r="324" spans="1:68" x14ac:dyDescent="0.2">
      <c r="A324" s="587"/>
      <c r="B324" s="587"/>
      <c r="C324" s="587"/>
      <c r="D324" s="587"/>
      <c r="E324" s="587"/>
      <c r="F324" s="587"/>
      <c r="G324" s="587"/>
      <c r="H324" s="587"/>
      <c r="I324" s="587"/>
      <c r="J324" s="587"/>
      <c r="K324" s="587"/>
      <c r="L324" s="587"/>
      <c r="M324" s="587"/>
      <c r="N324" s="587"/>
      <c r="O324" s="588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200</v>
      </c>
      <c r="Y324" s="577">
        <f>IFERROR(SUM(Y320:Y322),"0")</f>
        <v>201.60000000000002</v>
      </c>
      <c r="Z324" s="37"/>
      <c r="AA324" s="578"/>
      <c r="AB324" s="578"/>
      <c r="AC324" s="578"/>
    </row>
    <row r="325" spans="1:68" ht="14.25" customHeight="1" x14ac:dyDescent="0.25">
      <c r="A325" s="594" t="s">
        <v>94</v>
      </c>
      <c r="B325" s="587"/>
      <c r="C325" s="587"/>
      <c r="D325" s="587"/>
      <c r="E325" s="587"/>
      <c r="F325" s="587"/>
      <c r="G325" s="587"/>
      <c r="H325" s="587"/>
      <c r="I325" s="587"/>
      <c r="J325" s="587"/>
      <c r="K325" s="587"/>
      <c r="L325" s="587"/>
      <c r="M325" s="587"/>
      <c r="N325" s="587"/>
      <c r="O325" s="587"/>
      <c r="P325" s="587"/>
      <c r="Q325" s="587"/>
      <c r="R325" s="587"/>
      <c r="S325" s="587"/>
      <c r="T325" s="587"/>
      <c r="U325" s="587"/>
      <c r="V325" s="587"/>
      <c r="W325" s="587"/>
      <c r="X325" s="587"/>
      <c r="Y325" s="587"/>
      <c r="Z325" s="587"/>
      <c r="AA325" s="571"/>
      <c r="AB325" s="571"/>
      <c r="AC325" s="571"/>
    </row>
    <row r="326" spans="1:68" ht="27" customHeight="1" x14ac:dyDescent="0.25">
      <c r="A326" s="54" t="s">
        <v>514</v>
      </c>
      <c r="B326" s="54" t="s">
        <v>515</v>
      </c>
      <c r="C326" s="31">
        <v>4301030235</v>
      </c>
      <c r="D326" s="582">
        <v>4607091388381</v>
      </c>
      <c r="E326" s="583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09" t="s">
        <v>516</v>
      </c>
      <c r="Q326" s="580"/>
      <c r="R326" s="580"/>
      <c r="S326" s="580"/>
      <c r="T326" s="581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518</v>
      </c>
      <c r="B327" s="54" t="s">
        <v>519</v>
      </c>
      <c r="C327" s="31">
        <v>4301032055</v>
      </c>
      <c r="D327" s="582">
        <v>4680115886476</v>
      </c>
      <c r="E327" s="583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88" t="s">
        <v>520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4301030232</v>
      </c>
      <c r="D328" s="582">
        <v>4607091388374</v>
      </c>
      <c r="E328" s="583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1" t="s">
        <v>524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2">
        <v>4607091383102</v>
      </c>
      <c r="E329" s="583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5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82">
        <v>4607091388404</v>
      </c>
      <c r="E330" s="583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6"/>
      <c r="B331" s="587"/>
      <c r="C331" s="587"/>
      <c r="D331" s="587"/>
      <c r="E331" s="587"/>
      <c r="F331" s="587"/>
      <c r="G331" s="587"/>
      <c r="H331" s="587"/>
      <c r="I331" s="587"/>
      <c r="J331" s="587"/>
      <c r="K331" s="587"/>
      <c r="L331" s="587"/>
      <c r="M331" s="587"/>
      <c r="N331" s="587"/>
      <c r="O331" s="588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0</v>
      </c>
      <c r="Y331" s="577">
        <f>IFERROR(Y326/H326,"0")+IFERROR(Y327/H327,"0")+IFERROR(Y328/H328,"0")+IFERROR(Y329/H329,"0")+IFERROR(Y330/H330,"0")</f>
        <v>0</v>
      </c>
      <c r="Z331" s="577">
        <f>IFERROR(IF(Z326="",0,Z326),"0")+IFERROR(IF(Z327="",0,Z327),"0")+IFERROR(IF(Z328="",0,Z328),"0")+IFERROR(IF(Z329="",0,Z329),"0")+IFERROR(IF(Z330="",0,Z330),"0")</f>
        <v>0</v>
      </c>
      <c r="AA331" s="578"/>
      <c r="AB331" s="578"/>
      <c r="AC331" s="578"/>
    </row>
    <row r="332" spans="1:68" x14ac:dyDescent="0.2">
      <c r="A332" s="587"/>
      <c r="B332" s="587"/>
      <c r="C332" s="587"/>
      <c r="D332" s="587"/>
      <c r="E332" s="587"/>
      <c r="F332" s="587"/>
      <c r="G332" s="587"/>
      <c r="H332" s="587"/>
      <c r="I332" s="587"/>
      <c r="J332" s="587"/>
      <c r="K332" s="587"/>
      <c r="L332" s="587"/>
      <c r="M332" s="587"/>
      <c r="N332" s="587"/>
      <c r="O332" s="588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0</v>
      </c>
      <c r="Y332" s="577">
        <f>IFERROR(SUM(Y326:Y330),"0")</f>
        <v>0</v>
      </c>
      <c r="Z332" s="37"/>
      <c r="AA332" s="578"/>
      <c r="AB332" s="578"/>
      <c r="AC332" s="578"/>
    </row>
    <row r="333" spans="1:68" ht="14.25" customHeight="1" x14ac:dyDescent="0.25">
      <c r="A333" s="594" t="s">
        <v>530</v>
      </c>
      <c r="B333" s="587"/>
      <c r="C333" s="587"/>
      <c r="D333" s="587"/>
      <c r="E333" s="587"/>
      <c r="F333" s="587"/>
      <c r="G333" s="587"/>
      <c r="H333" s="587"/>
      <c r="I333" s="587"/>
      <c r="J333" s="587"/>
      <c r="K333" s="587"/>
      <c r="L333" s="587"/>
      <c r="M333" s="587"/>
      <c r="N333" s="587"/>
      <c r="O333" s="587"/>
      <c r="P333" s="587"/>
      <c r="Q333" s="587"/>
      <c r="R333" s="587"/>
      <c r="S333" s="587"/>
      <c r="T333" s="587"/>
      <c r="U333" s="587"/>
      <c r="V333" s="587"/>
      <c r="W333" s="587"/>
      <c r="X333" s="587"/>
      <c r="Y333" s="587"/>
      <c r="Z333" s="587"/>
      <c r="AA333" s="571"/>
      <c r="AB333" s="571"/>
      <c r="AC333" s="571"/>
    </row>
    <row r="334" spans="1:68" ht="16.5" customHeight="1" x14ac:dyDescent="0.25">
      <c r="A334" s="54" t="s">
        <v>531</v>
      </c>
      <c r="B334" s="54" t="s">
        <v>532</v>
      </c>
      <c r="C334" s="31">
        <v>4301180007</v>
      </c>
      <c r="D334" s="582">
        <v>4680115881808</v>
      </c>
      <c r="E334" s="583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0"/>
      <c r="R334" s="580"/>
      <c r="S334" s="580"/>
      <c r="T334" s="581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4301180006</v>
      </c>
      <c r="D335" s="582">
        <v>4680115881822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4301180001</v>
      </c>
      <c r="D336" s="582">
        <v>4680115880016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86"/>
      <c r="B337" s="587"/>
      <c r="C337" s="587"/>
      <c r="D337" s="587"/>
      <c r="E337" s="587"/>
      <c r="F337" s="587"/>
      <c r="G337" s="587"/>
      <c r="H337" s="587"/>
      <c r="I337" s="587"/>
      <c r="J337" s="587"/>
      <c r="K337" s="587"/>
      <c r="L337" s="587"/>
      <c r="M337" s="587"/>
      <c r="N337" s="587"/>
      <c r="O337" s="588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x14ac:dyDescent="0.2">
      <c r="A338" s="587"/>
      <c r="B338" s="587"/>
      <c r="C338" s="587"/>
      <c r="D338" s="587"/>
      <c r="E338" s="587"/>
      <c r="F338" s="587"/>
      <c r="G338" s="587"/>
      <c r="H338" s="587"/>
      <c r="I338" s="587"/>
      <c r="J338" s="587"/>
      <c r="K338" s="587"/>
      <c r="L338" s="587"/>
      <c r="M338" s="587"/>
      <c r="N338" s="587"/>
      <c r="O338" s="588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customHeight="1" x14ac:dyDescent="0.25">
      <c r="A339" s="595" t="s">
        <v>539</v>
      </c>
      <c r="B339" s="587"/>
      <c r="C339" s="587"/>
      <c r="D339" s="587"/>
      <c r="E339" s="587"/>
      <c r="F339" s="587"/>
      <c r="G339" s="587"/>
      <c r="H339" s="587"/>
      <c r="I339" s="587"/>
      <c r="J339" s="587"/>
      <c r="K339" s="587"/>
      <c r="L339" s="587"/>
      <c r="M339" s="587"/>
      <c r="N339" s="587"/>
      <c r="O339" s="587"/>
      <c r="P339" s="587"/>
      <c r="Q339" s="587"/>
      <c r="R339" s="587"/>
      <c r="S339" s="587"/>
      <c r="T339" s="587"/>
      <c r="U339" s="587"/>
      <c r="V339" s="587"/>
      <c r="W339" s="587"/>
      <c r="X339" s="587"/>
      <c r="Y339" s="587"/>
      <c r="Z339" s="587"/>
      <c r="AA339" s="570"/>
      <c r="AB339" s="570"/>
      <c r="AC339" s="570"/>
    </row>
    <row r="340" spans="1:68" ht="14.25" customHeight="1" x14ac:dyDescent="0.25">
      <c r="A340" s="594" t="s">
        <v>73</v>
      </c>
      <c r="B340" s="587"/>
      <c r="C340" s="587"/>
      <c r="D340" s="587"/>
      <c r="E340" s="587"/>
      <c r="F340" s="587"/>
      <c r="G340" s="587"/>
      <c r="H340" s="587"/>
      <c r="I340" s="587"/>
      <c r="J340" s="587"/>
      <c r="K340" s="587"/>
      <c r="L340" s="587"/>
      <c r="M340" s="587"/>
      <c r="N340" s="587"/>
      <c r="O340" s="587"/>
      <c r="P340" s="587"/>
      <c r="Q340" s="587"/>
      <c r="R340" s="587"/>
      <c r="S340" s="587"/>
      <c r="T340" s="587"/>
      <c r="U340" s="587"/>
      <c r="V340" s="587"/>
      <c r="W340" s="587"/>
      <c r="X340" s="587"/>
      <c r="Y340" s="587"/>
      <c r="Z340" s="587"/>
      <c r="AA340" s="571"/>
      <c r="AB340" s="571"/>
      <c r="AC340" s="571"/>
    </row>
    <row r="341" spans="1:68" ht="27" customHeight="1" x14ac:dyDescent="0.25">
      <c r="A341" s="54" t="s">
        <v>540</v>
      </c>
      <c r="B341" s="54" t="s">
        <v>541</v>
      </c>
      <c r="C341" s="31">
        <v>4301051489</v>
      </c>
      <c r="D341" s="582">
        <v>4607091387919</v>
      </c>
      <c r="E341" s="583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0"/>
      <c r="R341" s="580"/>
      <c r="S341" s="580"/>
      <c r="T341" s="581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543</v>
      </c>
      <c r="B342" s="54" t="s">
        <v>544</v>
      </c>
      <c r="C342" s="31">
        <v>4301051461</v>
      </c>
      <c r="D342" s="582">
        <v>4680115883604</v>
      </c>
      <c r="E342" s="583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546</v>
      </c>
      <c r="B343" s="54" t="s">
        <v>547</v>
      </c>
      <c r="C343" s="31">
        <v>4301051864</v>
      </c>
      <c r="D343" s="582">
        <v>4680115883567</v>
      </c>
      <c r="E343" s="583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586"/>
      <c r="B344" s="587"/>
      <c r="C344" s="587"/>
      <c r="D344" s="587"/>
      <c r="E344" s="587"/>
      <c r="F344" s="587"/>
      <c r="G344" s="587"/>
      <c r="H344" s="587"/>
      <c r="I344" s="587"/>
      <c r="J344" s="587"/>
      <c r="K344" s="587"/>
      <c r="L344" s="587"/>
      <c r="M344" s="587"/>
      <c r="N344" s="587"/>
      <c r="O344" s="588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x14ac:dyDescent="0.2">
      <c r="A345" s="587"/>
      <c r="B345" s="587"/>
      <c r="C345" s="587"/>
      <c r="D345" s="587"/>
      <c r="E345" s="587"/>
      <c r="F345" s="587"/>
      <c r="G345" s="587"/>
      <c r="H345" s="587"/>
      <c r="I345" s="587"/>
      <c r="J345" s="587"/>
      <c r="K345" s="587"/>
      <c r="L345" s="587"/>
      <c r="M345" s="587"/>
      <c r="N345" s="587"/>
      <c r="O345" s="588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customHeight="1" x14ac:dyDescent="0.2">
      <c r="A346" s="616" t="s">
        <v>549</v>
      </c>
      <c r="B346" s="617"/>
      <c r="C346" s="617"/>
      <c r="D346" s="617"/>
      <c r="E346" s="617"/>
      <c r="F346" s="617"/>
      <c r="G346" s="617"/>
      <c r="H346" s="617"/>
      <c r="I346" s="617"/>
      <c r="J346" s="617"/>
      <c r="K346" s="617"/>
      <c r="L346" s="617"/>
      <c r="M346" s="617"/>
      <c r="N346" s="617"/>
      <c r="O346" s="617"/>
      <c r="P346" s="617"/>
      <c r="Q346" s="617"/>
      <c r="R346" s="617"/>
      <c r="S346" s="617"/>
      <c r="T346" s="617"/>
      <c r="U346" s="617"/>
      <c r="V346" s="617"/>
      <c r="W346" s="617"/>
      <c r="X346" s="617"/>
      <c r="Y346" s="617"/>
      <c r="Z346" s="617"/>
      <c r="AA346" s="48"/>
      <c r="AB346" s="48"/>
      <c r="AC346" s="48"/>
    </row>
    <row r="347" spans="1:68" ht="16.5" customHeight="1" x14ac:dyDescent="0.25">
      <c r="A347" s="595" t="s">
        <v>550</v>
      </c>
      <c r="B347" s="587"/>
      <c r="C347" s="587"/>
      <c r="D347" s="587"/>
      <c r="E347" s="587"/>
      <c r="F347" s="587"/>
      <c r="G347" s="587"/>
      <c r="H347" s="587"/>
      <c r="I347" s="587"/>
      <c r="J347" s="587"/>
      <c r="K347" s="587"/>
      <c r="L347" s="587"/>
      <c r="M347" s="587"/>
      <c r="N347" s="587"/>
      <c r="O347" s="587"/>
      <c r="P347" s="587"/>
      <c r="Q347" s="587"/>
      <c r="R347" s="587"/>
      <c r="S347" s="587"/>
      <c r="T347" s="587"/>
      <c r="U347" s="587"/>
      <c r="V347" s="587"/>
      <c r="W347" s="587"/>
      <c r="X347" s="587"/>
      <c r="Y347" s="587"/>
      <c r="Z347" s="587"/>
      <c r="AA347" s="570"/>
      <c r="AB347" s="570"/>
      <c r="AC347" s="570"/>
    </row>
    <row r="348" spans="1:68" ht="14.25" customHeight="1" x14ac:dyDescent="0.25">
      <c r="A348" s="594" t="s">
        <v>102</v>
      </c>
      <c r="B348" s="587"/>
      <c r="C348" s="587"/>
      <c r="D348" s="587"/>
      <c r="E348" s="587"/>
      <c r="F348" s="587"/>
      <c r="G348" s="587"/>
      <c r="H348" s="587"/>
      <c r="I348" s="587"/>
      <c r="J348" s="587"/>
      <c r="K348" s="587"/>
      <c r="L348" s="587"/>
      <c r="M348" s="587"/>
      <c r="N348" s="587"/>
      <c r="O348" s="587"/>
      <c r="P348" s="587"/>
      <c r="Q348" s="587"/>
      <c r="R348" s="587"/>
      <c r="S348" s="587"/>
      <c r="T348" s="587"/>
      <c r="U348" s="587"/>
      <c r="V348" s="587"/>
      <c r="W348" s="587"/>
      <c r="X348" s="587"/>
      <c r="Y348" s="587"/>
      <c r="Z348" s="587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2">
        <v>4680115884847</v>
      </c>
      <c r="E349" s="583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0"/>
      <c r="R349" s="580"/>
      <c r="S349" s="580"/>
      <c r="T349" s="581"/>
      <c r="U349" s="34"/>
      <c r="V349" s="34"/>
      <c r="W349" s="35" t="s">
        <v>69</v>
      </c>
      <c r="X349" s="575">
        <v>1500</v>
      </c>
      <c r="Y349" s="576">
        <f t="shared" ref="Y349:Y355" si="52">IFERROR(IF(X349="",0,CEILING((X349/$H349),1)*$H349),"")</f>
        <v>1500</v>
      </c>
      <c r="Z349" s="36">
        <f>IFERROR(IF(Y349=0,"",ROUNDUP(Y349/H349,0)*0.02175),"")</f>
        <v>2.1749999999999998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1548</v>
      </c>
      <c r="BN349" s="64">
        <f t="shared" ref="BN349:BN355" si="54">IFERROR(Y349*I349/H349,"0")</f>
        <v>1548</v>
      </c>
      <c r="BO349" s="64">
        <f t="shared" ref="BO349:BO355" si="55">IFERROR(1/J349*(X349/H349),"0")</f>
        <v>2.083333333333333</v>
      </c>
      <c r="BP349" s="64">
        <f t="shared" ref="BP349:BP355" si="56">IFERROR(1/J349*(Y349/H349),"0")</f>
        <v>2.083333333333333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82">
        <v>4680115884854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2">
        <v>4607091383997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0</v>
      </c>
      <c r="Y351" s="576">
        <f t="shared" si="52"/>
        <v>0</v>
      </c>
      <c r="Z351" s="36" t="str">
        <f>IFERROR(IF(Y351=0,"",ROUNDUP(Y351/H351,0)*0.02175),"")</f>
        <v/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2">
        <v>4680115884830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1000</v>
      </c>
      <c r="Y352" s="576">
        <f t="shared" si="52"/>
        <v>1005</v>
      </c>
      <c r="Z352" s="36">
        <f>IFERROR(IF(Y352=0,"",ROUNDUP(Y352/H352,0)*0.02175),"")</f>
        <v>1.4572499999999999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1032</v>
      </c>
      <c r="BN352" s="64">
        <f t="shared" si="54"/>
        <v>1037.1600000000001</v>
      </c>
      <c r="BO352" s="64">
        <f t="shared" si="55"/>
        <v>1.3888888888888888</v>
      </c>
      <c r="BP352" s="64">
        <f t="shared" si="56"/>
        <v>1.3958333333333333</v>
      </c>
    </row>
    <row r="353" spans="1:68" ht="27" customHeight="1" x14ac:dyDescent="0.25">
      <c r="A353" s="54" t="s">
        <v>563</v>
      </c>
      <c r="B353" s="54" t="s">
        <v>564</v>
      </c>
      <c r="C353" s="31">
        <v>4301011433</v>
      </c>
      <c r="D353" s="582">
        <v>4680115882638</v>
      </c>
      <c r="E353" s="583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7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customHeight="1" x14ac:dyDescent="0.25">
      <c r="A354" s="54" t="s">
        <v>566</v>
      </c>
      <c r="B354" s="54" t="s">
        <v>567</v>
      </c>
      <c r="C354" s="31">
        <v>4301011952</v>
      </c>
      <c r="D354" s="582">
        <v>4680115884922</v>
      </c>
      <c r="E354" s="583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customHeight="1" x14ac:dyDescent="0.25">
      <c r="A355" s="54" t="s">
        <v>568</v>
      </c>
      <c r="B355" s="54" t="s">
        <v>569</v>
      </c>
      <c r="C355" s="31">
        <v>4301011868</v>
      </c>
      <c r="D355" s="582">
        <v>4680115884861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9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6"/>
      <c r="B356" s="587"/>
      <c r="C356" s="587"/>
      <c r="D356" s="587"/>
      <c r="E356" s="587"/>
      <c r="F356" s="587"/>
      <c r="G356" s="587"/>
      <c r="H356" s="587"/>
      <c r="I356" s="587"/>
      <c r="J356" s="587"/>
      <c r="K356" s="587"/>
      <c r="L356" s="587"/>
      <c r="M356" s="587"/>
      <c r="N356" s="587"/>
      <c r="O356" s="588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166.66666666666669</v>
      </c>
      <c r="Y356" s="577">
        <f>IFERROR(Y349/H349,"0")+IFERROR(Y350/H350,"0")+IFERROR(Y351/H351,"0")+IFERROR(Y352/H352,"0")+IFERROR(Y353/H353,"0")+IFERROR(Y354/H354,"0")+IFERROR(Y355/H355,"0")</f>
        <v>167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3.63225</v>
      </c>
      <c r="AA356" s="578"/>
      <c r="AB356" s="578"/>
      <c r="AC356" s="578"/>
    </row>
    <row r="357" spans="1:68" x14ac:dyDescent="0.2">
      <c r="A357" s="587"/>
      <c r="B357" s="587"/>
      <c r="C357" s="587"/>
      <c r="D357" s="587"/>
      <c r="E357" s="587"/>
      <c r="F357" s="587"/>
      <c r="G357" s="587"/>
      <c r="H357" s="587"/>
      <c r="I357" s="587"/>
      <c r="J357" s="587"/>
      <c r="K357" s="587"/>
      <c r="L357" s="587"/>
      <c r="M357" s="587"/>
      <c r="N357" s="587"/>
      <c r="O357" s="588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2500</v>
      </c>
      <c r="Y357" s="577">
        <f>IFERROR(SUM(Y349:Y355),"0")</f>
        <v>2505</v>
      </c>
      <c r="Z357" s="37"/>
      <c r="AA357" s="578"/>
      <c r="AB357" s="578"/>
      <c r="AC357" s="578"/>
    </row>
    <row r="358" spans="1:68" ht="14.25" customHeight="1" x14ac:dyDescent="0.25">
      <c r="A358" s="594" t="s">
        <v>137</v>
      </c>
      <c r="B358" s="587"/>
      <c r="C358" s="587"/>
      <c r="D358" s="587"/>
      <c r="E358" s="587"/>
      <c r="F358" s="587"/>
      <c r="G358" s="587"/>
      <c r="H358" s="587"/>
      <c r="I358" s="587"/>
      <c r="J358" s="587"/>
      <c r="K358" s="587"/>
      <c r="L358" s="587"/>
      <c r="M358" s="587"/>
      <c r="N358" s="587"/>
      <c r="O358" s="587"/>
      <c r="P358" s="587"/>
      <c r="Q358" s="587"/>
      <c r="R358" s="587"/>
      <c r="S358" s="587"/>
      <c r="T358" s="587"/>
      <c r="U358" s="587"/>
      <c r="V358" s="587"/>
      <c r="W358" s="587"/>
      <c r="X358" s="587"/>
      <c r="Y358" s="587"/>
      <c r="Z358" s="587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2">
        <v>4607091383980</v>
      </c>
      <c r="E359" s="583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0"/>
      <c r="R359" s="580"/>
      <c r="S359" s="580"/>
      <c r="T359" s="581"/>
      <c r="U359" s="34"/>
      <c r="V359" s="34"/>
      <c r="W359" s="35" t="s">
        <v>69</v>
      </c>
      <c r="X359" s="575">
        <v>1500</v>
      </c>
      <c r="Y359" s="576">
        <f>IFERROR(IF(X359="",0,CEILING((X359/$H359),1)*$H359),"")</f>
        <v>1500</v>
      </c>
      <c r="Z359" s="36">
        <f>IFERROR(IF(Y359=0,"",ROUNDUP(Y359/H359,0)*0.02175),"")</f>
        <v>2.1749999999999998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1548</v>
      </c>
      <c r="BN359" s="64">
        <f>IFERROR(Y359*I359/H359,"0")</f>
        <v>1548</v>
      </c>
      <c r="BO359" s="64">
        <f>IFERROR(1/J359*(X359/H359),"0")</f>
        <v>2.083333333333333</v>
      </c>
      <c r="BP359" s="64">
        <f>IFERROR(1/J359*(Y359/H359),"0")</f>
        <v>2.083333333333333</v>
      </c>
    </row>
    <row r="360" spans="1:68" ht="16.5" customHeight="1" x14ac:dyDescent="0.25">
      <c r="A360" s="54" t="s">
        <v>573</v>
      </c>
      <c r="B360" s="54" t="s">
        <v>574</v>
      </c>
      <c r="C360" s="31">
        <v>4301020179</v>
      </c>
      <c r="D360" s="582">
        <v>4607091384178</v>
      </c>
      <c r="E360" s="583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6"/>
      <c r="B361" s="587"/>
      <c r="C361" s="587"/>
      <c r="D361" s="587"/>
      <c r="E361" s="587"/>
      <c r="F361" s="587"/>
      <c r="G361" s="587"/>
      <c r="H361" s="587"/>
      <c r="I361" s="587"/>
      <c r="J361" s="587"/>
      <c r="K361" s="587"/>
      <c r="L361" s="587"/>
      <c r="M361" s="587"/>
      <c r="N361" s="587"/>
      <c r="O361" s="588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100</v>
      </c>
      <c r="Y361" s="577">
        <f>IFERROR(Y359/H359,"0")+IFERROR(Y360/H360,"0")</f>
        <v>100</v>
      </c>
      <c r="Z361" s="577">
        <f>IFERROR(IF(Z359="",0,Z359),"0")+IFERROR(IF(Z360="",0,Z360),"0")</f>
        <v>2.1749999999999998</v>
      </c>
      <c r="AA361" s="578"/>
      <c r="AB361" s="578"/>
      <c r="AC361" s="578"/>
    </row>
    <row r="362" spans="1:68" x14ac:dyDescent="0.2">
      <c r="A362" s="587"/>
      <c r="B362" s="587"/>
      <c r="C362" s="587"/>
      <c r="D362" s="587"/>
      <c r="E362" s="587"/>
      <c r="F362" s="587"/>
      <c r="G362" s="587"/>
      <c r="H362" s="587"/>
      <c r="I362" s="587"/>
      <c r="J362" s="587"/>
      <c r="K362" s="587"/>
      <c r="L362" s="587"/>
      <c r="M362" s="587"/>
      <c r="N362" s="587"/>
      <c r="O362" s="588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1500</v>
      </c>
      <c r="Y362" s="577">
        <f>IFERROR(SUM(Y359:Y360),"0")</f>
        <v>1500</v>
      </c>
      <c r="Z362" s="37"/>
      <c r="AA362" s="578"/>
      <c r="AB362" s="578"/>
      <c r="AC362" s="578"/>
    </row>
    <row r="363" spans="1:68" ht="14.25" customHeight="1" x14ac:dyDescent="0.25">
      <c r="A363" s="594" t="s">
        <v>73</v>
      </c>
      <c r="B363" s="587"/>
      <c r="C363" s="587"/>
      <c r="D363" s="587"/>
      <c r="E363" s="587"/>
      <c r="F363" s="587"/>
      <c r="G363" s="587"/>
      <c r="H363" s="587"/>
      <c r="I363" s="587"/>
      <c r="J363" s="587"/>
      <c r="K363" s="587"/>
      <c r="L363" s="587"/>
      <c r="M363" s="587"/>
      <c r="N363" s="587"/>
      <c r="O363" s="587"/>
      <c r="P363" s="587"/>
      <c r="Q363" s="587"/>
      <c r="R363" s="587"/>
      <c r="S363" s="587"/>
      <c r="T363" s="587"/>
      <c r="U363" s="587"/>
      <c r="V363" s="587"/>
      <c r="W363" s="587"/>
      <c r="X363" s="587"/>
      <c r="Y363" s="587"/>
      <c r="Z363" s="587"/>
      <c r="AA363" s="571"/>
      <c r="AB363" s="571"/>
      <c r="AC363" s="571"/>
    </row>
    <row r="364" spans="1:68" ht="27" customHeight="1" x14ac:dyDescent="0.25">
      <c r="A364" s="54" t="s">
        <v>575</v>
      </c>
      <c r="B364" s="54" t="s">
        <v>576</v>
      </c>
      <c r="C364" s="31">
        <v>4301051903</v>
      </c>
      <c r="D364" s="582">
        <v>4607091383928</v>
      </c>
      <c r="E364" s="583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6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0"/>
      <c r="R364" s="580"/>
      <c r="S364" s="580"/>
      <c r="T364" s="581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578</v>
      </c>
      <c r="B365" s="54" t="s">
        <v>579</v>
      </c>
      <c r="C365" s="31">
        <v>4301051897</v>
      </c>
      <c r="D365" s="582">
        <v>4607091384260</v>
      </c>
      <c r="E365" s="583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6"/>
      <c r="B366" s="587"/>
      <c r="C366" s="587"/>
      <c r="D366" s="587"/>
      <c r="E366" s="587"/>
      <c r="F366" s="587"/>
      <c r="G366" s="587"/>
      <c r="H366" s="587"/>
      <c r="I366" s="587"/>
      <c r="J366" s="587"/>
      <c r="K366" s="587"/>
      <c r="L366" s="587"/>
      <c r="M366" s="587"/>
      <c r="N366" s="587"/>
      <c r="O366" s="588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x14ac:dyDescent="0.2">
      <c r="A367" s="587"/>
      <c r="B367" s="587"/>
      <c r="C367" s="587"/>
      <c r="D367" s="587"/>
      <c r="E367" s="587"/>
      <c r="F367" s="587"/>
      <c r="G367" s="587"/>
      <c r="H367" s="587"/>
      <c r="I367" s="587"/>
      <c r="J367" s="587"/>
      <c r="K367" s="587"/>
      <c r="L367" s="587"/>
      <c r="M367" s="587"/>
      <c r="N367" s="587"/>
      <c r="O367" s="588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customHeight="1" x14ac:dyDescent="0.25">
      <c r="A368" s="594" t="s">
        <v>172</v>
      </c>
      <c r="B368" s="587"/>
      <c r="C368" s="587"/>
      <c r="D368" s="587"/>
      <c r="E368" s="587"/>
      <c r="F368" s="587"/>
      <c r="G368" s="587"/>
      <c r="H368" s="587"/>
      <c r="I368" s="587"/>
      <c r="J368" s="587"/>
      <c r="K368" s="587"/>
      <c r="L368" s="587"/>
      <c r="M368" s="587"/>
      <c r="N368" s="587"/>
      <c r="O368" s="587"/>
      <c r="P368" s="587"/>
      <c r="Q368" s="587"/>
      <c r="R368" s="587"/>
      <c r="S368" s="587"/>
      <c r="T368" s="587"/>
      <c r="U368" s="587"/>
      <c r="V368" s="587"/>
      <c r="W368" s="587"/>
      <c r="X368" s="587"/>
      <c r="Y368" s="587"/>
      <c r="Z368" s="587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82">
        <v>4607091384673</v>
      </c>
      <c r="E369" s="583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0"/>
      <c r="R369" s="580"/>
      <c r="S369" s="580"/>
      <c r="T369" s="581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6"/>
      <c r="B370" s="587"/>
      <c r="C370" s="587"/>
      <c r="D370" s="587"/>
      <c r="E370" s="587"/>
      <c r="F370" s="587"/>
      <c r="G370" s="587"/>
      <c r="H370" s="587"/>
      <c r="I370" s="587"/>
      <c r="J370" s="587"/>
      <c r="K370" s="587"/>
      <c r="L370" s="587"/>
      <c r="M370" s="587"/>
      <c r="N370" s="587"/>
      <c r="O370" s="588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x14ac:dyDescent="0.2">
      <c r="A371" s="587"/>
      <c r="B371" s="587"/>
      <c r="C371" s="587"/>
      <c r="D371" s="587"/>
      <c r="E371" s="587"/>
      <c r="F371" s="587"/>
      <c r="G371" s="587"/>
      <c r="H371" s="587"/>
      <c r="I371" s="587"/>
      <c r="J371" s="587"/>
      <c r="K371" s="587"/>
      <c r="L371" s="587"/>
      <c r="M371" s="587"/>
      <c r="N371" s="587"/>
      <c r="O371" s="588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customHeight="1" x14ac:dyDescent="0.25">
      <c r="A372" s="595" t="s">
        <v>584</v>
      </c>
      <c r="B372" s="587"/>
      <c r="C372" s="587"/>
      <c r="D372" s="587"/>
      <c r="E372" s="587"/>
      <c r="F372" s="587"/>
      <c r="G372" s="587"/>
      <c r="H372" s="587"/>
      <c r="I372" s="587"/>
      <c r="J372" s="587"/>
      <c r="K372" s="587"/>
      <c r="L372" s="587"/>
      <c r="M372" s="587"/>
      <c r="N372" s="587"/>
      <c r="O372" s="587"/>
      <c r="P372" s="587"/>
      <c r="Q372" s="587"/>
      <c r="R372" s="587"/>
      <c r="S372" s="587"/>
      <c r="T372" s="587"/>
      <c r="U372" s="587"/>
      <c r="V372" s="587"/>
      <c r="W372" s="587"/>
      <c r="X372" s="587"/>
      <c r="Y372" s="587"/>
      <c r="Z372" s="587"/>
      <c r="AA372" s="570"/>
      <c r="AB372" s="570"/>
      <c r="AC372" s="570"/>
    </row>
    <row r="373" spans="1:68" ht="14.25" customHeight="1" x14ac:dyDescent="0.25">
      <c r="A373" s="594" t="s">
        <v>102</v>
      </c>
      <c r="B373" s="587"/>
      <c r="C373" s="587"/>
      <c r="D373" s="587"/>
      <c r="E373" s="587"/>
      <c r="F373" s="587"/>
      <c r="G373" s="587"/>
      <c r="H373" s="587"/>
      <c r="I373" s="587"/>
      <c r="J373" s="587"/>
      <c r="K373" s="587"/>
      <c r="L373" s="587"/>
      <c r="M373" s="587"/>
      <c r="N373" s="587"/>
      <c r="O373" s="587"/>
      <c r="P373" s="587"/>
      <c r="Q373" s="587"/>
      <c r="R373" s="587"/>
      <c r="S373" s="587"/>
      <c r="T373" s="587"/>
      <c r="U373" s="587"/>
      <c r="V373" s="587"/>
      <c r="W373" s="587"/>
      <c r="X373" s="587"/>
      <c r="Y373" s="587"/>
      <c r="Z373" s="587"/>
      <c r="AA373" s="571"/>
      <c r="AB373" s="571"/>
      <c r="AC373" s="571"/>
    </row>
    <row r="374" spans="1:68" ht="37.5" customHeight="1" x14ac:dyDescent="0.25">
      <c r="A374" s="54" t="s">
        <v>585</v>
      </c>
      <c r="B374" s="54" t="s">
        <v>586</v>
      </c>
      <c r="C374" s="31">
        <v>4301011873</v>
      </c>
      <c r="D374" s="582">
        <v>4680115881907</v>
      </c>
      <c r="E374" s="583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0"/>
      <c r="R374" s="580"/>
      <c r="S374" s="580"/>
      <c r="T374" s="581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customHeight="1" x14ac:dyDescent="0.25">
      <c r="A375" s="54" t="s">
        <v>588</v>
      </c>
      <c r="B375" s="54" t="s">
        <v>589</v>
      </c>
      <c r="C375" s="31">
        <v>4301011874</v>
      </c>
      <c r="D375" s="582">
        <v>4680115884892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6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591</v>
      </c>
      <c r="B376" s="54" t="s">
        <v>592</v>
      </c>
      <c r="C376" s="31">
        <v>4301011875</v>
      </c>
      <c r="D376" s="582">
        <v>4680115884885</v>
      </c>
      <c r="E376" s="583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593</v>
      </c>
      <c r="B377" s="54" t="s">
        <v>594</v>
      </c>
      <c r="C377" s="31">
        <v>4301011871</v>
      </c>
      <c r="D377" s="582">
        <v>4680115884908</v>
      </c>
      <c r="E377" s="583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6"/>
      <c r="B378" s="587"/>
      <c r="C378" s="587"/>
      <c r="D378" s="587"/>
      <c r="E378" s="587"/>
      <c r="F378" s="587"/>
      <c r="G378" s="587"/>
      <c r="H378" s="587"/>
      <c r="I378" s="587"/>
      <c r="J378" s="587"/>
      <c r="K378" s="587"/>
      <c r="L378" s="587"/>
      <c r="M378" s="587"/>
      <c r="N378" s="587"/>
      <c r="O378" s="588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x14ac:dyDescent="0.2">
      <c r="A379" s="587"/>
      <c r="B379" s="587"/>
      <c r="C379" s="587"/>
      <c r="D379" s="587"/>
      <c r="E379" s="587"/>
      <c r="F379" s="587"/>
      <c r="G379" s="587"/>
      <c r="H379" s="587"/>
      <c r="I379" s="587"/>
      <c r="J379" s="587"/>
      <c r="K379" s="587"/>
      <c r="L379" s="587"/>
      <c r="M379" s="587"/>
      <c r="N379" s="587"/>
      <c r="O379" s="588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customHeight="1" x14ac:dyDescent="0.25">
      <c r="A380" s="594" t="s">
        <v>63</v>
      </c>
      <c r="B380" s="587"/>
      <c r="C380" s="587"/>
      <c r="D380" s="587"/>
      <c r="E380" s="587"/>
      <c r="F380" s="587"/>
      <c r="G380" s="587"/>
      <c r="H380" s="587"/>
      <c r="I380" s="587"/>
      <c r="J380" s="587"/>
      <c r="K380" s="587"/>
      <c r="L380" s="587"/>
      <c r="M380" s="587"/>
      <c r="N380" s="587"/>
      <c r="O380" s="587"/>
      <c r="P380" s="587"/>
      <c r="Q380" s="587"/>
      <c r="R380" s="587"/>
      <c r="S380" s="587"/>
      <c r="T380" s="587"/>
      <c r="U380" s="587"/>
      <c r="V380" s="587"/>
      <c r="W380" s="587"/>
      <c r="X380" s="587"/>
      <c r="Y380" s="587"/>
      <c r="Z380" s="587"/>
      <c r="AA380" s="571"/>
      <c r="AB380" s="571"/>
      <c r="AC380" s="571"/>
    </row>
    <row r="381" spans="1:68" ht="27" customHeight="1" x14ac:dyDescent="0.25">
      <c r="A381" s="54" t="s">
        <v>595</v>
      </c>
      <c r="B381" s="54" t="s">
        <v>596</v>
      </c>
      <c r="C381" s="31">
        <v>4301031303</v>
      </c>
      <c r="D381" s="582">
        <v>4607091384802</v>
      </c>
      <c r="E381" s="583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6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0"/>
      <c r="R381" s="580"/>
      <c r="S381" s="580"/>
      <c r="T381" s="581"/>
      <c r="U381" s="34"/>
      <c r="V381" s="34"/>
      <c r="W381" s="35" t="s">
        <v>69</v>
      </c>
      <c r="X381" s="575">
        <v>100</v>
      </c>
      <c r="Y381" s="576">
        <f>IFERROR(IF(X381="",0,CEILING((X381/$H381),1)*$H381),"")</f>
        <v>100.74</v>
      </c>
      <c r="Z381" s="36">
        <f>IFERROR(IF(Y381=0,"",ROUNDUP(Y381/H381,0)*0.00902),"")</f>
        <v>0.20746000000000001</v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106.16438356164385</v>
      </c>
      <c r="BN381" s="64">
        <f>IFERROR(Y381*I381/H381,"0")</f>
        <v>106.95</v>
      </c>
      <c r="BO381" s="64">
        <f>IFERROR(1/J381*(X381/H381),"0")</f>
        <v>0.17296250172962502</v>
      </c>
      <c r="BP381" s="64">
        <f>IFERROR(1/J381*(Y381/H381),"0")</f>
        <v>0.17424242424242425</v>
      </c>
    </row>
    <row r="382" spans="1:68" x14ac:dyDescent="0.2">
      <c r="A382" s="586"/>
      <c r="B382" s="587"/>
      <c r="C382" s="587"/>
      <c r="D382" s="587"/>
      <c r="E382" s="587"/>
      <c r="F382" s="587"/>
      <c r="G382" s="587"/>
      <c r="H382" s="587"/>
      <c r="I382" s="587"/>
      <c r="J382" s="587"/>
      <c r="K382" s="587"/>
      <c r="L382" s="587"/>
      <c r="M382" s="587"/>
      <c r="N382" s="587"/>
      <c r="O382" s="588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22.831050228310502</v>
      </c>
      <c r="Y382" s="577">
        <f>IFERROR(Y381/H381,"0")</f>
        <v>23</v>
      </c>
      <c r="Z382" s="577">
        <f>IFERROR(IF(Z381="",0,Z381),"0")</f>
        <v>0.20746000000000001</v>
      </c>
      <c r="AA382" s="578"/>
      <c r="AB382" s="578"/>
      <c r="AC382" s="578"/>
    </row>
    <row r="383" spans="1:68" x14ac:dyDescent="0.2">
      <c r="A383" s="587"/>
      <c r="B383" s="587"/>
      <c r="C383" s="587"/>
      <c r="D383" s="587"/>
      <c r="E383" s="587"/>
      <c r="F383" s="587"/>
      <c r="G383" s="587"/>
      <c r="H383" s="587"/>
      <c r="I383" s="587"/>
      <c r="J383" s="587"/>
      <c r="K383" s="587"/>
      <c r="L383" s="587"/>
      <c r="M383" s="587"/>
      <c r="N383" s="587"/>
      <c r="O383" s="588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100</v>
      </c>
      <c r="Y383" s="577">
        <f>IFERROR(SUM(Y381:Y381),"0")</f>
        <v>100.74</v>
      </c>
      <c r="Z383" s="37"/>
      <c r="AA383" s="578"/>
      <c r="AB383" s="578"/>
      <c r="AC383" s="578"/>
    </row>
    <row r="384" spans="1:68" ht="14.25" customHeight="1" x14ac:dyDescent="0.25">
      <c r="A384" s="594" t="s">
        <v>73</v>
      </c>
      <c r="B384" s="587"/>
      <c r="C384" s="587"/>
      <c r="D384" s="587"/>
      <c r="E384" s="587"/>
      <c r="F384" s="587"/>
      <c r="G384" s="587"/>
      <c r="H384" s="587"/>
      <c r="I384" s="587"/>
      <c r="J384" s="587"/>
      <c r="K384" s="587"/>
      <c r="L384" s="587"/>
      <c r="M384" s="587"/>
      <c r="N384" s="587"/>
      <c r="O384" s="587"/>
      <c r="P384" s="587"/>
      <c r="Q384" s="587"/>
      <c r="R384" s="587"/>
      <c r="S384" s="587"/>
      <c r="T384" s="587"/>
      <c r="U384" s="587"/>
      <c r="V384" s="587"/>
      <c r="W384" s="587"/>
      <c r="X384" s="587"/>
      <c r="Y384" s="587"/>
      <c r="Z384" s="587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2">
        <v>4607091384246</v>
      </c>
      <c r="E385" s="583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0"/>
      <c r="R385" s="580"/>
      <c r="S385" s="580"/>
      <c r="T385" s="581"/>
      <c r="U385" s="34"/>
      <c r="V385" s="34"/>
      <c r="W385" s="35" t="s">
        <v>69</v>
      </c>
      <c r="X385" s="575">
        <v>0</v>
      </c>
      <c r="Y385" s="576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601</v>
      </c>
      <c r="B386" s="54" t="s">
        <v>602</v>
      </c>
      <c r="C386" s="31">
        <v>4301051660</v>
      </c>
      <c r="D386" s="582">
        <v>4607091384253</v>
      </c>
      <c r="E386" s="583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6"/>
      <c r="B387" s="587"/>
      <c r="C387" s="587"/>
      <c r="D387" s="587"/>
      <c r="E387" s="587"/>
      <c r="F387" s="587"/>
      <c r="G387" s="587"/>
      <c r="H387" s="587"/>
      <c r="I387" s="587"/>
      <c r="J387" s="587"/>
      <c r="K387" s="587"/>
      <c r="L387" s="587"/>
      <c r="M387" s="587"/>
      <c r="N387" s="587"/>
      <c r="O387" s="588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0</v>
      </c>
      <c r="Y387" s="577">
        <f>IFERROR(Y385/H385,"0")+IFERROR(Y386/H386,"0")</f>
        <v>0</v>
      </c>
      <c r="Z387" s="577">
        <f>IFERROR(IF(Z385="",0,Z385),"0")+IFERROR(IF(Z386="",0,Z386),"0")</f>
        <v>0</v>
      </c>
      <c r="AA387" s="578"/>
      <c r="AB387" s="578"/>
      <c r="AC387" s="578"/>
    </row>
    <row r="388" spans="1:68" x14ac:dyDescent="0.2">
      <c r="A388" s="587"/>
      <c r="B388" s="587"/>
      <c r="C388" s="587"/>
      <c r="D388" s="587"/>
      <c r="E388" s="587"/>
      <c r="F388" s="587"/>
      <c r="G388" s="587"/>
      <c r="H388" s="587"/>
      <c r="I388" s="587"/>
      <c r="J388" s="587"/>
      <c r="K388" s="587"/>
      <c r="L388" s="587"/>
      <c r="M388" s="587"/>
      <c r="N388" s="587"/>
      <c r="O388" s="588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0</v>
      </c>
      <c r="Y388" s="577">
        <f>IFERROR(SUM(Y385:Y386),"0")</f>
        <v>0</v>
      </c>
      <c r="Z388" s="37"/>
      <c r="AA388" s="578"/>
      <c r="AB388" s="578"/>
      <c r="AC388" s="578"/>
    </row>
    <row r="389" spans="1:68" ht="14.25" customHeight="1" x14ac:dyDescent="0.25">
      <c r="A389" s="594" t="s">
        <v>172</v>
      </c>
      <c r="B389" s="587"/>
      <c r="C389" s="587"/>
      <c r="D389" s="587"/>
      <c r="E389" s="587"/>
      <c r="F389" s="587"/>
      <c r="G389" s="587"/>
      <c r="H389" s="587"/>
      <c r="I389" s="587"/>
      <c r="J389" s="587"/>
      <c r="K389" s="587"/>
      <c r="L389" s="587"/>
      <c r="M389" s="587"/>
      <c r="N389" s="587"/>
      <c r="O389" s="587"/>
      <c r="P389" s="587"/>
      <c r="Q389" s="587"/>
      <c r="R389" s="587"/>
      <c r="S389" s="587"/>
      <c r="T389" s="587"/>
      <c r="U389" s="587"/>
      <c r="V389" s="587"/>
      <c r="W389" s="587"/>
      <c r="X389" s="587"/>
      <c r="Y389" s="587"/>
      <c r="Z389" s="587"/>
      <c r="AA389" s="571"/>
      <c r="AB389" s="571"/>
      <c r="AC389" s="571"/>
    </row>
    <row r="390" spans="1:68" ht="27" customHeight="1" x14ac:dyDescent="0.25">
      <c r="A390" s="54" t="s">
        <v>603</v>
      </c>
      <c r="B390" s="54" t="s">
        <v>604</v>
      </c>
      <c r="C390" s="31">
        <v>4301060441</v>
      </c>
      <c r="D390" s="582">
        <v>4607091389357</v>
      </c>
      <c r="E390" s="583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0"/>
      <c r="R390" s="580"/>
      <c r="S390" s="580"/>
      <c r="T390" s="581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586"/>
      <c r="B391" s="587"/>
      <c r="C391" s="587"/>
      <c r="D391" s="587"/>
      <c r="E391" s="587"/>
      <c r="F391" s="587"/>
      <c r="G391" s="587"/>
      <c r="H391" s="587"/>
      <c r="I391" s="587"/>
      <c r="J391" s="587"/>
      <c r="K391" s="587"/>
      <c r="L391" s="587"/>
      <c r="M391" s="587"/>
      <c r="N391" s="587"/>
      <c r="O391" s="588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x14ac:dyDescent="0.2">
      <c r="A392" s="587"/>
      <c r="B392" s="587"/>
      <c r="C392" s="587"/>
      <c r="D392" s="587"/>
      <c r="E392" s="587"/>
      <c r="F392" s="587"/>
      <c r="G392" s="587"/>
      <c r="H392" s="587"/>
      <c r="I392" s="587"/>
      <c r="J392" s="587"/>
      <c r="K392" s="587"/>
      <c r="L392" s="587"/>
      <c r="M392" s="587"/>
      <c r="N392" s="587"/>
      <c r="O392" s="588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customHeight="1" x14ac:dyDescent="0.2">
      <c r="A393" s="616" t="s">
        <v>606</v>
      </c>
      <c r="B393" s="617"/>
      <c r="C393" s="617"/>
      <c r="D393" s="617"/>
      <c r="E393" s="617"/>
      <c r="F393" s="617"/>
      <c r="G393" s="617"/>
      <c r="H393" s="617"/>
      <c r="I393" s="617"/>
      <c r="J393" s="617"/>
      <c r="K393" s="617"/>
      <c r="L393" s="617"/>
      <c r="M393" s="617"/>
      <c r="N393" s="617"/>
      <c r="O393" s="617"/>
      <c r="P393" s="617"/>
      <c r="Q393" s="617"/>
      <c r="R393" s="617"/>
      <c r="S393" s="617"/>
      <c r="T393" s="617"/>
      <c r="U393" s="617"/>
      <c r="V393" s="617"/>
      <c r="W393" s="617"/>
      <c r="X393" s="617"/>
      <c r="Y393" s="617"/>
      <c r="Z393" s="617"/>
      <c r="AA393" s="48"/>
      <c r="AB393" s="48"/>
      <c r="AC393" s="48"/>
    </row>
    <row r="394" spans="1:68" ht="16.5" customHeight="1" x14ac:dyDescent="0.25">
      <c r="A394" s="595" t="s">
        <v>607</v>
      </c>
      <c r="B394" s="587"/>
      <c r="C394" s="587"/>
      <c r="D394" s="587"/>
      <c r="E394" s="587"/>
      <c r="F394" s="587"/>
      <c r="G394" s="587"/>
      <c r="H394" s="587"/>
      <c r="I394" s="587"/>
      <c r="J394" s="587"/>
      <c r="K394" s="587"/>
      <c r="L394" s="587"/>
      <c r="M394" s="587"/>
      <c r="N394" s="587"/>
      <c r="O394" s="587"/>
      <c r="P394" s="587"/>
      <c r="Q394" s="587"/>
      <c r="R394" s="587"/>
      <c r="S394" s="587"/>
      <c r="T394" s="587"/>
      <c r="U394" s="587"/>
      <c r="V394" s="587"/>
      <c r="W394" s="587"/>
      <c r="X394" s="587"/>
      <c r="Y394" s="587"/>
      <c r="Z394" s="587"/>
      <c r="AA394" s="570"/>
      <c r="AB394" s="570"/>
      <c r="AC394" s="570"/>
    </row>
    <row r="395" spans="1:68" ht="14.25" customHeight="1" x14ac:dyDescent="0.25">
      <c r="A395" s="594" t="s">
        <v>63</v>
      </c>
      <c r="B395" s="587"/>
      <c r="C395" s="587"/>
      <c r="D395" s="587"/>
      <c r="E395" s="587"/>
      <c r="F395" s="587"/>
      <c r="G395" s="587"/>
      <c r="H395" s="587"/>
      <c r="I395" s="587"/>
      <c r="J395" s="587"/>
      <c r="K395" s="587"/>
      <c r="L395" s="587"/>
      <c r="M395" s="587"/>
      <c r="N395" s="587"/>
      <c r="O395" s="587"/>
      <c r="P395" s="587"/>
      <c r="Q395" s="587"/>
      <c r="R395" s="587"/>
      <c r="S395" s="587"/>
      <c r="T395" s="587"/>
      <c r="U395" s="587"/>
      <c r="V395" s="587"/>
      <c r="W395" s="587"/>
      <c r="X395" s="587"/>
      <c r="Y395" s="587"/>
      <c r="Z395" s="587"/>
      <c r="AA395" s="571"/>
      <c r="AB395" s="571"/>
      <c r="AC395" s="571"/>
    </row>
    <row r="396" spans="1:68" ht="27" customHeight="1" x14ac:dyDescent="0.25">
      <c r="A396" s="54" t="s">
        <v>608</v>
      </c>
      <c r="B396" s="54" t="s">
        <v>609</v>
      </c>
      <c r="C396" s="31">
        <v>4301031405</v>
      </c>
      <c r="D396" s="582">
        <v>4680115886100</v>
      </c>
      <c r="E396" s="583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0"/>
      <c r="R396" s="580"/>
      <c r="S396" s="580"/>
      <c r="T396" s="581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4301031406</v>
      </c>
      <c r="D397" s="582">
        <v>4680115886117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611</v>
      </c>
      <c r="B398" s="54" t="s">
        <v>614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4301031402</v>
      </c>
      <c r="D399" s="582">
        <v>4680115886124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customHeight="1" x14ac:dyDescent="0.25">
      <c r="A400" s="54" t="s">
        <v>618</v>
      </c>
      <c r="B400" s="54" t="s">
        <v>619</v>
      </c>
      <c r="C400" s="31">
        <v>4301031366</v>
      </c>
      <c r="D400" s="582">
        <v>4680115883147</v>
      </c>
      <c r="E400" s="583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620</v>
      </c>
      <c r="B401" s="54" t="s">
        <v>621</v>
      </c>
      <c r="C401" s="31">
        <v>4301031362</v>
      </c>
      <c r="D401" s="582">
        <v>4607091384338</v>
      </c>
      <c r="E401" s="583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customHeight="1" x14ac:dyDescent="0.25">
      <c r="A402" s="54" t="s">
        <v>622</v>
      </c>
      <c r="B402" s="54" t="s">
        <v>623</v>
      </c>
      <c r="C402" s="31">
        <v>4301031361</v>
      </c>
      <c r="D402" s="582">
        <v>4607091389524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customHeight="1" x14ac:dyDescent="0.25">
      <c r="A403" s="54" t="s">
        <v>625</v>
      </c>
      <c r="B403" s="54" t="s">
        <v>626</v>
      </c>
      <c r="C403" s="31">
        <v>4301031364</v>
      </c>
      <c r="D403" s="582">
        <v>4680115883161</v>
      </c>
      <c r="E403" s="583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2">
        <v>4607091389531</v>
      </c>
      <c r="E404" s="583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57"/>
        <v>0</v>
      </c>
      <c r="Z404" s="36" t="str">
        <f t="shared" si="62"/>
        <v/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customHeight="1" x14ac:dyDescent="0.25">
      <c r="A405" s="54" t="s">
        <v>631</v>
      </c>
      <c r="B405" s="54" t="s">
        <v>632</v>
      </c>
      <c r="C405" s="31">
        <v>4301031360</v>
      </c>
      <c r="D405" s="582">
        <v>4607091384345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6"/>
      <c r="B406" s="587"/>
      <c r="C406" s="587"/>
      <c r="D406" s="587"/>
      <c r="E406" s="587"/>
      <c r="F406" s="587"/>
      <c r="G406" s="587"/>
      <c r="H406" s="587"/>
      <c r="I406" s="587"/>
      <c r="J406" s="587"/>
      <c r="K406" s="587"/>
      <c r="L406" s="587"/>
      <c r="M406" s="587"/>
      <c r="N406" s="587"/>
      <c r="O406" s="588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0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</v>
      </c>
      <c r="AA406" s="578"/>
      <c r="AB406" s="578"/>
      <c r="AC406" s="578"/>
    </row>
    <row r="407" spans="1:68" x14ac:dyDescent="0.2">
      <c r="A407" s="587"/>
      <c r="B407" s="587"/>
      <c r="C407" s="587"/>
      <c r="D407" s="587"/>
      <c r="E407" s="587"/>
      <c r="F407" s="587"/>
      <c r="G407" s="587"/>
      <c r="H407" s="587"/>
      <c r="I407" s="587"/>
      <c r="J407" s="587"/>
      <c r="K407" s="587"/>
      <c r="L407" s="587"/>
      <c r="M407" s="587"/>
      <c r="N407" s="587"/>
      <c r="O407" s="588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0</v>
      </c>
      <c r="Y407" s="577">
        <f>IFERROR(SUM(Y396:Y405),"0")</f>
        <v>0</v>
      </c>
      <c r="Z407" s="37"/>
      <c r="AA407" s="578"/>
      <c r="AB407" s="578"/>
      <c r="AC407" s="578"/>
    </row>
    <row r="408" spans="1:68" ht="14.25" customHeight="1" x14ac:dyDescent="0.25">
      <c r="A408" s="594" t="s">
        <v>73</v>
      </c>
      <c r="B408" s="587"/>
      <c r="C408" s="587"/>
      <c r="D408" s="587"/>
      <c r="E408" s="587"/>
      <c r="F408" s="587"/>
      <c r="G408" s="587"/>
      <c r="H408" s="587"/>
      <c r="I408" s="587"/>
      <c r="J408" s="587"/>
      <c r="K408" s="587"/>
      <c r="L408" s="587"/>
      <c r="M408" s="587"/>
      <c r="N408" s="587"/>
      <c r="O408" s="587"/>
      <c r="P408" s="587"/>
      <c r="Q408" s="587"/>
      <c r="R408" s="587"/>
      <c r="S408" s="587"/>
      <c r="T408" s="587"/>
      <c r="U408" s="587"/>
      <c r="V408" s="587"/>
      <c r="W408" s="587"/>
      <c r="X408" s="587"/>
      <c r="Y408" s="587"/>
      <c r="Z408" s="587"/>
      <c r="AA408" s="571"/>
      <c r="AB408" s="571"/>
      <c r="AC408" s="571"/>
    </row>
    <row r="409" spans="1:68" ht="27" customHeight="1" x14ac:dyDescent="0.25">
      <c r="A409" s="54" t="s">
        <v>633</v>
      </c>
      <c r="B409" s="54" t="s">
        <v>634</v>
      </c>
      <c r="C409" s="31">
        <v>4301051284</v>
      </c>
      <c r="D409" s="582">
        <v>4607091384352</v>
      </c>
      <c r="E409" s="583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0"/>
      <c r="R409" s="580"/>
      <c r="S409" s="580"/>
      <c r="T409" s="581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636</v>
      </c>
      <c r="B410" s="54" t="s">
        <v>637</v>
      </c>
      <c r="C410" s="31">
        <v>4301051431</v>
      </c>
      <c r="D410" s="582">
        <v>4607091389654</v>
      </c>
      <c r="E410" s="583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6"/>
      <c r="B411" s="587"/>
      <c r="C411" s="587"/>
      <c r="D411" s="587"/>
      <c r="E411" s="587"/>
      <c r="F411" s="587"/>
      <c r="G411" s="587"/>
      <c r="H411" s="587"/>
      <c r="I411" s="587"/>
      <c r="J411" s="587"/>
      <c r="K411" s="587"/>
      <c r="L411" s="587"/>
      <c r="M411" s="587"/>
      <c r="N411" s="587"/>
      <c r="O411" s="588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x14ac:dyDescent="0.2">
      <c r="A412" s="587"/>
      <c r="B412" s="587"/>
      <c r="C412" s="587"/>
      <c r="D412" s="587"/>
      <c r="E412" s="587"/>
      <c r="F412" s="587"/>
      <c r="G412" s="587"/>
      <c r="H412" s="587"/>
      <c r="I412" s="587"/>
      <c r="J412" s="587"/>
      <c r="K412" s="587"/>
      <c r="L412" s="587"/>
      <c r="M412" s="587"/>
      <c r="N412" s="587"/>
      <c r="O412" s="588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customHeight="1" x14ac:dyDescent="0.25">
      <c r="A413" s="595" t="s">
        <v>639</v>
      </c>
      <c r="B413" s="587"/>
      <c r="C413" s="587"/>
      <c r="D413" s="587"/>
      <c r="E413" s="587"/>
      <c r="F413" s="587"/>
      <c r="G413" s="587"/>
      <c r="H413" s="587"/>
      <c r="I413" s="587"/>
      <c r="J413" s="587"/>
      <c r="K413" s="587"/>
      <c r="L413" s="587"/>
      <c r="M413" s="587"/>
      <c r="N413" s="587"/>
      <c r="O413" s="587"/>
      <c r="P413" s="587"/>
      <c r="Q413" s="587"/>
      <c r="R413" s="587"/>
      <c r="S413" s="587"/>
      <c r="T413" s="587"/>
      <c r="U413" s="587"/>
      <c r="V413" s="587"/>
      <c r="W413" s="587"/>
      <c r="X413" s="587"/>
      <c r="Y413" s="587"/>
      <c r="Z413" s="587"/>
      <c r="AA413" s="570"/>
      <c r="AB413" s="570"/>
      <c r="AC413" s="570"/>
    </row>
    <row r="414" spans="1:68" ht="14.25" customHeight="1" x14ac:dyDescent="0.25">
      <c r="A414" s="594" t="s">
        <v>137</v>
      </c>
      <c r="B414" s="587"/>
      <c r="C414" s="587"/>
      <c r="D414" s="587"/>
      <c r="E414" s="587"/>
      <c r="F414" s="587"/>
      <c r="G414" s="587"/>
      <c r="H414" s="587"/>
      <c r="I414" s="587"/>
      <c r="J414" s="587"/>
      <c r="K414" s="587"/>
      <c r="L414" s="587"/>
      <c r="M414" s="587"/>
      <c r="N414" s="587"/>
      <c r="O414" s="587"/>
      <c r="P414" s="587"/>
      <c r="Q414" s="587"/>
      <c r="R414" s="587"/>
      <c r="S414" s="587"/>
      <c r="T414" s="587"/>
      <c r="U414" s="587"/>
      <c r="V414" s="587"/>
      <c r="W414" s="587"/>
      <c r="X414" s="587"/>
      <c r="Y414" s="587"/>
      <c r="Z414" s="587"/>
      <c r="AA414" s="571"/>
      <c r="AB414" s="571"/>
      <c r="AC414" s="571"/>
    </row>
    <row r="415" spans="1:68" ht="27" customHeight="1" x14ac:dyDescent="0.25">
      <c r="A415" s="54" t="s">
        <v>640</v>
      </c>
      <c r="B415" s="54" t="s">
        <v>641</v>
      </c>
      <c r="C415" s="31">
        <v>4301020319</v>
      </c>
      <c r="D415" s="582">
        <v>4680115885240</v>
      </c>
      <c r="E415" s="583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0"/>
      <c r="R415" s="580"/>
      <c r="S415" s="580"/>
      <c r="T415" s="581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643</v>
      </c>
      <c r="B416" s="54" t="s">
        <v>644</v>
      </c>
      <c r="C416" s="31">
        <v>4301020315</v>
      </c>
      <c r="D416" s="582">
        <v>4607091389364</v>
      </c>
      <c r="E416" s="583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86"/>
      <c r="B417" s="587"/>
      <c r="C417" s="587"/>
      <c r="D417" s="587"/>
      <c r="E417" s="587"/>
      <c r="F417" s="587"/>
      <c r="G417" s="587"/>
      <c r="H417" s="587"/>
      <c r="I417" s="587"/>
      <c r="J417" s="587"/>
      <c r="K417" s="587"/>
      <c r="L417" s="587"/>
      <c r="M417" s="587"/>
      <c r="N417" s="587"/>
      <c r="O417" s="588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x14ac:dyDescent="0.2">
      <c r="A418" s="587"/>
      <c r="B418" s="587"/>
      <c r="C418" s="587"/>
      <c r="D418" s="587"/>
      <c r="E418" s="587"/>
      <c r="F418" s="587"/>
      <c r="G418" s="587"/>
      <c r="H418" s="587"/>
      <c r="I418" s="587"/>
      <c r="J418" s="587"/>
      <c r="K418" s="587"/>
      <c r="L418" s="587"/>
      <c r="M418" s="587"/>
      <c r="N418" s="587"/>
      <c r="O418" s="588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customHeight="1" x14ac:dyDescent="0.25">
      <c r="A419" s="594" t="s">
        <v>63</v>
      </c>
      <c r="B419" s="587"/>
      <c r="C419" s="587"/>
      <c r="D419" s="587"/>
      <c r="E419" s="587"/>
      <c r="F419" s="587"/>
      <c r="G419" s="587"/>
      <c r="H419" s="587"/>
      <c r="I419" s="587"/>
      <c r="J419" s="587"/>
      <c r="K419" s="587"/>
      <c r="L419" s="587"/>
      <c r="M419" s="587"/>
      <c r="N419" s="587"/>
      <c r="O419" s="587"/>
      <c r="P419" s="587"/>
      <c r="Q419" s="587"/>
      <c r="R419" s="587"/>
      <c r="S419" s="587"/>
      <c r="T419" s="587"/>
      <c r="U419" s="587"/>
      <c r="V419" s="587"/>
      <c r="W419" s="587"/>
      <c r="X419" s="587"/>
      <c r="Y419" s="587"/>
      <c r="Z419" s="587"/>
      <c r="AA419" s="571"/>
      <c r="AB419" s="571"/>
      <c r="AC419" s="571"/>
    </row>
    <row r="420" spans="1:68" ht="27" customHeight="1" x14ac:dyDescent="0.25">
      <c r="A420" s="54" t="s">
        <v>646</v>
      </c>
      <c r="B420" s="54" t="s">
        <v>647</v>
      </c>
      <c r="C420" s="31">
        <v>4301031403</v>
      </c>
      <c r="D420" s="582">
        <v>4680115886094</v>
      </c>
      <c r="E420" s="583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0"/>
      <c r="R420" s="580"/>
      <c r="S420" s="580"/>
      <c r="T420" s="581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customHeight="1" x14ac:dyDescent="0.25">
      <c r="A421" s="54" t="s">
        <v>649</v>
      </c>
      <c r="B421" s="54" t="s">
        <v>650</v>
      </c>
      <c r="C421" s="31">
        <v>4301031363</v>
      </c>
      <c r="D421" s="582">
        <v>4607091389425</v>
      </c>
      <c r="E421" s="583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8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652</v>
      </c>
      <c r="B422" s="54" t="s">
        <v>653</v>
      </c>
      <c r="C422" s="31">
        <v>4301031373</v>
      </c>
      <c r="D422" s="582">
        <v>4680115880771</v>
      </c>
      <c r="E422" s="583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655</v>
      </c>
      <c r="B423" s="54" t="s">
        <v>656</v>
      </c>
      <c r="C423" s="31">
        <v>4301031359</v>
      </c>
      <c r="D423" s="582">
        <v>4607091389500</v>
      </c>
      <c r="E423" s="583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6"/>
      <c r="B424" s="587"/>
      <c r="C424" s="587"/>
      <c r="D424" s="587"/>
      <c r="E424" s="587"/>
      <c r="F424" s="587"/>
      <c r="G424" s="587"/>
      <c r="H424" s="587"/>
      <c r="I424" s="587"/>
      <c r="J424" s="587"/>
      <c r="K424" s="587"/>
      <c r="L424" s="587"/>
      <c r="M424" s="587"/>
      <c r="N424" s="587"/>
      <c r="O424" s="588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x14ac:dyDescent="0.2">
      <c r="A425" s="587"/>
      <c r="B425" s="587"/>
      <c r="C425" s="587"/>
      <c r="D425" s="587"/>
      <c r="E425" s="587"/>
      <c r="F425" s="587"/>
      <c r="G425" s="587"/>
      <c r="H425" s="587"/>
      <c r="I425" s="587"/>
      <c r="J425" s="587"/>
      <c r="K425" s="587"/>
      <c r="L425" s="587"/>
      <c r="M425" s="587"/>
      <c r="N425" s="587"/>
      <c r="O425" s="588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customHeight="1" x14ac:dyDescent="0.25">
      <c r="A426" s="595" t="s">
        <v>657</v>
      </c>
      <c r="B426" s="587"/>
      <c r="C426" s="587"/>
      <c r="D426" s="587"/>
      <c r="E426" s="587"/>
      <c r="F426" s="587"/>
      <c r="G426" s="587"/>
      <c r="H426" s="587"/>
      <c r="I426" s="587"/>
      <c r="J426" s="587"/>
      <c r="K426" s="587"/>
      <c r="L426" s="587"/>
      <c r="M426" s="587"/>
      <c r="N426" s="587"/>
      <c r="O426" s="587"/>
      <c r="P426" s="587"/>
      <c r="Q426" s="587"/>
      <c r="R426" s="587"/>
      <c r="S426" s="587"/>
      <c r="T426" s="587"/>
      <c r="U426" s="587"/>
      <c r="V426" s="587"/>
      <c r="W426" s="587"/>
      <c r="X426" s="587"/>
      <c r="Y426" s="587"/>
      <c r="Z426" s="587"/>
      <c r="AA426" s="570"/>
      <c r="AB426" s="570"/>
      <c r="AC426" s="570"/>
    </row>
    <row r="427" spans="1:68" ht="14.25" customHeight="1" x14ac:dyDescent="0.25">
      <c r="A427" s="594" t="s">
        <v>63</v>
      </c>
      <c r="B427" s="587"/>
      <c r="C427" s="587"/>
      <c r="D427" s="587"/>
      <c r="E427" s="587"/>
      <c r="F427" s="587"/>
      <c r="G427" s="587"/>
      <c r="H427" s="587"/>
      <c r="I427" s="587"/>
      <c r="J427" s="587"/>
      <c r="K427" s="587"/>
      <c r="L427" s="587"/>
      <c r="M427" s="587"/>
      <c r="N427" s="587"/>
      <c r="O427" s="587"/>
      <c r="P427" s="587"/>
      <c r="Q427" s="587"/>
      <c r="R427" s="587"/>
      <c r="S427" s="587"/>
      <c r="T427" s="587"/>
      <c r="U427" s="587"/>
      <c r="V427" s="587"/>
      <c r="W427" s="587"/>
      <c r="X427" s="587"/>
      <c r="Y427" s="587"/>
      <c r="Z427" s="587"/>
      <c r="AA427" s="571"/>
      <c r="AB427" s="571"/>
      <c r="AC427" s="571"/>
    </row>
    <row r="428" spans="1:68" ht="27" customHeight="1" x14ac:dyDescent="0.25">
      <c r="A428" s="54" t="s">
        <v>658</v>
      </c>
      <c r="B428" s="54" t="s">
        <v>659</v>
      </c>
      <c r="C428" s="31">
        <v>4301031347</v>
      </c>
      <c r="D428" s="582">
        <v>4680115885110</v>
      </c>
      <c r="E428" s="583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0"/>
      <c r="R428" s="580"/>
      <c r="S428" s="580"/>
      <c r="T428" s="581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6"/>
      <c r="B429" s="587"/>
      <c r="C429" s="587"/>
      <c r="D429" s="587"/>
      <c r="E429" s="587"/>
      <c r="F429" s="587"/>
      <c r="G429" s="587"/>
      <c r="H429" s="587"/>
      <c r="I429" s="587"/>
      <c r="J429" s="587"/>
      <c r="K429" s="587"/>
      <c r="L429" s="587"/>
      <c r="M429" s="587"/>
      <c r="N429" s="587"/>
      <c r="O429" s="588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x14ac:dyDescent="0.2">
      <c r="A430" s="587"/>
      <c r="B430" s="587"/>
      <c r="C430" s="587"/>
      <c r="D430" s="587"/>
      <c r="E430" s="587"/>
      <c r="F430" s="587"/>
      <c r="G430" s="587"/>
      <c r="H430" s="587"/>
      <c r="I430" s="587"/>
      <c r="J430" s="587"/>
      <c r="K430" s="587"/>
      <c r="L430" s="587"/>
      <c r="M430" s="587"/>
      <c r="N430" s="587"/>
      <c r="O430" s="588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customHeight="1" x14ac:dyDescent="0.25">
      <c r="A431" s="595" t="s">
        <v>661</v>
      </c>
      <c r="B431" s="587"/>
      <c r="C431" s="587"/>
      <c r="D431" s="587"/>
      <c r="E431" s="587"/>
      <c r="F431" s="587"/>
      <c r="G431" s="587"/>
      <c r="H431" s="587"/>
      <c r="I431" s="587"/>
      <c r="J431" s="587"/>
      <c r="K431" s="587"/>
      <c r="L431" s="587"/>
      <c r="M431" s="587"/>
      <c r="N431" s="587"/>
      <c r="O431" s="587"/>
      <c r="P431" s="587"/>
      <c r="Q431" s="587"/>
      <c r="R431" s="587"/>
      <c r="S431" s="587"/>
      <c r="T431" s="587"/>
      <c r="U431" s="587"/>
      <c r="V431" s="587"/>
      <c r="W431" s="587"/>
      <c r="X431" s="587"/>
      <c r="Y431" s="587"/>
      <c r="Z431" s="587"/>
      <c r="AA431" s="570"/>
      <c r="AB431" s="570"/>
      <c r="AC431" s="570"/>
    </row>
    <row r="432" spans="1:68" ht="14.25" customHeight="1" x14ac:dyDescent="0.25">
      <c r="A432" s="594" t="s">
        <v>63</v>
      </c>
      <c r="B432" s="587"/>
      <c r="C432" s="587"/>
      <c r="D432" s="587"/>
      <c r="E432" s="587"/>
      <c r="F432" s="587"/>
      <c r="G432" s="587"/>
      <c r="H432" s="587"/>
      <c r="I432" s="587"/>
      <c r="J432" s="587"/>
      <c r="K432" s="587"/>
      <c r="L432" s="587"/>
      <c r="M432" s="587"/>
      <c r="N432" s="587"/>
      <c r="O432" s="587"/>
      <c r="P432" s="587"/>
      <c r="Q432" s="587"/>
      <c r="R432" s="587"/>
      <c r="S432" s="587"/>
      <c r="T432" s="587"/>
      <c r="U432" s="587"/>
      <c r="V432" s="587"/>
      <c r="W432" s="587"/>
      <c r="X432" s="587"/>
      <c r="Y432" s="587"/>
      <c r="Z432" s="587"/>
      <c r="AA432" s="571"/>
      <c r="AB432" s="571"/>
      <c r="AC432" s="571"/>
    </row>
    <row r="433" spans="1:68" ht="27" customHeight="1" x14ac:dyDescent="0.25">
      <c r="A433" s="54" t="s">
        <v>662</v>
      </c>
      <c r="B433" s="54" t="s">
        <v>663</v>
      </c>
      <c r="C433" s="31">
        <v>4301031261</v>
      </c>
      <c r="D433" s="582">
        <v>4680115885103</v>
      </c>
      <c r="E433" s="583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0"/>
      <c r="R433" s="580"/>
      <c r="S433" s="580"/>
      <c r="T433" s="581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586"/>
      <c r="B434" s="587"/>
      <c r="C434" s="587"/>
      <c r="D434" s="587"/>
      <c r="E434" s="587"/>
      <c r="F434" s="587"/>
      <c r="G434" s="587"/>
      <c r="H434" s="587"/>
      <c r="I434" s="587"/>
      <c r="J434" s="587"/>
      <c r="K434" s="587"/>
      <c r="L434" s="587"/>
      <c r="M434" s="587"/>
      <c r="N434" s="587"/>
      <c r="O434" s="588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x14ac:dyDescent="0.2">
      <c r="A435" s="587"/>
      <c r="B435" s="587"/>
      <c r="C435" s="587"/>
      <c r="D435" s="587"/>
      <c r="E435" s="587"/>
      <c r="F435" s="587"/>
      <c r="G435" s="587"/>
      <c r="H435" s="587"/>
      <c r="I435" s="587"/>
      <c r="J435" s="587"/>
      <c r="K435" s="587"/>
      <c r="L435" s="587"/>
      <c r="M435" s="587"/>
      <c r="N435" s="587"/>
      <c r="O435" s="588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customHeight="1" x14ac:dyDescent="0.2">
      <c r="A436" s="616" t="s">
        <v>665</v>
      </c>
      <c r="B436" s="617"/>
      <c r="C436" s="617"/>
      <c r="D436" s="617"/>
      <c r="E436" s="617"/>
      <c r="F436" s="617"/>
      <c r="G436" s="617"/>
      <c r="H436" s="617"/>
      <c r="I436" s="617"/>
      <c r="J436" s="617"/>
      <c r="K436" s="617"/>
      <c r="L436" s="617"/>
      <c r="M436" s="617"/>
      <c r="N436" s="617"/>
      <c r="O436" s="617"/>
      <c r="P436" s="617"/>
      <c r="Q436" s="617"/>
      <c r="R436" s="617"/>
      <c r="S436" s="617"/>
      <c r="T436" s="617"/>
      <c r="U436" s="617"/>
      <c r="V436" s="617"/>
      <c r="W436" s="617"/>
      <c r="X436" s="617"/>
      <c r="Y436" s="617"/>
      <c r="Z436" s="617"/>
      <c r="AA436" s="48"/>
      <c r="AB436" s="48"/>
      <c r="AC436" s="48"/>
    </row>
    <row r="437" spans="1:68" ht="16.5" customHeight="1" x14ac:dyDescent="0.25">
      <c r="A437" s="595" t="s">
        <v>665</v>
      </c>
      <c r="B437" s="587"/>
      <c r="C437" s="587"/>
      <c r="D437" s="587"/>
      <c r="E437" s="587"/>
      <c r="F437" s="587"/>
      <c r="G437" s="587"/>
      <c r="H437" s="587"/>
      <c r="I437" s="587"/>
      <c r="J437" s="587"/>
      <c r="K437" s="587"/>
      <c r="L437" s="587"/>
      <c r="M437" s="587"/>
      <c r="N437" s="587"/>
      <c r="O437" s="587"/>
      <c r="P437" s="587"/>
      <c r="Q437" s="587"/>
      <c r="R437" s="587"/>
      <c r="S437" s="587"/>
      <c r="T437" s="587"/>
      <c r="U437" s="587"/>
      <c r="V437" s="587"/>
      <c r="W437" s="587"/>
      <c r="X437" s="587"/>
      <c r="Y437" s="587"/>
      <c r="Z437" s="587"/>
      <c r="AA437" s="570"/>
      <c r="AB437" s="570"/>
      <c r="AC437" s="570"/>
    </row>
    <row r="438" spans="1:68" ht="14.25" customHeight="1" x14ac:dyDescent="0.25">
      <c r="A438" s="594" t="s">
        <v>102</v>
      </c>
      <c r="B438" s="587"/>
      <c r="C438" s="587"/>
      <c r="D438" s="587"/>
      <c r="E438" s="587"/>
      <c r="F438" s="587"/>
      <c r="G438" s="587"/>
      <c r="H438" s="587"/>
      <c r="I438" s="587"/>
      <c r="J438" s="587"/>
      <c r="K438" s="587"/>
      <c r="L438" s="587"/>
      <c r="M438" s="587"/>
      <c r="N438" s="587"/>
      <c r="O438" s="587"/>
      <c r="P438" s="587"/>
      <c r="Q438" s="587"/>
      <c r="R438" s="587"/>
      <c r="S438" s="587"/>
      <c r="T438" s="587"/>
      <c r="U438" s="587"/>
      <c r="V438" s="587"/>
      <c r="W438" s="587"/>
      <c r="X438" s="587"/>
      <c r="Y438" s="587"/>
      <c r="Z438" s="587"/>
      <c r="AA438" s="571"/>
      <c r="AB438" s="571"/>
      <c r="AC438" s="571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2">
        <v>4607091389067</v>
      </c>
      <c r="E439" s="583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0"/>
      <c r="R439" s="580"/>
      <c r="S439" s="580"/>
      <c r="T439" s="581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82">
        <v>4680115885271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2">
        <v>4680115885226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0</v>
      </c>
      <c r="Y441" s="576">
        <f t="shared" si="63"/>
        <v>0</v>
      </c>
      <c r="Z441" s="36" t="str">
        <f t="shared" si="64"/>
        <v/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16.5" customHeight="1" x14ac:dyDescent="0.25">
      <c r="A442" s="54" t="s">
        <v>675</v>
      </c>
      <c r="B442" s="54" t="s">
        <v>676</v>
      </c>
      <c r="C442" s="31">
        <v>4301011774</v>
      </c>
      <c r="D442" s="582">
        <v>4680115884502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2">
        <v>4607091389104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350</v>
      </c>
      <c r="Y443" s="576">
        <f t="shared" si="63"/>
        <v>353.76</v>
      </c>
      <c r="Z443" s="36">
        <f t="shared" si="64"/>
        <v>0.80132000000000003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373.86363636363637</v>
      </c>
      <c r="BN443" s="64">
        <f t="shared" si="66"/>
        <v>377.87999999999994</v>
      </c>
      <c r="BO443" s="64">
        <f t="shared" si="67"/>
        <v>0.63738344988344986</v>
      </c>
      <c r="BP443" s="64">
        <f t="shared" si="68"/>
        <v>0.64423076923076927</v>
      </c>
    </row>
    <row r="444" spans="1:68" ht="16.5" customHeight="1" x14ac:dyDescent="0.25">
      <c r="A444" s="54" t="s">
        <v>681</v>
      </c>
      <c r="B444" s="54" t="s">
        <v>682</v>
      </c>
      <c r="C444" s="31">
        <v>4301011799</v>
      </c>
      <c r="D444" s="582">
        <v>4680115884519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684</v>
      </c>
      <c r="B445" s="54" t="s">
        <v>685</v>
      </c>
      <c r="C445" s="31">
        <v>4301012125</v>
      </c>
      <c r="D445" s="582">
        <v>4680115886391</v>
      </c>
      <c r="E445" s="583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3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82">
        <v>4680115880603</v>
      </c>
      <c r="E446" s="583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686</v>
      </c>
      <c r="B447" s="54" t="s">
        <v>688</v>
      </c>
      <c r="C447" s="31">
        <v>4301012035</v>
      </c>
      <c r="D447" s="582">
        <v>4680115880603</v>
      </c>
      <c r="E447" s="583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689</v>
      </c>
      <c r="B448" s="54" t="s">
        <v>690</v>
      </c>
      <c r="C448" s="31">
        <v>4301012036</v>
      </c>
      <c r="D448" s="582">
        <v>4680115882782</v>
      </c>
      <c r="E448" s="583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691</v>
      </c>
      <c r="B449" s="54" t="s">
        <v>692</v>
      </c>
      <c r="C449" s="31">
        <v>4301012050</v>
      </c>
      <c r="D449" s="582">
        <v>4680115885479</v>
      </c>
      <c r="E449" s="583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customHeight="1" x14ac:dyDescent="0.25">
      <c r="A450" s="54" t="s">
        <v>693</v>
      </c>
      <c r="B450" s="54" t="s">
        <v>694</v>
      </c>
      <c r="C450" s="31">
        <v>4301011784</v>
      </c>
      <c r="D450" s="582">
        <v>4607091389982</v>
      </c>
      <c r="E450" s="583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customHeight="1" x14ac:dyDescent="0.25">
      <c r="A451" s="54" t="s">
        <v>693</v>
      </c>
      <c r="B451" s="54" t="s">
        <v>695</v>
      </c>
      <c r="C451" s="31">
        <v>4301012034</v>
      </c>
      <c r="D451" s="582">
        <v>4607091389982</v>
      </c>
      <c r="E451" s="583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6"/>
      <c r="B452" s="587"/>
      <c r="C452" s="587"/>
      <c r="D452" s="587"/>
      <c r="E452" s="587"/>
      <c r="F452" s="587"/>
      <c r="G452" s="587"/>
      <c r="H452" s="587"/>
      <c r="I452" s="587"/>
      <c r="J452" s="587"/>
      <c r="K452" s="587"/>
      <c r="L452" s="587"/>
      <c r="M452" s="587"/>
      <c r="N452" s="587"/>
      <c r="O452" s="588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66.287878787878782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67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0.80132000000000003</v>
      </c>
      <c r="AA452" s="578"/>
      <c r="AB452" s="578"/>
      <c r="AC452" s="578"/>
    </row>
    <row r="453" spans="1:68" x14ac:dyDescent="0.2">
      <c r="A453" s="587"/>
      <c r="B453" s="587"/>
      <c r="C453" s="587"/>
      <c r="D453" s="587"/>
      <c r="E453" s="587"/>
      <c r="F453" s="587"/>
      <c r="G453" s="587"/>
      <c r="H453" s="587"/>
      <c r="I453" s="587"/>
      <c r="J453" s="587"/>
      <c r="K453" s="587"/>
      <c r="L453" s="587"/>
      <c r="M453" s="587"/>
      <c r="N453" s="587"/>
      <c r="O453" s="588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350</v>
      </c>
      <c r="Y453" s="577">
        <f>IFERROR(SUM(Y439:Y451),"0")</f>
        <v>353.76</v>
      </c>
      <c r="Z453" s="37"/>
      <c r="AA453" s="578"/>
      <c r="AB453" s="578"/>
      <c r="AC453" s="578"/>
    </row>
    <row r="454" spans="1:68" ht="14.25" customHeight="1" x14ac:dyDescent="0.25">
      <c r="A454" s="594" t="s">
        <v>137</v>
      </c>
      <c r="B454" s="587"/>
      <c r="C454" s="587"/>
      <c r="D454" s="587"/>
      <c r="E454" s="587"/>
      <c r="F454" s="587"/>
      <c r="G454" s="587"/>
      <c r="H454" s="587"/>
      <c r="I454" s="587"/>
      <c r="J454" s="587"/>
      <c r="K454" s="587"/>
      <c r="L454" s="587"/>
      <c r="M454" s="587"/>
      <c r="N454" s="587"/>
      <c r="O454" s="587"/>
      <c r="P454" s="587"/>
      <c r="Q454" s="587"/>
      <c r="R454" s="587"/>
      <c r="S454" s="587"/>
      <c r="T454" s="587"/>
      <c r="U454" s="587"/>
      <c r="V454" s="587"/>
      <c r="W454" s="587"/>
      <c r="X454" s="587"/>
      <c r="Y454" s="587"/>
      <c r="Z454" s="587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2">
        <v>4607091388930</v>
      </c>
      <c r="E455" s="583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0"/>
      <c r="R455" s="580"/>
      <c r="S455" s="580"/>
      <c r="T455" s="581"/>
      <c r="U455" s="34"/>
      <c r="V455" s="34"/>
      <c r="W455" s="35" t="s">
        <v>69</v>
      </c>
      <c r="X455" s="575">
        <v>400</v>
      </c>
      <c r="Y455" s="576">
        <f>IFERROR(IF(X455="",0,CEILING((X455/$H455),1)*$H455),"")</f>
        <v>401.28000000000003</v>
      </c>
      <c r="Z455" s="36">
        <f>IFERROR(IF(Y455=0,"",ROUNDUP(Y455/H455,0)*0.01196),"")</f>
        <v>0.90895999999999999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427.27272727272725</v>
      </c>
      <c r="BN455" s="64">
        <f>IFERROR(Y455*I455/H455,"0")</f>
        <v>428.64</v>
      </c>
      <c r="BO455" s="64">
        <f>IFERROR(1/J455*(X455/H455),"0")</f>
        <v>0.72843822843822836</v>
      </c>
      <c r="BP455" s="64">
        <f>IFERROR(1/J455*(Y455/H455),"0")</f>
        <v>0.73076923076923084</v>
      </c>
    </row>
    <row r="456" spans="1:68" ht="16.5" customHeight="1" x14ac:dyDescent="0.25">
      <c r="A456" s="54" t="s">
        <v>699</v>
      </c>
      <c r="B456" s="54" t="s">
        <v>700</v>
      </c>
      <c r="C456" s="31">
        <v>4301020384</v>
      </c>
      <c r="D456" s="582">
        <v>4680115886407</v>
      </c>
      <c r="E456" s="583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2">
        <v>4680115880054</v>
      </c>
      <c r="E457" s="583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1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586"/>
      <c r="B458" s="587"/>
      <c r="C458" s="587"/>
      <c r="D458" s="587"/>
      <c r="E458" s="587"/>
      <c r="F458" s="587"/>
      <c r="G458" s="587"/>
      <c r="H458" s="587"/>
      <c r="I458" s="587"/>
      <c r="J458" s="587"/>
      <c r="K458" s="587"/>
      <c r="L458" s="587"/>
      <c r="M458" s="587"/>
      <c r="N458" s="587"/>
      <c r="O458" s="588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75.757575757575751</v>
      </c>
      <c r="Y458" s="577">
        <f>IFERROR(Y455/H455,"0")+IFERROR(Y456/H456,"0")+IFERROR(Y457/H457,"0")</f>
        <v>76</v>
      </c>
      <c r="Z458" s="577">
        <f>IFERROR(IF(Z455="",0,Z455),"0")+IFERROR(IF(Z456="",0,Z456),"0")+IFERROR(IF(Z457="",0,Z457),"0")</f>
        <v>0.90895999999999999</v>
      </c>
      <c r="AA458" s="578"/>
      <c r="AB458" s="578"/>
      <c r="AC458" s="578"/>
    </row>
    <row r="459" spans="1:68" x14ac:dyDescent="0.2">
      <c r="A459" s="587"/>
      <c r="B459" s="587"/>
      <c r="C459" s="587"/>
      <c r="D459" s="587"/>
      <c r="E459" s="587"/>
      <c r="F459" s="587"/>
      <c r="G459" s="587"/>
      <c r="H459" s="587"/>
      <c r="I459" s="587"/>
      <c r="J459" s="587"/>
      <c r="K459" s="587"/>
      <c r="L459" s="587"/>
      <c r="M459" s="587"/>
      <c r="N459" s="587"/>
      <c r="O459" s="588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400</v>
      </c>
      <c r="Y459" s="577">
        <f>IFERROR(SUM(Y455:Y457),"0")</f>
        <v>401.28000000000003</v>
      </c>
      <c r="Z459" s="37"/>
      <c r="AA459" s="578"/>
      <c r="AB459" s="578"/>
      <c r="AC459" s="578"/>
    </row>
    <row r="460" spans="1:68" ht="14.25" customHeight="1" x14ac:dyDescent="0.25">
      <c r="A460" s="594" t="s">
        <v>63</v>
      </c>
      <c r="B460" s="587"/>
      <c r="C460" s="587"/>
      <c r="D460" s="587"/>
      <c r="E460" s="587"/>
      <c r="F460" s="587"/>
      <c r="G460" s="587"/>
      <c r="H460" s="587"/>
      <c r="I460" s="587"/>
      <c r="J460" s="587"/>
      <c r="K460" s="587"/>
      <c r="L460" s="587"/>
      <c r="M460" s="587"/>
      <c r="N460" s="587"/>
      <c r="O460" s="587"/>
      <c r="P460" s="587"/>
      <c r="Q460" s="587"/>
      <c r="R460" s="587"/>
      <c r="S460" s="587"/>
      <c r="T460" s="587"/>
      <c r="U460" s="587"/>
      <c r="V460" s="587"/>
      <c r="W460" s="587"/>
      <c r="X460" s="587"/>
      <c r="Y460" s="587"/>
      <c r="Z460" s="587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82">
        <v>4680115883116</v>
      </c>
      <c r="E461" s="583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0"/>
      <c r="R461" s="580"/>
      <c r="S461" s="580"/>
      <c r="T461" s="581"/>
      <c r="U461" s="34"/>
      <c r="V461" s="34"/>
      <c r="W461" s="35" t="s">
        <v>69</v>
      </c>
      <c r="X461" s="575">
        <v>100</v>
      </c>
      <c r="Y461" s="576">
        <f t="shared" ref="Y461:Y467" si="69">IFERROR(IF(X461="",0,CEILING((X461/$H461),1)*$H461),"")</f>
        <v>100.32000000000001</v>
      </c>
      <c r="Z461" s="36">
        <f>IFERROR(IF(Y461=0,"",ROUNDUP(Y461/H461,0)*0.01196),"")</f>
        <v>0.22724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106.81818181818181</v>
      </c>
      <c r="BN461" s="64">
        <f t="shared" ref="BN461:BN467" si="71">IFERROR(Y461*I461/H461,"0")</f>
        <v>107.16</v>
      </c>
      <c r="BO461" s="64">
        <f t="shared" ref="BO461:BO467" si="72">IFERROR(1/J461*(X461/H461),"0")</f>
        <v>0.18210955710955709</v>
      </c>
      <c r="BP461" s="64">
        <f t="shared" ref="BP461:BP467" si="73">IFERROR(1/J461*(Y461/H461),"0")</f>
        <v>0.18269230769230771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2">
        <v>4680115883093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2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100</v>
      </c>
      <c r="Y462" s="576">
        <f t="shared" si="69"/>
        <v>100.32000000000001</v>
      </c>
      <c r="Z462" s="36">
        <f>IFERROR(IF(Y462=0,"",ROUNDUP(Y462/H462,0)*0.01196),"")</f>
        <v>0.22724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106.81818181818181</v>
      </c>
      <c r="BN462" s="64">
        <f t="shared" si="71"/>
        <v>107.16</v>
      </c>
      <c r="BO462" s="64">
        <f t="shared" si="72"/>
        <v>0.18210955710955709</v>
      </c>
      <c r="BP462" s="64">
        <f t="shared" si="73"/>
        <v>0.18269230769230771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2">
        <v>4680115883109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100</v>
      </c>
      <c r="Y463" s="576">
        <f t="shared" si="69"/>
        <v>100.32000000000001</v>
      </c>
      <c r="Z463" s="36">
        <f>IFERROR(IF(Y463=0,"",ROUNDUP(Y463/H463,0)*0.01196),"")</f>
        <v>0.22724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106.81818181818181</v>
      </c>
      <c r="BN463" s="64">
        <f t="shared" si="71"/>
        <v>107.16</v>
      </c>
      <c r="BO463" s="64">
        <f t="shared" si="72"/>
        <v>0.18210955710955709</v>
      </c>
      <c r="BP463" s="64">
        <f t="shared" si="73"/>
        <v>0.18269230769230771</v>
      </c>
    </row>
    <row r="464" spans="1:68" ht="27" customHeight="1" x14ac:dyDescent="0.25">
      <c r="A464" s="54" t="s">
        <v>712</v>
      </c>
      <c r="B464" s="54" t="s">
        <v>713</v>
      </c>
      <c r="C464" s="31">
        <v>4301031351</v>
      </c>
      <c r="D464" s="582">
        <v>4680115882072</v>
      </c>
      <c r="E464" s="583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712</v>
      </c>
      <c r="B465" s="54" t="s">
        <v>714</v>
      </c>
      <c r="C465" s="31">
        <v>4301031419</v>
      </c>
      <c r="D465" s="582">
        <v>4680115882072</v>
      </c>
      <c r="E465" s="583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5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715</v>
      </c>
      <c r="B466" s="54" t="s">
        <v>716</v>
      </c>
      <c r="C466" s="31">
        <v>4301031418</v>
      </c>
      <c r="D466" s="582">
        <v>4680115882102</v>
      </c>
      <c r="E466" s="583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4301031417</v>
      </c>
      <c r="D467" s="582">
        <v>4680115882096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6"/>
      <c r="B468" s="587"/>
      <c r="C468" s="587"/>
      <c r="D468" s="587"/>
      <c r="E468" s="587"/>
      <c r="F468" s="587"/>
      <c r="G468" s="587"/>
      <c r="H468" s="587"/>
      <c r="I468" s="587"/>
      <c r="J468" s="587"/>
      <c r="K468" s="587"/>
      <c r="L468" s="587"/>
      <c r="M468" s="587"/>
      <c r="N468" s="587"/>
      <c r="O468" s="588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56.818181818181813</v>
      </c>
      <c r="Y468" s="577">
        <f>IFERROR(Y461/H461,"0")+IFERROR(Y462/H462,"0")+IFERROR(Y463/H463,"0")+IFERROR(Y464/H464,"0")+IFERROR(Y465/H465,"0")+IFERROR(Y466/H466,"0")+IFERROR(Y467/H467,"0")</f>
        <v>57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0.68171999999999999</v>
      </c>
      <c r="AA468" s="578"/>
      <c r="AB468" s="578"/>
      <c r="AC468" s="578"/>
    </row>
    <row r="469" spans="1:68" x14ac:dyDescent="0.2">
      <c r="A469" s="587"/>
      <c r="B469" s="587"/>
      <c r="C469" s="587"/>
      <c r="D469" s="587"/>
      <c r="E469" s="587"/>
      <c r="F469" s="587"/>
      <c r="G469" s="587"/>
      <c r="H469" s="587"/>
      <c r="I469" s="587"/>
      <c r="J469" s="587"/>
      <c r="K469" s="587"/>
      <c r="L469" s="587"/>
      <c r="M469" s="587"/>
      <c r="N469" s="587"/>
      <c r="O469" s="588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300</v>
      </c>
      <c r="Y469" s="577">
        <f>IFERROR(SUM(Y461:Y467),"0")</f>
        <v>300.96000000000004</v>
      </c>
      <c r="Z469" s="37"/>
      <c r="AA469" s="578"/>
      <c r="AB469" s="578"/>
      <c r="AC469" s="578"/>
    </row>
    <row r="470" spans="1:68" ht="14.25" customHeight="1" x14ac:dyDescent="0.25">
      <c r="A470" s="594" t="s">
        <v>73</v>
      </c>
      <c r="B470" s="587"/>
      <c r="C470" s="587"/>
      <c r="D470" s="587"/>
      <c r="E470" s="587"/>
      <c r="F470" s="587"/>
      <c r="G470" s="587"/>
      <c r="H470" s="587"/>
      <c r="I470" s="587"/>
      <c r="J470" s="587"/>
      <c r="K470" s="587"/>
      <c r="L470" s="587"/>
      <c r="M470" s="587"/>
      <c r="N470" s="587"/>
      <c r="O470" s="587"/>
      <c r="P470" s="587"/>
      <c r="Q470" s="587"/>
      <c r="R470" s="587"/>
      <c r="S470" s="587"/>
      <c r="T470" s="587"/>
      <c r="U470" s="587"/>
      <c r="V470" s="587"/>
      <c r="W470" s="587"/>
      <c r="X470" s="587"/>
      <c r="Y470" s="587"/>
      <c r="Z470" s="587"/>
      <c r="AA470" s="571"/>
      <c r="AB470" s="571"/>
      <c r="AC470" s="571"/>
    </row>
    <row r="471" spans="1:68" ht="16.5" customHeight="1" x14ac:dyDescent="0.25">
      <c r="A471" s="54" t="s">
        <v>719</v>
      </c>
      <c r="B471" s="54" t="s">
        <v>720</v>
      </c>
      <c r="C471" s="31">
        <v>4301051232</v>
      </c>
      <c r="D471" s="582">
        <v>4607091383409</v>
      </c>
      <c r="E471" s="583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0"/>
      <c r="R471" s="580"/>
      <c r="S471" s="580"/>
      <c r="T471" s="581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customHeight="1" x14ac:dyDescent="0.25">
      <c r="A472" s="54" t="s">
        <v>722</v>
      </c>
      <c r="B472" s="54" t="s">
        <v>723</v>
      </c>
      <c r="C472" s="31">
        <v>4301051233</v>
      </c>
      <c r="D472" s="582">
        <v>4607091383416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4301051064</v>
      </c>
      <c r="D473" s="582">
        <v>4680115883536</v>
      </c>
      <c r="E473" s="583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86"/>
      <c r="B474" s="587"/>
      <c r="C474" s="587"/>
      <c r="D474" s="587"/>
      <c r="E474" s="587"/>
      <c r="F474" s="587"/>
      <c r="G474" s="587"/>
      <c r="H474" s="587"/>
      <c r="I474" s="587"/>
      <c r="J474" s="587"/>
      <c r="K474" s="587"/>
      <c r="L474" s="587"/>
      <c r="M474" s="587"/>
      <c r="N474" s="587"/>
      <c r="O474" s="588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x14ac:dyDescent="0.2">
      <c r="A475" s="587"/>
      <c r="B475" s="587"/>
      <c r="C475" s="587"/>
      <c r="D475" s="587"/>
      <c r="E475" s="587"/>
      <c r="F475" s="587"/>
      <c r="G475" s="587"/>
      <c r="H475" s="587"/>
      <c r="I475" s="587"/>
      <c r="J475" s="587"/>
      <c r="K475" s="587"/>
      <c r="L475" s="587"/>
      <c r="M475" s="587"/>
      <c r="N475" s="587"/>
      <c r="O475" s="588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customHeight="1" x14ac:dyDescent="0.25">
      <c r="A476" s="594" t="s">
        <v>172</v>
      </c>
      <c r="B476" s="587"/>
      <c r="C476" s="587"/>
      <c r="D476" s="587"/>
      <c r="E476" s="587"/>
      <c r="F476" s="587"/>
      <c r="G476" s="587"/>
      <c r="H476" s="587"/>
      <c r="I476" s="587"/>
      <c r="J476" s="587"/>
      <c r="K476" s="587"/>
      <c r="L476" s="587"/>
      <c r="M476" s="587"/>
      <c r="N476" s="587"/>
      <c r="O476" s="587"/>
      <c r="P476" s="587"/>
      <c r="Q476" s="587"/>
      <c r="R476" s="587"/>
      <c r="S476" s="587"/>
      <c r="T476" s="587"/>
      <c r="U476" s="587"/>
      <c r="V476" s="587"/>
      <c r="W476" s="587"/>
      <c r="X476" s="587"/>
      <c r="Y476" s="587"/>
      <c r="Z476" s="587"/>
      <c r="AA476" s="571"/>
      <c r="AB476" s="571"/>
      <c r="AC476" s="571"/>
    </row>
    <row r="477" spans="1:68" ht="27" customHeight="1" x14ac:dyDescent="0.25">
      <c r="A477" s="54" t="s">
        <v>728</v>
      </c>
      <c r="B477" s="54" t="s">
        <v>729</v>
      </c>
      <c r="C477" s="31">
        <v>4301060450</v>
      </c>
      <c r="D477" s="582">
        <v>4680115885035</v>
      </c>
      <c r="E477" s="583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0"/>
      <c r="R477" s="580"/>
      <c r="S477" s="580"/>
      <c r="T477" s="581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6"/>
      <c r="B478" s="587"/>
      <c r="C478" s="587"/>
      <c r="D478" s="587"/>
      <c r="E478" s="587"/>
      <c r="F478" s="587"/>
      <c r="G478" s="587"/>
      <c r="H478" s="587"/>
      <c r="I478" s="587"/>
      <c r="J478" s="587"/>
      <c r="K478" s="587"/>
      <c r="L478" s="587"/>
      <c r="M478" s="587"/>
      <c r="N478" s="587"/>
      <c r="O478" s="588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x14ac:dyDescent="0.2">
      <c r="A479" s="587"/>
      <c r="B479" s="587"/>
      <c r="C479" s="587"/>
      <c r="D479" s="587"/>
      <c r="E479" s="587"/>
      <c r="F479" s="587"/>
      <c r="G479" s="587"/>
      <c r="H479" s="587"/>
      <c r="I479" s="587"/>
      <c r="J479" s="587"/>
      <c r="K479" s="587"/>
      <c r="L479" s="587"/>
      <c r="M479" s="587"/>
      <c r="N479" s="587"/>
      <c r="O479" s="588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customHeight="1" x14ac:dyDescent="0.2">
      <c r="A480" s="616" t="s">
        <v>731</v>
      </c>
      <c r="B480" s="617"/>
      <c r="C480" s="617"/>
      <c r="D480" s="617"/>
      <c r="E480" s="617"/>
      <c r="F480" s="617"/>
      <c r="G480" s="617"/>
      <c r="H480" s="617"/>
      <c r="I480" s="617"/>
      <c r="J480" s="617"/>
      <c r="K480" s="617"/>
      <c r="L480" s="617"/>
      <c r="M480" s="617"/>
      <c r="N480" s="617"/>
      <c r="O480" s="617"/>
      <c r="P480" s="617"/>
      <c r="Q480" s="617"/>
      <c r="R480" s="617"/>
      <c r="S480" s="617"/>
      <c r="T480" s="617"/>
      <c r="U480" s="617"/>
      <c r="V480" s="617"/>
      <c r="W480" s="617"/>
      <c r="X480" s="617"/>
      <c r="Y480" s="617"/>
      <c r="Z480" s="617"/>
      <c r="AA480" s="48"/>
      <c r="AB480" s="48"/>
      <c r="AC480" s="48"/>
    </row>
    <row r="481" spans="1:68" ht="16.5" customHeight="1" x14ac:dyDescent="0.25">
      <c r="A481" s="595" t="s">
        <v>731</v>
      </c>
      <c r="B481" s="587"/>
      <c r="C481" s="587"/>
      <c r="D481" s="587"/>
      <c r="E481" s="587"/>
      <c r="F481" s="587"/>
      <c r="G481" s="587"/>
      <c r="H481" s="587"/>
      <c r="I481" s="587"/>
      <c r="J481" s="587"/>
      <c r="K481" s="587"/>
      <c r="L481" s="587"/>
      <c r="M481" s="587"/>
      <c r="N481" s="587"/>
      <c r="O481" s="587"/>
      <c r="P481" s="587"/>
      <c r="Q481" s="587"/>
      <c r="R481" s="587"/>
      <c r="S481" s="587"/>
      <c r="T481" s="587"/>
      <c r="U481" s="587"/>
      <c r="V481" s="587"/>
      <c r="W481" s="587"/>
      <c r="X481" s="587"/>
      <c r="Y481" s="587"/>
      <c r="Z481" s="587"/>
      <c r="AA481" s="570"/>
      <c r="AB481" s="570"/>
      <c r="AC481" s="570"/>
    </row>
    <row r="482" spans="1:68" ht="14.25" customHeight="1" x14ac:dyDescent="0.25">
      <c r="A482" s="594" t="s">
        <v>102</v>
      </c>
      <c r="B482" s="587"/>
      <c r="C482" s="587"/>
      <c r="D482" s="587"/>
      <c r="E482" s="587"/>
      <c r="F482" s="587"/>
      <c r="G482" s="587"/>
      <c r="H482" s="587"/>
      <c r="I482" s="587"/>
      <c r="J482" s="587"/>
      <c r="K482" s="587"/>
      <c r="L482" s="587"/>
      <c r="M482" s="587"/>
      <c r="N482" s="587"/>
      <c r="O482" s="587"/>
      <c r="P482" s="587"/>
      <c r="Q482" s="587"/>
      <c r="R482" s="587"/>
      <c r="S482" s="587"/>
      <c r="T482" s="587"/>
      <c r="U482" s="587"/>
      <c r="V482" s="587"/>
      <c r="W482" s="587"/>
      <c r="X482" s="587"/>
      <c r="Y482" s="587"/>
      <c r="Z482" s="587"/>
      <c r="AA482" s="571"/>
      <c r="AB482" s="571"/>
      <c r="AC482" s="571"/>
    </row>
    <row r="483" spans="1:68" ht="27" customHeight="1" x14ac:dyDescent="0.25">
      <c r="A483" s="54" t="s">
        <v>732</v>
      </c>
      <c r="B483" s="54" t="s">
        <v>733</v>
      </c>
      <c r="C483" s="31">
        <v>4301011763</v>
      </c>
      <c r="D483" s="582">
        <v>4640242181011</v>
      </c>
      <c r="E483" s="583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43" t="s">
        <v>734</v>
      </c>
      <c r="Q483" s="580"/>
      <c r="R483" s="580"/>
      <c r="S483" s="580"/>
      <c r="T483" s="581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736</v>
      </c>
      <c r="B484" s="54" t="s">
        <v>737</v>
      </c>
      <c r="C484" s="31">
        <v>4301011585</v>
      </c>
      <c r="D484" s="582">
        <v>4640242180441</v>
      </c>
      <c r="E484" s="583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9" t="s">
        <v>738</v>
      </c>
      <c r="Q484" s="580"/>
      <c r="R484" s="580"/>
      <c r="S484" s="580"/>
      <c r="T484" s="581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740</v>
      </c>
      <c r="B485" s="54" t="s">
        <v>741</v>
      </c>
      <c r="C485" s="31">
        <v>4301011584</v>
      </c>
      <c r="D485" s="582">
        <v>4640242180564</v>
      </c>
      <c r="E485" s="583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80"/>
      <c r="R485" s="580"/>
      <c r="S485" s="580"/>
      <c r="T485" s="581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86"/>
      <c r="B486" s="587"/>
      <c r="C486" s="587"/>
      <c r="D486" s="587"/>
      <c r="E486" s="587"/>
      <c r="F486" s="587"/>
      <c r="G486" s="587"/>
      <c r="H486" s="587"/>
      <c r="I486" s="587"/>
      <c r="J486" s="587"/>
      <c r="K486" s="587"/>
      <c r="L486" s="587"/>
      <c r="M486" s="587"/>
      <c r="N486" s="587"/>
      <c r="O486" s="588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x14ac:dyDescent="0.2">
      <c r="A487" s="587"/>
      <c r="B487" s="587"/>
      <c r="C487" s="587"/>
      <c r="D487" s="587"/>
      <c r="E487" s="587"/>
      <c r="F487" s="587"/>
      <c r="G487" s="587"/>
      <c r="H487" s="587"/>
      <c r="I487" s="587"/>
      <c r="J487" s="587"/>
      <c r="K487" s="587"/>
      <c r="L487" s="587"/>
      <c r="M487" s="587"/>
      <c r="N487" s="587"/>
      <c r="O487" s="588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customHeight="1" x14ac:dyDescent="0.25">
      <c r="A488" s="594" t="s">
        <v>137</v>
      </c>
      <c r="B488" s="587"/>
      <c r="C488" s="587"/>
      <c r="D488" s="587"/>
      <c r="E488" s="587"/>
      <c r="F488" s="587"/>
      <c r="G488" s="587"/>
      <c r="H488" s="587"/>
      <c r="I488" s="587"/>
      <c r="J488" s="587"/>
      <c r="K488" s="587"/>
      <c r="L488" s="587"/>
      <c r="M488" s="587"/>
      <c r="N488" s="587"/>
      <c r="O488" s="587"/>
      <c r="P488" s="587"/>
      <c r="Q488" s="587"/>
      <c r="R488" s="587"/>
      <c r="S488" s="587"/>
      <c r="T488" s="587"/>
      <c r="U488" s="587"/>
      <c r="V488" s="587"/>
      <c r="W488" s="587"/>
      <c r="X488" s="587"/>
      <c r="Y488" s="587"/>
      <c r="Z488" s="587"/>
      <c r="AA488" s="571"/>
      <c r="AB488" s="571"/>
      <c r="AC488" s="571"/>
    </row>
    <row r="489" spans="1:68" ht="27" customHeight="1" x14ac:dyDescent="0.25">
      <c r="A489" s="54" t="s">
        <v>744</v>
      </c>
      <c r="B489" s="54" t="s">
        <v>745</v>
      </c>
      <c r="C489" s="31">
        <v>4301020269</v>
      </c>
      <c r="D489" s="582">
        <v>4640242180519</v>
      </c>
      <c r="E489" s="583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1" t="s">
        <v>746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744</v>
      </c>
      <c r="B490" s="54" t="s">
        <v>748</v>
      </c>
      <c r="C490" s="31">
        <v>4301020400</v>
      </c>
      <c r="D490" s="582">
        <v>4640242180519</v>
      </c>
      <c r="E490" s="583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6" t="s">
        <v>749</v>
      </c>
      <c r="Q490" s="580"/>
      <c r="R490" s="580"/>
      <c r="S490" s="580"/>
      <c r="T490" s="581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751</v>
      </c>
      <c r="B491" s="54" t="s">
        <v>752</v>
      </c>
      <c r="C491" s="31">
        <v>4301020260</v>
      </c>
      <c r="D491" s="582">
        <v>4640242180526</v>
      </c>
      <c r="E491" s="583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3" t="s">
        <v>753</v>
      </c>
      <c r="Q491" s="580"/>
      <c r="R491" s="580"/>
      <c r="S491" s="580"/>
      <c r="T491" s="581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754</v>
      </c>
      <c r="B492" s="54" t="s">
        <v>755</v>
      </c>
      <c r="C492" s="31">
        <v>4301020295</v>
      </c>
      <c r="D492" s="582">
        <v>4640242181363</v>
      </c>
      <c r="E492" s="583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87" t="s">
        <v>756</v>
      </c>
      <c r="Q492" s="580"/>
      <c r="R492" s="580"/>
      <c r="S492" s="580"/>
      <c r="T492" s="581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6"/>
      <c r="B493" s="587"/>
      <c r="C493" s="587"/>
      <c r="D493" s="587"/>
      <c r="E493" s="587"/>
      <c r="F493" s="587"/>
      <c r="G493" s="587"/>
      <c r="H493" s="587"/>
      <c r="I493" s="587"/>
      <c r="J493" s="587"/>
      <c r="K493" s="587"/>
      <c r="L493" s="587"/>
      <c r="M493" s="587"/>
      <c r="N493" s="587"/>
      <c r="O493" s="588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x14ac:dyDescent="0.2">
      <c r="A494" s="587"/>
      <c r="B494" s="587"/>
      <c r="C494" s="587"/>
      <c r="D494" s="587"/>
      <c r="E494" s="587"/>
      <c r="F494" s="587"/>
      <c r="G494" s="587"/>
      <c r="H494" s="587"/>
      <c r="I494" s="587"/>
      <c r="J494" s="587"/>
      <c r="K494" s="587"/>
      <c r="L494" s="587"/>
      <c r="M494" s="587"/>
      <c r="N494" s="587"/>
      <c r="O494" s="588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customHeight="1" x14ac:dyDescent="0.25">
      <c r="A495" s="594" t="s">
        <v>63</v>
      </c>
      <c r="B495" s="587"/>
      <c r="C495" s="587"/>
      <c r="D495" s="587"/>
      <c r="E495" s="587"/>
      <c r="F495" s="587"/>
      <c r="G495" s="587"/>
      <c r="H495" s="587"/>
      <c r="I495" s="587"/>
      <c r="J495" s="587"/>
      <c r="K495" s="587"/>
      <c r="L495" s="587"/>
      <c r="M495" s="587"/>
      <c r="N495" s="587"/>
      <c r="O495" s="587"/>
      <c r="P495" s="587"/>
      <c r="Q495" s="587"/>
      <c r="R495" s="587"/>
      <c r="S495" s="587"/>
      <c r="T495" s="587"/>
      <c r="U495" s="587"/>
      <c r="V495" s="587"/>
      <c r="W495" s="587"/>
      <c r="X495" s="587"/>
      <c r="Y495" s="587"/>
      <c r="Z495" s="587"/>
      <c r="AA495" s="571"/>
      <c r="AB495" s="571"/>
      <c r="AC495" s="571"/>
    </row>
    <row r="496" spans="1:68" ht="27" customHeight="1" x14ac:dyDescent="0.25">
      <c r="A496" s="54" t="s">
        <v>758</v>
      </c>
      <c r="B496" s="54" t="s">
        <v>759</v>
      </c>
      <c r="C496" s="31">
        <v>4301031280</v>
      </c>
      <c r="D496" s="582">
        <v>4640242180816</v>
      </c>
      <c r="E496" s="583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0" t="s">
        <v>760</v>
      </c>
      <c r="Q496" s="580"/>
      <c r="R496" s="580"/>
      <c r="S496" s="580"/>
      <c r="T496" s="581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762</v>
      </c>
      <c r="B497" s="54" t="s">
        <v>763</v>
      </c>
      <c r="C497" s="31">
        <v>4301031244</v>
      </c>
      <c r="D497" s="582">
        <v>4640242180595</v>
      </c>
      <c r="E497" s="583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7" t="s">
        <v>764</v>
      </c>
      <c r="Q497" s="580"/>
      <c r="R497" s="580"/>
      <c r="S497" s="580"/>
      <c r="T497" s="581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6"/>
      <c r="B498" s="587"/>
      <c r="C498" s="587"/>
      <c r="D498" s="587"/>
      <c r="E498" s="587"/>
      <c r="F498" s="587"/>
      <c r="G498" s="587"/>
      <c r="H498" s="587"/>
      <c r="I498" s="587"/>
      <c r="J498" s="587"/>
      <c r="K498" s="587"/>
      <c r="L498" s="587"/>
      <c r="M498" s="587"/>
      <c r="N498" s="587"/>
      <c r="O498" s="588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x14ac:dyDescent="0.2">
      <c r="A499" s="587"/>
      <c r="B499" s="587"/>
      <c r="C499" s="587"/>
      <c r="D499" s="587"/>
      <c r="E499" s="587"/>
      <c r="F499" s="587"/>
      <c r="G499" s="587"/>
      <c r="H499" s="587"/>
      <c r="I499" s="587"/>
      <c r="J499" s="587"/>
      <c r="K499" s="587"/>
      <c r="L499" s="587"/>
      <c r="M499" s="587"/>
      <c r="N499" s="587"/>
      <c r="O499" s="588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customHeight="1" x14ac:dyDescent="0.25">
      <c r="A500" s="594" t="s">
        <v>73</v>
      </c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87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71"/>
      <c r="AB500" s="571"/>
      <c r="AC500" s="571"/>
    </row>
    <row r="501" spans="1:68" ht="27" customHeight="1" x14ac:dyDescent="0.25">
      <c r="A501" s="54" t="s">
        <v>766</v>
      </c>
      <c r="B501" s="54" t="s">
        <v>767</v>
      </c>
      <c r="C501" s="31">
        <v>4301052046</v>
      </c>
      <c r="D501" s="582">
        <v>4640242180533</v>
      </c>
      <c r="E501" s="583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2" t="s">
        <v>768</v>
      </c>
      <c r="Q501" s="580"/>
      <c r="R501" s="580"/>
      <c r="S501" s="580"/>
      <c r="T501" s="581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766</v>
      </c>
      <c r="B502" s="54" t="s">
        <v>770</v>
      </c>
      <c r="C502" s="31">
        <v>4301051887</v>
      </c>
      <c r="D502" s="582">
        <v>4640242180533</v>
      </c>
      <c r="E502" s="583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0"/>
      <c r="R502" s="580"/>
      <c r="S502" s="580"/>
      <c r="T502" s="581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6"/>
      <c r="B503" s="587"/>
      <c r="C503" s="587"/>
      <c r="D503" s="587"/>
      <c r="E503" s="587"/>
      <c r="F503" s="587"/>
      <c r="G503" s="587"/>
      <c r="H503" s="587"/>
      <c r="I503" s="587"/>
      <c r="J503" s="587"/>
      <c r="K503" s="587"/>
      <c r="L503" s="587"/>
      <c r="M503" s="587"/>
      <c r="N503" s="587"/>
      <c r="O503" s="588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x14ac:dyDescent="0.2">
      <c r="A504" s="587"/>
      <c r="B504" s="587"/>
      <c r="C504" s="587"/>
      <c r="D504" s="587"/>
      <c r="E504" s="587"/>
      <c r="F504" s="587"/>
      <c r="G504" s="587"/>
      <c r="H504" s="587"/>
      <c r="I504" s="587"/>
      <c r="J504" s="587"/>
      <c r="K504" s="587"/>
      <c r="L504" s="587"/>
      <c r="M504" s="587"/>
      <c r="N504" s="587"/>
      <c r="O504" s="588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customHeight="1" x14ac:dyDescent="0.25">
      <c r="A505" s="594" t="s">
        <v>172</v>
      </c>
      <c r="B505" s="587"/>
      <c r="C505" s="587"/>
      <c r="D505" s="587"/>
      <c r="E505" s="587"/>
      <c r="F505" s="587"/>
      <c r="G505" s="587"/>
      <c r="H505" s="587"/>
      <c r="I505" s="587"/>
      <c r="J505" s="587"/>
      <c r="K505" s="587"/>
      <c r="L505" s="587"/>
      <c r="M505" s="587"/>
      <c r="N505" s="587"/>
      <c r="O505" s="587"/>
      <c r="P505" s="587"/>
      <c r="Q505" s="587"/>
      <c r="R505" s="587"/>
      <c r="S505" s="587"/>
      <c r="T505" s="587"/>
      <c r="U505" s="587"/>
      <c r="V505" s="587"/>
      <c r="W505" s="587"/>
      <c r="X505" s="587"/>
      <c r="Y505" s="587"/>
      <c r="Z505" s="587"/>
      <c r="AA505" s="571"/>
      <c r="AB505" s="571"/>
      <c r="AC505" s="571"/>
    </row>
    <row r="506" spans="1:68" ht="27" customHeight="1" x14ac:dyDescent="0.25">
      <c r="A506" s="54" t="s">
        <v>771</v>
      </c>
      <c r="B506" s="54" t="s">
        <v>772</v>
      </c>
      <c r="C506" s="31">
        <v>4301060485</v>
      </c>
      <c r="D506" s="582">
        <v>4640242180120</v>
      </c>
      <c r="E506" s="583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5" t="s">
        <v>773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customHeight="1" x14ac:dyDescent="0.25">
      <c r="A507" s="54" t="s">
        <v>771</v>
      </c>
      <c r="B507" s="54" t="s">
        <v>775</v>
      </c>
      <c r="C507" s="31">
        <v>4301060496</v>
      </c>
      <c r="D507" s="582">
        <v>4640242180120</v>
      </c>
      <c r="E507" s="583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12" t="s">
        <v>776</v>
      </c>
      <c r="Q507" s="580"/>
      <c r="R507" s="580"/>
      <c r="S507" s="580"/>
      <c r="T507" s="581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777</v>
      </c>
      <c r="B508" s="54" t="s">
        <v>778</v>
      </c>
      <c r="C508" s="31">
        <v>4301060486</v>
      </c>
      <c r="D508" s="582">
        <v>4640242180137</v>
      </c>
      <c r="E508" s="583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7" t="s">
        <v>779</v>
      </c>
      <c r="Q508" s="580"/>
      <c r="R508" s="580"/>
      <c r="S508" s="580"/>
      <c r="T508" s="581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777</v>
      </c>
      <c r="B509" s="54" t="s">
        <v>781</v>
      </c>
      <c r="C509" s="31">
        <v>4301060498</v>
      </c>
      <c r="D509" s="582">
        <v>4640242180137</v>
      </c>
      <c r="E509" s="583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76" t="s">
        <v>782</v>
      </c>
      <c r="Q509" s="580"/>
      <c r="R509" s="580"/>
      <c r="S509" s="580"/>
      <c r="T509" s="581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586"/>
      <c r="B510" s="587"/>
      <c r="C510" s="587"/>
      <c r="D510" s="587"/>
      <c r="E510" s="587"/>
      <c r="F510" s="587"/>
      <c r="G510" s="587"/>
      <c r="H510" s="587"/>
      <c r="I510" s="587"/>
      <c r="J510" s="587"/>
      <c r="K510" s="587"/>
      <c r="L510" s="587"/>
      <c r="M510" s="587"/>
      <c r="N510" s="587"/>
      <c r="O510" s="588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x14ac:dyDescent="0.2">
      <c r="A511" s="587"/>
      <c r="B511" s="587"/>
      <c r="C511" s="587"/>
      <c r="D511" s="587"/>
      <c r="E511" s="587"/>
      <c r="F511" s="587"/>
      <c r="G511" s="587"/>
      <c r="H511" s="587"/>
      <c r="I511" s="587"/>
      <c r="J511" s="587"/>
      <c r="K511" s="587"/>
      <c r="L511" s="587"/>
      <c r="M511" s="587"/>
      <c r="N511" s="587"/>
      <c r="O511" s="588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customHeight="1" x14ac:dyDescent="0.25">
      <c r="A512" s="595" t="s">
        <v>783</v>
      </c>
      <c r="B512" s="587"/>
      <c r="C512" s="587"/>
      <c r="D512" s="587"/>
      <c r="E512" s="587"/>
      <c r="F512" s="587"/>
      <c r="G512" s="587"/>
      <c r="H512" s="587"/>
      <c r="I512" s="587"/>
      <c r="J512" s="587"/>
      <c r="K512" s="587"/>
      <c r="L512" s="587"/>
      <c r="M512" s="587"/>
      <c r="N512" s="587"/>
      <c r="O512" s="587"/>
      <c r="P512" s="587"/>
      <c r="Q512" s="587"/>
      <c r="R512" s="587"/>
      <c r="S512" s="587"/>
      <c r="T512" s="587"/>
      <c r="U512" s="587"/>
      <c r="V512" s="587"/>
      <c r="W512" s="587"/>
      <c r="X512" s="587"/>
      <c r="Y512" s="587"/>
      <c r="Z512" s="587"/>
      <c r="AA512" s="570"/>
      <c r="AB512" s="570"/>
      <c r="AC512" s="570"/>
    </row>
    <row r="513" spans="1:68" ht="14.25" customHeight="1" x14ac:dyDescent="0.25">
      <c r="A513" s="594" t="s">
        <v>137</v>
      </c>
      <c r="B513" s="587"/>
      <c r="C513" s="587"/>
      <c r="D513" s="587"/>
      <c r="E513" s="587"/>
      <c r="F513" s="587"/>
      <c r="G513" s="587"/>
      <c r="H513" s="587"/>
      <c r="I513" s="587"/>
      <c r="J513" s="587"/>
      <c r="K513" s="587"/>
      <c r="L513" s="587"/>
      <c r="M513" s="587"/>
      <c r="N513" s="587"/>
      <c r="O513" s="587"/>
      <c r="P513" s="587"/>
      <c r="Q513" s="587"/>
      <c r="R513" s="587"/>
      <c r="S513" s="587"/>
      <c r="T513" s="587"/>
      <c r="U513" s="587"/>
      <c r="V513" s="587"/>
      <c r="W513" s="587"/>
      <c r="X513" s="587"/>
      <c r="Y513" s="587"/>
      <c r="Z513" s="587"/>
      <c r="AA513" s="571"/>
      <c r="AB513" s="571"/>
      <c r="AC513" s="571"/>
    </row>
    <row r="514" spans="1:68" ht="27" customHeight="1" x14ac:dyDescent="0.25">
      <c r="A514" s="54" t="s">
        <v>784</v>
      </c>
      <c r="B514" s="54" t="s">
        <v>785</v>
      </c>
      <c r="C514" s="31">
        <v>4301020314</v>
      </c>
      <c r="D514" s="582">
        <v>4640242180090</v>
      </c>
      <c r="E514" s="583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0" t="s">
        <v>786</v>
      </c>
      <c r="Q514" s="580"/>
      <c r="R514" s="580"/>
      <c r="S514" s="580"/>
      <c r="T514" s="581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586"/>
      <c r="B515" s="587"/>
      <c r="C515" s="587"/>
      <c r="D515" s="587"/>
      <c r="E515" s="587"/>
      <c r="F515" s="587"/>
      <c r="G515" s="587"/>
      <c r="H515" s="587"/>
      <c r="I515" s="587"/>
      <c r="J515" s="587"/>
      <c r="K515" s="587"/>
      <c r="L515" s="587"/>
      <c r="M515" s="587"/>
      <c r="N515" s="587"/>
      <c r="O515" s="588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x14ac:dyDescent="0.2">
      <c r="A516" s="587"/>
      <c r="B516" s="587"/>
      <c r="C516" s="587"/>
      <c r="D516" s="587"/>
      <c r="E516" s="587"/>
      <c r="F516" s="587"/>
      <c r="G516" s="587"/>
      <c r="H516" s="587"/>
      <c r="I516" s="587"/>
      <c r="J516" s="587"/>
      <c r="K516" s="587"/>
      <c r="L516" s="587"/>
      <c r="M516" s="587"/>
      <c r="N516" s="587"/>
      <c r="O516" s="588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1"/>
      <c r="B517" s="587"/>
      <c r="C517" s="587"/>
      <c r="D517" s="587"/>
      <c r="E517" s="587"/>
      <c r="F517" s="587"/>
      <c r="G517" s="587"/>
      <c r="H517" s="587"/>
      <c r="I517" s="587"/>
      <c r="J517" s="587"/>
      <c r="K517" s="587"/>
      <c r="L517" s="587"/>
      <c r="M517" s="587"/>
      <c r="N517" s="587"/>
      <c r="O517" s="737"/>
      <c r="P517" s="629" t="s">
        <v>788</v>
      </c>
      <c r="Q517" s="630"/>
      <c r="R517" s="630"/>
      <c r="S517" s="630"/>
      <c r="T517" s="630"/>
      <c r="U517" s="630"/>
      <c r="V517" s="631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5700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5716.1399999999994</v>
      </c>
      <c r="Z517" s="37"/>
      <c r="AA517" s="578"/>
      <c r="AB517" s="578"/>
      <c r="AC517" s="578"/>
    </row>
    <row r="518" spans="1:68" x14ac:dyDescent="0.2">
      <c r="A518" s="587"/>
      <c r="B518" s="587"/>
      <c r="C518" s="587"/>
      <c r="D518" s="587"/>
      <c r="E518" s="587"/>
      <c r="F518" s="587"/>
      <c r="G518" s="587"/>
      <c r="H518" s="587"/>
      <c r="I518" s="587"/>
      <c r="J518" s="587"/>
      <c r="K518" s="587"/>
      <c r="L518" s="587"/>
      <c r="M518" s="587"/>
      <c r="N518" s="587"/>
      <c r="O518" s="737"/>
      <c r="P518" s="629" t="s">
        <v>789</v>
      </c>
      <c r="Q518" s="630"/>
      <c r="R518" s="630"/>
      <c r="S518" s="630"/>
      <c r="T518" s="630"/>
      <c r="U518" s="630"/>
      <c r="V518" s="631"/>
      <c r="W518" s="37" t="s">
        <v>69</v>
      </c>
      <c r="X518" s="577">
        <f>IFERROR(SUM(BM22:BM514),"0")</f>
        <v>5933.2136259858871</v>
      </c>
      <c r="Y518" s="577">
        <f>IFERROR(SUM(BN22:BN514),"0")</f>
        <v>5950.1880000000001</v>
      </c>
      <c r="Z518" s="37"/>
      <c r="AA518" s="578"/>
      <c r="AB518" s="578"/>
      <c r="AC518" s="578"/>
    </row>
    <row r="519" spans="1:68" x14ac:dyDescent="0.2">
      <c r="A519" s="587"/>
      <c r="B519" s="587"/>
      <c r="C519" s="587"/>
      <c r="D519" s="587"/>
      <c r="E519" s="587"/>
      <c r="F519" s="587"/>
      <c r="G519" s="587"/>
      <c r="H519" s="587"/>
      <c r="I519" s="587"/>
      <c r="J519" s="587"/>
      <c r="K519" s="587"/>
      <c r="L519" s="587"/>
      <c r="M519" s="587"/>
      <c r="N519" s="587"/>
      <c r="O519" s="737"/>
      <c r="P519" s="629" t="s">
        <v>790</v>
      </c>
      <c r="Q519" s="630"/>
      <c r="R519" s="630"/>
      <c r="S519" s="630"/>
      <c r="T519" s="630"/>
      <c r="U519" s="630"/>
      <c r="V519" s="631"/>
      <c r="W519" s="37" t="s">
        <v>791</v>
      </c>
      <c r="X519" s="38">
        <f>ROUNDUP(SUM(BO22:BO514),0)</f>
        <v>9</v>
      </c>
      <c r="Y519" s="38">
        <f>ROUNDUP(SUM(BP22:BP514),0)</f>
        <v>9</v>
      </c>
      <c r="Z519" s="37"/>
      <c r="AA519" s="578"/>
      <c r="AB519" s="578"/>
      <c r="AC519" s="578"/>
    </row>
    <row r="520" spans="1:68" x14ac:dyDescent="0.2">
      <c r="A520" s="587"/>
      <c r="B520" s="587"/>
      <c r="C520" s="587"/>
      <c r="D520" s="587"/>
      <c r="E520" s="587"/>
      <c r="F520" s="587"/>
      <c r="G520" s="587"/>
      <c r="H520" s="587"/>
      <c r="I520" s="587"/>
      <c r="J520" s="587"/>
      <c r="K520" s="587"/>
      <c r="L520" s="587"/>
      <c r="M520" s="587"/>
      <c r="N520" s="587"/>
      <c r="O520" s="737"/>
      <c r="P520" s="629" t="s">
        <v>792</v>
      </c>
      <c r="Q520" s="630"/>
      <c r="R520" s="630"/>
      <c r="S520" s="630"/>
      <c r="T520" s="630"/>
      <c r="U520" s="630"/>
      <c r="V520" s="631"/>
      <c r="W520" s="37" t="s">
        <v>69</v>
      </c>
      <c r="X520" s="577">
        <f>GrossWeightTotal+PalletQtyTotal*25</f>
        <v>6158.2136259858871</v>
      </c>
      <c r="Y520" s="577">
        <f>GrossWeightTotalR+PalletQtyTotalR*25</f>
        <v>6175.1880000000001</v>
      </c>
      <c r="Z520" s="37"/>
      <c r="AA520" s="578"/>
      <c r="AB520" s="578"/>
      <c r="AC520" s="578"/>
    </row>
    <row r="521" spans="1:68" x14ac:dyDescent="0.2">
      <c r="A521" s="587"/>
      <c r="B521" s="587"/>
      <c r="C521" s="587"/>
      <c r="D521" s="587"/>
      <c r="E521" s="587"/>
      <c r="F521" s="587"/>
      <c r="G521" s="587"/>
      <c r="H521" s="587"/>
      <c r="I521" s="587"/>
      <c r="J521" s="587"/>
      <c r="K521" s="587"/>
      <c r="L521" s="587"/>
      <c r="M521" s="587"/>
      <c r="N521" s="587"/>
      <c r="O521" s="737"/>
      <c r="P521" s="629" t="s">
        <v>793</v>
      </c>
      <c r="Q521" s="630"/>
      <c r="R521" s="630"/>
      <c r="S521" s="630"/>
      <c r="T521" s="630"/>
      <c r="U521" s="630"/>
      <c r="V521" s="631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545.90103579829611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548</v>
      </c>
      <c r="Z521" s="37"/>
      <c r="AA521" s="578"/>
      <c r="AB521" s="578"/>
      <c r="AC521" s="578"/>
    </row>
    <row r="522" spans="1:68" ht="14.25" customHeight="1" x14ac:dyDescent="0.2">
      <c r="A522" s="587"/>
      <c r="B522" s="587"/>
      <c r="C522" s="587"/>
      <c r="D522" s="587"/>
      <c r="E522" s="587"/>
      <c r="F522" s="587"/>
      <c r="G522" s="587"/>
      <c r="H522" s="587"/>
      <c r="I522" s="587"/>
      <c r="J522" s="587"/>
      <c r="K522" s="587"/>
      <c r="L522" s="587"/>
      <c r="M522" s="587"/>
      <c r="N522" s="587"/>
      <c r="O522" s="737"/>
      <c r="P522" s="629" t="s">
        <v>794</v>
      </c>
      <c r="Q522" s="630"/>
      <c r="R522" s="630"/>
      <c r="S522" s="630"/>
      <c r="T522" s="630"/>
      <c r="U522" s="630"/>
      <c r="V522" s="631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9.5075500000000002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598" t="s">
        <v>100</v>
      </c>
      <c r="D524" s="634"/>
      <c r="E524" s="634"/>
      <c r="F524" s="634"/>
      <c r="G524" s="634"/>
      <c r="H524" s="635"/>
      <c r="I524" s="598" t="s">
        <v>261</v>
      </c>
      <c r="J524" s="634"/>
      <c r="K524" s="634"/>
      <c r="L524" s="634"/>
      <c r="M524" s="634"/>
      <c r="N524" s="634"/>
      <c r="O524" s="634"/>
      <c r="P524" s="634"/>
      <c r="Q524" s="634"/>
      <c r="R524" s="634"/>
      <c r="S524" s="635"/>
      <c r="T524" s="598" t="s">
        <v>549</v>
      </c>
      <c r="U524" s="635"/>
      <c r="V524" s="598" t="s">
        <v>606</v>
      </c>
      <c r="W524" s="634"/>
      <c r="X524" s="634"/>
      <c r="Y524" s="635"/>
      <c r="Z524" s="572" t="s">
        <v>665</v>
      </c>
      <c r="AA524" s="598" t="s">
        <v>731</v>
      </c>
      <c r="AB524" s="635"/>
      <c r="AC524" s="52"/>
      <c r="AF524" s="573"/>
    </row>
    <row r="525" spans="1:68" ht="14.25" customHeight="1" thickTop="1" x14ac:dyDescent="0.2">
      <c r="A525" s="790" t="s">
        <v>797</v>
      </c>
      <c r="B525" s="598" t="s">
        <v>62</v>
      </c>
      <c r="C525" s="598" t="s">
        <v>101</v>
      </c>
      <c r="D525" s="598" t="s">
        <v>119</v>
      </c>
      <c r="E525" s="598" t="s">
        <v>179</v>
      </c>
      <c r="F525" s="598" t="s">
        <v>202</v>
      </c>
      <c r="G525" s="598" t="s">
        <v>237</v>
      </c>
      <c r="H525" s="598" t="s">
        <v>100</v>
      </c>
      <c r="I525" s="598" t="s">
        <v>262</v>
      </c>
      <c r="J525" s="598" t="s">
        <v>302</v>
      </c>
      <c r="K525" s="598" t="s">
        <v>363</v>
      </c>
      <c r="L525" s="598" t="s">
        <v>402</v>
      </c>
      <c r="M525" s="598" t="s">
        <v>418</v>
      </c>
      <c r="N525" s="573"/>
      <c r="O525" s="598" t="s">
        <v>431</v>
      </c>
      <c r="P525" s="598" t="s">
        <v>441</v>
      </c>
      <c r="Q525" s="598" t="s">
        <v>448</v>
      </c>
      <c r="R525" s="598" t="s">
        <v>453</v>
      </c>
      <c r="S525" s="598" t="s">
        <v>539</v>
      </c>
      <c r="T525" s="598" t="s">
        <v>550</v>
      </c>
      <c r="U525" s="598" t="s">
        <v>584</v>
      </c>
      <c r="V525" s="598" t="s">
        <v>607</v>
      </c>
      <c r="W525" s="598" t="s">
        <v>639</v>
      </c>
      <c r="X525" s="598" t="s">
        <v>657</v>
      </c>
      <c r="Y525" s="598" t="s">
        <v>661</v>
      </c>
      <c r="Z525" s="598" t="s">
        <v>665</v>
      </c>
      <c r="AA525" s="598" t="s">
        <v>731</v>
      </c>
      <c r="AB525" s="598" t="s">
        <v>783</v>
      </c>
      <c r="AC525" s="52"/>
      <c r="AF525" s="573"/>
    </row>
    <row r="526" spans="1:68" ht="13.5" customHeight="1" thickBot="1" x14ac:dyDescent="0.25">
      <c r="A526" s="791"/>
      <c r="B526" s="599"/>
      <c r="C526" s="599"/>
      <c r="D526" s="599"/>
      <c r="E526" s="599"/>
      <c r="F526" s="599"/>
      <c r="G526" s="599"/>
      <c r="H526" s="599"/>
      <c r="I526" s="599"/>
      <c r="J526" s="599"/>
      <c r="K526" s="599"/>
      <c r="L526" s="599"/>
      <c r="M526" s="599"/>
      <c r="N526" s="573"/>
      <c r="O526" s="599"/>
      <c r="P526" s="599"/>
      <c r="Q526" s="599"/>
      <c r="R526" s="599"/>
      <c r="S526" s="599"/>
      <c r="T526" s="599"/>
      <c r="U526" s="599"/>
      <c r="V526" s="599"/>
      <c r="W526" s="599"/>
      <c r="X526" s="599"/>
      <c r="Y526" s="599"/>
      <c r="Z526" s="599"/>
      <c r="AA526" s="599"/>
      <c r="AB526" s="599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0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352.80000000000007</v>
      </c>
      <c r="E527" s="46">
        <f>IFERROR(Y90*1,"0")+IFERROR(Y91*1,"0")+IFERROR(Y92*1,"0")+IFERROR(Y96*1,"0")+IFERROR(Y97*1,"0")+IFERROR(Y98*1,"0")+IFERROR(Y99*1,"0")+IFERROR(Y100*1,"0")+IFERROR(Y101*1,"0")</f>
        <v>0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0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0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0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0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201.60000000000002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4005</v>
      </c>
      <c r="U527" s="46">
        <f>IFERROR(Y374*1,"0")+IFERROR(Y375*1,"0")+IFERROR(Y376*1,"0")+IFERROR(Y377*1,"0")+IFERROR(Y381*1,"0")+IFERROR(Y385*1,"0")+IFERROR(Y386*1,"0")+IFERROR(Y390*1,"0")</f>
        <v>100.74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0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1056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N17:N18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M17:M18"/>
    <mergeCell ref="O17:O18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D462:E462"/>
    <mergeCell ref="P62:T62"/>
    <mergeCell ref="P364:T364"/>
    <mergeCell ref="A176:Z176"/>
    <mergeCell ref="P239:V239"/>
    <mergeCell ref="P439:T439"/>
    <mergeCell ref="D249:E249"/>
    <mergeCell ref="P433:T433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D386:E386"/>
    <mergeCell ref="D215:E215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Q13:R1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321:T321"/>
    <mergeCell ref="I524:S524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A150:O151"/>
    <mergeCell ref="P462:T462"/>
    <mergeCell ref="D85:E85"/>
    <mergeCell ref="D222:E222"/>
    <mergeCell ref="P35:T35"/>
    <mergeCell ref="P399:T399"/>
    <mergeCell ref="A81:O82"/>
    <mergeCell ref="A323:O324"/>
    <mergeCell ref="D314:E314"/>
    <mergeCell ref="P184:V184"/>
    <mergeCell ref="P407:V407"/>
    <mergeCell ref="A289:O290"/>
    <mergeCell ref="D80:E80"/>
    <mergeCell ref="P382:V382"/>
    <mergeCell ref="P357:V357"/>
    <mergeCell ref="P188:T188"/>
    <mergeCell ref="A182:Z182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P106:T106"/>
    <mergeCell ref="P177:T177"/>
    <mergeCell ref="A223:O224"/>
    <mergeCell ref="G17:G18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45:V45"/>
    <mergeCell ref="P266:T266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D53:E53"/>
    <mergeCell ref="D351:E351"/>
    <mergeCell ref="A498:O499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A34:Z34"/>
    <mergeCell ref="A270:Z270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A458:O459"/>
    <mergeCell ref="P316:T316"/>
    <mergeCell ref="P443:T443"/>
    <mergeCell ref="P79:T79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P87:V87"/>
    <mergeCell ref="D410:E410"/>
    <mergeCell ref="A83:Z83"/>
    <mergeCell ref="P381:T381"/>
    <mergeCell ref="D96:E96"/>
    <mergeCell ref="P122:T122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2025-06-06T07:18:24Z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