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1B74F04-5C2B-406A-8504-76663C4614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5" i="1" s="1"/>
  <c r="BO22" i="1"/>
  <c r="BM22" i="1"/>
  <c r="X492" i="1" s="1"/>
  <c r="Y22" i="1"/>
  <c r="P22" i="1"/>
  <c r="H10" i="1"/>
  <c r="A9" i="1"/>
  <c r="F10" i="1" s="1"/>
  <c r="D7" i="1"/>
  <c r="Q6" i="1"/>
  <c r="P2" i="1"/>
  <c r="BP103" i="1" l="1"/>
  <c r="BN103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Z41" i="1"/>
  <c r="BN41" i="1"/>
  <c r="Z67" i="1"/>
  <c r="BN67" i="1"/>
  <c r="Z86" i="1"/>
  <c r="BN86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Y110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Z89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75" i="1" l="1"/>
  <c r="Z294" i="1"/>
  <c r="Z276" i="1"/>
  <c r="Z255" i="1"/>
  <c r="Z246" i="1"/>
  <c r="Z143" i="1"/>
  <c r="Z188" i="1"/>
  <c r="Z137" i="1"/>
  <c r="Z117" i="1"/>
  <c r="Z96" i="1"/>
  <c r="Z440" i="1"/>
  <c r="Z380" i="1"/>
  <c r="Z395" i="1"/>
  <c r="Z350" i="1"/>
  <c r="Z312" i="1"/>
  <c r="Z455" i="1"/>
  <c r="Z449" i="1"/>
  <c r="Z370" i="1"/>
  <c r="Z304" i="1"/>
  <c r="Z270" i="1"/>
  <c r="Z110" i="1"/>
  <c r="Z104" i="1"/>
  <c r="Z211" i="1"/>
  <c r="Z82" i="1"/>
  <c r="Y495" i="1"/>
  <c r="Y492" i="1"/>
  <c r="Z230" i="1"/>
  <c r="Z167" i="1"/>
  <c r="Z464" i="1"/>
  <c r="Z412" i="1"/>
  <c r="Z434" i="1"/>
  <c r="Z69" i="1"/>
  <c r="Z57" i="1"/>
  <c r="Y493" i="1"/>
  <c r="Z199" i="1"/>
  <c r="Z173" i="1"/>
  <c r="Z77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<sst xmlns="http://schemas.openxmlformats.org/spreadsheetml/2006/main" count="2160" uniqueCount="766">
  <si>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</si>
  <si>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</si>
  <si>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</si>
  <si>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</si>
  <si>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</si>
  <si>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</si>
  <si>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</si>
  <si>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</si>
  <si>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</si>
  <si>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</si>
  <si>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</si>
  <si>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</si>
  <si>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</si>
  <si>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</si>
  <si>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</si>
  <si>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</si>
  <si>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</si>
  <si>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</si>
  <si>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</si>
  <si>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</si>
  <si>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</si>
  <si>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</si>
  <si>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</si>
  <si>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</si>
  <si>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</si>
  <si>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</si>
  <si>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</si>
  <si>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</si>
  <si>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</si>
  <si>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</si>
  <si>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</si>
  <si>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</si>
  <si>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</si>
  <si>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</si>
  <si>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</si>
  <si>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</si>
  <si>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</si>
  <si>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</si>
  <si>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</si>
  <si>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</si>
  <si>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</si>
  <si>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</si>
  <si>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</si>
  <si>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</si>
  <si>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</si>
  <si>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</si>
  <si>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</si>
  <si>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</si>
  <si>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</si>
  <si>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</si>
  <si>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</si>
  <si>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</si>
  <si>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</si>
  <si>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</si>
  <si>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</si>
  <si>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</si>
  <si>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</si>
  <si>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</si>
  <si>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</si>
  <si>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</si>
  <si>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</si>
  <si>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</si>
  <si>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</si>
  <si>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</si>
  <si>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</si>
  <si>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</si>
  <si>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</si>
  <si>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</si>
  <si>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</si>
  <si>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</si>
  <si>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</si>
  <si>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</si>
  <si>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</si>
  <si>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</si>
  <si>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</si>
  <si>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</si>
  <si>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</si>
  <si>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</si>
  <si>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</si>
  <si>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</si>
  <si>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</si>
  <si>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</si>
  <si>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</si>
  <si>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</si>
  <si>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</si>
  <si>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</si>
  <si>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</si>
  <si>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</si>
  <si>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</si>
  <si>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</si>
  <si>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</si>
  <si>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</si>
  <si>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</si>
  <si>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</si>
  <si>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</si>
  <si>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</si>
  <si>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</si>
  <si>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</si>
  <si>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</si>
  <si>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</si>
  <si>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</si>
  <si>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</si>
  <si>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</si>
  <si>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</si>
  <si>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Д-RU.РА08.В.45907/25</t>
  </si>
  <si>
    <t>SU001485</t>
  </si>
  <si>
    <t>P003008</t>
  </si>
  <si>
    <t>12</t>
  </si>
  <si>
    <t>Короб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</si>
  <si>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</si>
  <si>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</si>
  <si>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</si>
  <si>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</si>
  <si>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</si>
  <si>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</si>
  <si>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</si>
  <si>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</si>
  <si>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</si>
  <si>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</si>
  <si>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</si>
  <si>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</si>
  <si>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</si>
  <si>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</si>
  <si>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</si>
  <si>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</si>
  <si>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</si>
  <si>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</si>
  <si>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</si>
  <si>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</si>
  <si>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</si>
  <si>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</si>
  <si>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</si>
  <si>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</si>
  <si>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</si>
  <si>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</si>
  <si>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</si>
  <si>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</si>
  <si>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</si>
  <si>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</si>
  <si>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</si>
  <si>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</si>
  <si>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</si>
  <si>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</si>
  <si>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</si>
  <si>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</si>
  <si>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</si>
  <si>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</si>
  <si>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</si>
  <si>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</si>
  <si>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</si>
  <si>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</si>
  <si>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</si>
  <si>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</si>
  <si>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</si>
  <si>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</si>
  <si>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</si>
  <si>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</si>
  <si>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</si>
  <si>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</si>
  <si>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</si>
  <si>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</si>
  <si>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</si>
  <si>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</si>
  <si>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</si>
  <si>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</si>
  <si>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</si>
  <si>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</si>
  <si>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</si>
  <si>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</si>
  <si>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</si>
  <si>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</si>
  <si>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</si>
  <si>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</si>
  <si>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</si>
  <si>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</si>
  <si>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</si>
  <si>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</si>
  <si>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</si>
  <si>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</si>
  <si>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</si>
  <si>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</si>
  <si>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</si>
  <si>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</si>
  <si>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</si>
  <si>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</si>
  <si>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</si>
  <si>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</si>
  <si>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</si>
  <si>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</si>
  <si>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</si>
  <si>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</si>
  <si>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</si>
  <si>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</si>
  <si>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</si>
  <si>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</si>
  <si>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</si>
  <si>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</si>
  <si>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</si>
  <si>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</si>
  <si>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</si>
  <si>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</si>
  <si>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</si>
  <si>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</si>
  <si>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</si>
  <si>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</si>
  <si>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</si>
  <si>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</si>
  <si>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</si>
  <si>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</si>
  <si>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</si>
  <si>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</si>
  <si>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</si>
  <si>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</si>
  <si>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</si>
  <si>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</si>
  <si>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</si>
  <si>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</si>
  <si>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</si>
  <si>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</si>
  <si>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</si>
  <si>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</si>
  <si>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</si>
  <si>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</si>
  <si>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</si>
  <si>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</si>
  <si>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</si>
  <si>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</si>
  <si>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</si>
  <si>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</si>
  <si>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</si>
  <si>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</si>
  <si>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</si>
  <si>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</si>
  <si>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</si>
  <si>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</si>
  <si>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</si>
  <si>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</si>
  <si>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</si>
  <si>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</si>
  <si>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</si>
  <si>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</si>
  <si>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</si>
  <si>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</si>
  <si>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</si>
  <si>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</si>
  <si>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</si>
  <si>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</si>
  <si>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</si>
  <si>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</si>
  <si>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</si>
  <si>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</si>
  <si>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</si>
  <si>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</si>
  <si>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</si>
  <si>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</si>
  <si>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</si>
  <si>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</si>
  <si>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</si>
  <si>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</si>
  <si>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</si>
  <si>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</si>
  <si>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</si>
  <si>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</si>
  <si>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</si>
  <si>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</si>
  <si>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</si>
  <si>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</si>
  <si>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</si>
  <si>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</si>
  <si>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</si>
  <si>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</si>
  <si>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</si>
  <si>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</si>
  <si>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</si>
  <si>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</si>
  <si>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</si>
  <si>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</si>
  <si>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</si>
  <si>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</si>
  <si>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</si>
  <si>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</si>
  <si>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</si>
  <si>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</si>
  <si>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</si>
  <si>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</si>
  <si>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</si>
  <si>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</si>
  <si>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</si>
  <si>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</si>
  <si>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</si>
  <si>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</si>
  <si>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</si>
  <si>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</si>
  <si>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</si>
  <si>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</si>
  <si>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</si>
  <si>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</si>
  <si>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</si>
  <si>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</si>
  <si>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</si>
  <si>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</si>
  <si>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</si>
  <si>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</si>
  <si>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</si>
  <si>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</si>
  <si>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</si>
  <si>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</si>
  <si>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</si>
  <si>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</si>
  <si>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</si>
  <si>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</si>
  <si>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</si>
  <si>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</si>
  <si>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</si>
  <si>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Короб, мин. 18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</si>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</sst>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6" zoomScaleNormal="100" zoomScaleSheetLayoutView="100" workbookViewId="0">
      <selection activeCell="Y497" sqref="Y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45961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Пятница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0.375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/>
      <c r="M40" s="33" t="s">
        <v>103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104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105</v>
      </c>
      <c r="B41" s="54" t="s">
        <v>106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107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240</v>
      </c>
      <c r="Y41" s="544">
        <f>IFERROR(IF(X41="",0,CEILING((X41/$H41),1)*$H41),"")</f>
        <v>240</v>
      </c>
      <c r="Z41" s="36">
        <f>IFERROR(IF(Y41=0,"",ROUNDUP(Y41/H41,0)*0.00902),"")</f>
        <v>0.54120000000000001</v>
      </c>
      <c r="AA41" s="56"/>
      <c r="AB41" s="57"/>
      <c r="AC41" s="85" t="s">
        <v>104</v>
      </c>
      <c r="AG41" s="64"/>
      <c r="AJ41" s="68" t="s">
        <v>108</v>
      </c>
      <c r="AK41" s="68">
        <v>4</v>
      </c>
      <c r="BB41" s="86" t="s">
        <v>1</v>
      </c>
      <c r="BM41" s="64">
        <f>IFERROR(X41*I41/H41,"0")</f>
        <v>252.6</v>
      </c>
      <c r="BN41" s="64">
        <f>IFERROR(Y41*I41/H41,"0")</f>
        <v>252.6</v>
      </c>
      <c r="BO41" s="64">
        <f>IFERROR(1/J41*(X41/H41),"0")</f>
        <v>0.45454545454545459</v>
      </c>
      <c r="BP41" s="64">
        <f>IFERROR(1/J41*(Y41/H41),"0")</f>
        <v>0.45454545454545459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107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104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60</v>
      </c>
      <c r="Y43" s="545">
        <f>IFERROR(Y40/H40,"0")+IFERROR(Y41/H41,"0")+IFERROR(Y42/H42,"0")</f>
        <v>60</v>
      </c>
      <c r="Z43" s="545">
        <f>IFERROR(IF(Z40="",0,Z40),"0")+IFERROR(IF(Z41="",0,Z41),"0")+IFERROR(IF(Z42="",0,Z42),"0")</f>
        <v>0.54120000000000001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240</v>
      </c>
      <c r="Y44" s="545">
        <f>IFERROR(SUM(Y40:Y42),"0")</f>
        <v>240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111</v>
      </c>
      <c r="B46" s="54" t="s">
        <v>112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113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114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115</v>
      </c>
      <c r="B51" s="54" t="s">
        <v>116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117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103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107</v>
      </c>
      <c r="L53" s="32"/>
      <c r="M53" s="33" t="s">
        <v>103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124</v>
      </c>
      <c r="B54" s="54" t="s">
        <v>125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107</v>
      </c>
      <c r="L54" s="32"/>
      <c r="M54" s="33" t="s">
        <v>103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129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107</v>
      </c>
      <c r="L56" s="32"/>
      <c r="M56" s="33" t="s">
        <v>103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720</v>
      </c>
      <c r="Y56" s="544">
        <f t="shared" si="0"/>
        <v>720</v>
      </c>
      <c r="Z56" s="36">
        <f>IFERROR(IF(Y56=0,"",ROUNDUP(Y56/H56,0)*0.00902),"")</f>
        <v>1.4432</v>
      </c>
      <c r="AA56" s="56"/>
      <c r="AB56" s="57"/>
      <c r="AC56" s="101" t="s">
        <v>132</v>
      </c>
      <c r="AG56" s="64"/>
      <c r="AJ56" s="68" t="s">
        <v>108</v>
      </c>
      <c r="AK56" s="68">
        <v>4.5</v>
      </c>
      <c r="BB56" s="102" t="s">
        <v>1</v>
      </c>
      <c r="BM56" s="64">
        <f t="shared" si="1"/>
        <v>753.59999999999991</v>
      </c>
      <c r="BN56" s="64">
        <f t="shared" si="2"/>
        <v>753.59999999999991</v>
      </c>
      <c r="BO56" s="64">
        <f t="shared" si="3"/>
        <v>1.2121212121212122</v>
      </c>
      <c r="BP56" s="64">
        <f t="shared" si="4"/>
        <v>1.2121212121212122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160</v>
      </c>
      <c r="Y57" s="545">
        <f>IFERROR(Y51/H51,"0")+IFERROR(Y52/H52,"0")+IFERROR(Y53/H53,"0")+IFERROR(Y54/H54,"0")+IFERROR(Y55/H55,"0")+IFERROR(Y56/H56,"0")</f>
        <v>160</v>
      </c>
      <c r="Z57" s="545">
        <f>IFERROR(IF(Z51="",0,Z51),"0")+IFERROR(IF(Z52="",0,Z52),"0")+IFERROR(IF(Z53="",0,Z53),"0")+IFERROR(IF(Z54="",0,Z54),"0")+IFERROR(IF(Z55="",0,Z55),"0")+IFERROR(IF(Z56="",0,Z56),"0")</f>
        <v>1.4432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720</v>
      </c>
      <c r="Y58" s="545">
        <f>IFERROR(SUM(Y51:Y56),"0")</f>
        <v>720</v>
      </c>
      <c r="Z58" s="37"/>
      <c r="AA58" s="546"/>
      <c r="AB58" s="546"/>
      <c r="AC58" s="546"/>
    </row>
    <row r="59" spans="1:68" ht="14.25" customHeight="1" x14ac:dyDescent="0.25">
      <c r="A59" s="556" t="s">
        <v>133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134</v>
      </c>
      <c r="B60" s="54" t="s">
        <v>135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/>
      <c r="M60" s="33" t="s">
        <v>103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136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137</v>
      </c>
      <c r="B61" s="54" t="s">
        <v>138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139</v>
      </c>
      <c r="B62" s="54" t="s">
        <v>140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103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141</v>
      </c>
      <c r="B66" s="54" t="s">
        <v>142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143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144</v>
      </c>
      <c r="B67" s="54" t="s">
        <v>145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146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147</v>
      </c>
      <c r="B68" s="54" t="s">
        <v>148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150</v>
      </c>
      <c r="B72" s="54" t="s">
        <v>151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152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153</v>
      </c>
      <c r="B73" s="54" t="s">
        <v>154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155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156</v>
      </c>
      <c r="B74" s="54" t="s">
        <v>157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152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158</v>
      </c>
      <c r="B75" s="54" t="s">
        <v>159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155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163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164</v>
      </c>
      <c r="B80" s="54" t="s">
        <v>165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166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167</v>
      </c>
      <c r="B81" s="54" t="s">
        <v>168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107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169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170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171</v>
      </c>
      <c r="B86" s="54" t="s">
        <v>172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/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173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174</v>
      </c>
      <c r="B87" s="54" t="s">
        <v>175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107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173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107</v>
      </c>
      <c r="L88" s="32"/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247.5</v>
      </c>
      <c r="Y88" s="544">
        <f>IFERROR(IF(X88="",0,CEILING((X88/$H88),1)*$H88),"")</f>
        <v>247.5</v>
      </c>
      <c r="Z88" s="36">
        <f>IFERROR(IF(Y88=0,"",ROUNDUP(Y88/H88,0)*0.00902),"")</f>
        <v>0.49609999999999999</v>
      </c>
      <c r="AA88" s="56"/>
      <c r="AB88" s="57"/>
      <c r="AC88" s="133" t="s">
        <v>173</v>
      </c>
      <c r="AG88" s="64"/>
      <c r="AJ88" s="68" t="s">
        <v>108</v>
      </c>
      <c r="AK88" s="68">
        <v>4.5</v>
      </c>
      <c r="BB88" s="134" t="s">
        <v>1</v>
      </c>
      <c r="BM88" s="64">
        <f>IFERROR(X88*I88/H88,"0")</f>
        <v>259.04999999999995</v>
      </c>
      <c r="BN88" s="64">
        <f>IFERROR(Y88*I88/H88,"0")</f>
        <v>259.04999999999995</v>
      </c>
      <c r="BO88" s="64">
        <f>IFERROR(1/J88*(X88/H88),"0")</f>
        <v>0.41666666666666669</v>
      </c>
      <c r="BP88" s="64">
        <f>IFERROR(1/J88*(Y88/H88),"0")</f>
        <v>0.41666666666666669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55</v>
      </c>
      <c r="Y89" s="545">
        <f>IFERROR(Y86/H86,"0")+IFERROR(Y87/H87,"0")+IFERROR(Y88/H88,"0")</f>
        <v>55</v>
      </c>
      <c r="Z89" s="545">
        <f>IFERROR(IF(Z86="",0,Z86),"0")+IFERROR(IF(Z87="",0,Z87),"0")+IFERROR(IF(Z88="",0,Z88),"0")</f>
        <v>0.49609999999999999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247.5</v>
      </c>
      <c r="Y90" s="545">
        <f>IFERROR(SUM(Y86:Y88),"0")</f>
        <v>247.5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178</v>
      </c>
      <c r="B92" s="54" t="s">
        <v>179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/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180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181</v>
      </c>
      <c r="B93" s="54" t="s">
        <v>182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91.8</v>
      </c>
      <c r="Y94" s="544">
        <f>IFERROR(IF(X94="",0,CEILING((X94/$H94),1)*$H94),"")</f>
        <v>91.800000000000011</v>
      </c>
      <c r="Z94" s="36">
        <f>IFERROR(IF(Y94=0,"",ROUNDUP(Y94/H94,0)*0.00651),"")</f>
        <v>0.22134000000000001</v>
      </c>
      <c r="AA94" s="56"/>
      <c r="AB94" s="57"/>
      <c r="AC94" s="139" t="s">
        <v>180</v>
      </c>
      <c r="AG94" s="64"/>
      <c r="AJ94" s="68"/>
      <c r="AK94" s="68">
        <v>0</v>
      </c>
      <c r="BB94" s="140" t="s">
        <v>1</v>
      </c>
      <c r="BM94" s="64">
        <f>IFERROR(X94*I94/H94,"0")</f>
        <v>100.36799999999999</v>
      </c>
      <c r="BN94" s="64">
        <f>IFERROR(Y94*I94/H94,"0")</f>
        <v>100.36799999999999</v>
      </c>
      <c r="BO94" s="64">
        <f>IFERROR(1/J94*(X94/H94),"0")</f>
        <v>0.18681318681318682</v>
      </c>
      <c r="BP94" s="64">
        <f>IFERROR(1/J94*(Y94/H94),"0")</f>
        <v>0.18681318681318682</v>
      </c>
    </row>
    <row r="95" spans="1:68" ht="16.5" customHeight="1" x14ac:dyDescent="0.25">
      <c r="A95" s="54" t="s">
        <v>186</v>
      </c>
      <c r="B95" s="54" t="s">
        <v>187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34</v>
      </c>
      <c r="Y96" s="545">
        <f>IFERROR(Y92/H92,"0")+IFERROR(Y93/H93,"0")+IFERROR(Y94/H94,"0")+IFERROR(Y95/H95,"0")</f>
        <v>34</v>
      </c>
      <c r="Z96" s="545">
        <f>IFERROR(IF(Z92="",0,Z92),"0")+IFERROR(IF(Z93="",0,Z93),"0")+IFERROR(IF(Z94="",0,Z94),"0")+IFERROR(IF(Z95="",0,Z95),"0")</f>
        <v>0.22134000000000001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91.8</v>
      </c>
      <c r="Y97" s="545">
        <f>IFERROR(SUM(Y92:Y95),"0")</f>
        <v>91.800000000000011</v>
      </c>
      <c r="Z97" s="37"/>
      <c r="AA97" s="546"/>
      <c r="AB97" s="546"/>
      <c r="AC97" s="546"/>
    </row>
    <row r="98" spans="1:68" ht="16.5" customHeight="1" x14ac:dyDescent="0.25">
      <c r="A98" s="563" t="s">
        <v>189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190</v>
      </c>
      <c r="B100" s="54" t="s">
        <v>191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/>
      <c r="M100" s="33" t="s">
        <v>103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192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193</v>
      </c>
      <c r="B101" s="54" t="s">
        <v>194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107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192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195</v>
      </c>
      <c r="B102" s="54" t="s">
        <v>196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107</v>
      </c>
      <c r="L102" s="32" t="s">
        <v>197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135</v>
      </c>
      <c r="Y102" s="544">
        <f>IFERROR(IF(X102="",0,CEILING((X102/$H102),1)*$H102),"")</f>
        <v>135</v>
      </c>
      <c r="Z102" s="36">
        <f>IFERROR(IF(Y102=0,"",ROUNDUP(Y102/H102,0)*0.00902),"")</f>
        <v>0.27060000000000001</v>
      </c>
      <c r="AA102" s="56"/>
      <c r="AB102" s="57"/>
      <c r="AC102" s="147" t="s">
        <v>192</v>
      </c>
      <c r="AG102" s="64"/>
      <c r="AJ102" s="68" t="s">
        <v>108</v>
      </c>
      <c r="AK102" s="68">
        <v>54</v>
      </c>
      <c r="BB102" s="148" t="s">
        <v>1</v>
      </c>
      <c r="BM102" s="64">
        <f>IFERROR(X102*I102/H102,"0")</f>
        <v>141.30000000000001</v>
      </c>
      <c r="BN102" s="64">
        <f>IFERROR(Y102*I102/H102,"0")</f>
        <v>141.30000000000001</v>
      </c>
      <c r="BO102" s="64">
        <f>IFERROR(1/J102*(X102/H102),"0")</f>
        <v>0.22727272727272729</v>
      </c>
      <c r="BP102" s="64">
        <f>IFERROR(1/J102*(Y102/H102),"0")</f>
        <v>0.22727272727272729</v>
      </c>
    </row>
    <row r="103" spans="1:68" ht="37.5" customHeight="1" x14ac:dyDescent="0.25">
      <c r="A103" s="54" t="s">
        <v>198</v>
      </c>
      <c r="B103" s="54" t="s">
        <v>199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107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192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30</v>
      </c>
      <c r="Y104" s="545">
        <f>IFERROR(Y100/H100,"0")+IFERROR(Y101/H101,"0")+IFERROR(Y102/H102,"0")+IFERROR(Y103/H103,"0")</f>
        <v>30</v>
      </c>
      <c r="Z104" s="545">
        <f>IFERROR(IF(Z100="",0,Z100),"0")+IFERROR(IF(Z101="",0,Z101),"0")+IFERROR(IF(Z102="",0,Z102),"0")+IFERROR(IF(Z103="",0,Z103),"0")</f>
        <v>0.27060000000000001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135</v>
      </c>
      <c r="Y105" s="545">
        <f>IFERROR(SUM(Y100:Y103),"0")</f>
        <v>135</v>
      </c>
      <c r="Z105" s="37"/>
      <c r="AA105" s="546"/>
      <c r="AB105" s="546"/>
      <c r="AC105" s="546"/>
    </row>
    <row r="106" spans="1:68" ht="14.25" customHeight="1" x14ac:dyDescent="0.25">
      <c r="A106" s="556" t="s">
        <v>133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200</v>
      </c>
      <c r="B107" s="54" t="s">
        <v>201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/>
      <c r="M107" s="33" t="s">
        <v>103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202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203</v>
      </c>
      <c r="B108" s="54" t="s">
        <v>204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103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202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103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202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207</v>
      </c>
      <c r="B113" s="54" t="s">
        <v>208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/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209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210</v>
      </c>
      <c r="B114" s="54" t="s">
        <v>211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209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214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675</v>
      </c>
      <c r="Y115" s="544">
        <f>IFERROR(IF(X115="",0,CEILING((X115/$H115),1)*$H115),"")</f>
        <v>675</v>
      </c>
      <c r="Z115" s="36">
        <f>IFERROR(IF(Y115=0,"",ROUNDUP(Y115/H115,0)*0.00651),"")</f>
        <v>1.6274999999999999</v>
      </c>
      <c r="AA115" s="56"/>
      <c r="AB115" s="57"/>
      <c r="AC115" s="161" t="s">
        <v>209</v>
      </c>
      <c r="AG115" s="64"/>
      <c r="AJ115" s="68" t="s">
        <v>108</v>
      </c>
      <c r="AK115" s="68">
        <v>37.799999999999997</v>
      </c>
      <c r="BB115" s="162" t="s">
        <v>1</v>
      </c>
      <c r="BM115" s="64">
        <f>IFERROR(X115*I115/H115,"0")</f>
        <v>737.99999999999989</v>
      </c>
      <c r="BN115" s="64">
        <f>IFERROR(Y115*I115/H115,"0")</f>
        <v>737.99999999999989</v>
      </c>
      <c r="BO115" s="64">
        <f>IFERROR(1/J115*(X115/H115),"0")</f>
        <v>1.3736263736263736</v>
      </c>
      <c r="BP115" s="64">
        <f>IFERROR(1/J115*(Y115/H115),"0")</f>
        <v>1.3736263736263736</v>
      </c>
    </row>
    <row r="116" spans="1:68" ht="16.5" customHeight="1" x14ac:dyDescent="0.25">
      <c r="A116" s="54" t="s">
        <v>215</v>
      </c>
      <c r="B116" s="54" t="s">
        <v>216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249.99999999999997</v>
      </c>
      <c r="Y117" s="545">
        <f>IFERROR(Y113/H113,"0")+IFERROR(Y114/H114,"0")+IFERROR(Y115/H115,"0")+IFERROR(Y116/H116,"0")</f>
        <v>249.99999999999997</v>
      </c>
      <c r="Z117" s="545">
        <f>IFERROR(IF(Z113="",0,Z113),"0")+IFERROR(IF(Z114="",0,Z114),"0")+IFERROR(IF(Z115="",0,Z115),"0")+IFERROR(IF(Z116="",0,Z116),"0")</f>
        <v>1.6274999999999999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675</v>
      </c>
      <c r="Y118" s="545">
        <f>IFERROR(SUM(Y113:Y116),"0")</f>
        <v>675</v>
      </c>
      <c r="Z118" s="37"/>
      <c r="AA118" s="546"/>
      <c r="AB118" s="546"/>
      <c r="AC118" s="546"/>
    </row>
    <row r="119" spans="1:68" ht="14.25" customHeight="1" x14ac:dyDescent="0.25">
      <c r="A119" s="556" t="s">
        <v>163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218</v>
      </c>
      <c r="B120" s="54" t="s">
        <v>219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220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221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222</v>
      </c>
      <c r="B125" s="54" t="s">
        <v>223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224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222</v>
      </c>
      <c r="B126" s="54" t="s">
        <v>225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226</v>
      </c>
      <c r="B130" s="54" t="s">
        <v>227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228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226</v>
      </c>
      <c r="B131" s="54" t="s">
        <v>229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230</v>
      </c>
      <c r="B135" s="54" t="s">
        <v>231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224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230</v>
      </c>
      <c r="B136" s="54" t="s">
        <v>232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233</v>
      </c>
      <c r="B141" s="54" t="s">
        <v>234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107</v>
      </c>
      <c r="L141" s="32"/>
      <c r="M141" s="33" t="s">
        <v>103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235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236</v>
      </c>
      <c r="B142" s="54" t="s">
        <v>237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103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238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239</v>
      </c>
      <c r="B146" s="54" t="s">
        <v>240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103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241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242</v>
      </c>
      <c r="B147" s="54" t="s">
        <v>243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245</v>
      </c>
      <c r="B148" s="54" t="s">
        <v>246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249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133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250</v>
      </c>
      <c r="B154" s="54" t="s">
        <v>251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252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253</v>
      </c>
      <c r="B158" s="54" t="s">
        <v>254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107</v>
      </c>
      <c r="L158" s="32"/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255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256</v>
      </c>
      <c r="B159" s="54" t="s">
        <v>257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107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259</v>
      </c>
      <c r="B160" s="54" t="s">
        <v>260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107</v>
      </c>
      <c r="L160" s="32"/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255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269</v>
      </c>
      <c r="B164" s="54" t="s">
        <v>270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261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273</v>
      </c>
      <c r="B166" s="54" t="s">
        <v>274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275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276</v>
      </c>
      <c r="B170" s="54" t="s">
        <v>277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278</v>
      </c>
      <c r="L170" s="32"/>
      <c r="M170" s="33" t="s">
        <v>279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280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286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287</v>
      </c>
      <c r="B176" s="54" t="s">
        <v>288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278</v>
      </c>
      <c r="L176" s="32"/>
      <c r="M176" s="33" t="s">
        <v>279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289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290</v>
      </c>
      <c r="B181" s="54" t="s">
        <v>291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103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292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103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133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295</v>
      </c>
      <c r="B186" s="54" t="s">
        <v>296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103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297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298</v>
      </c>
      <c r="B187" s="54" t="s">
        <v>299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103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300</v>
      </c>
      <c r="B191" s="54" t="s">
        <v>301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107</v>
      </c>
      <c r="L191" s="32"/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302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107</v>
      </c>
      <c r="L192" s="32"/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306</v>
      </c>
      <c r="B193" s="54" t="s">
        <v>307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107</v>
      </c>
      <c r="L193" s="32"/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309</v>
      </c>
      <c r="B194" s="54" t="s">
        <v>310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107</v>
      </c>
      <c r="L194" s="32"/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312</v>
      </c>
      <c r="B195" s="54" t="s">
        <v>313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314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90</v>
      </c>
      <c r="Y195" s="544">
        <f t="shared" si="10"/>
        <v>90</v>
      </c>
      <c r="Z195" s="36">
        <f>IFERROR(IF(Y195=0,"",ROUNDUP(Y195/H195,0)*0.00502),"")</f>
        <v>0.251</v>
      </c>
      <c r="AA195" s="56"/>
      <c r="AB195" s="57"/>
      <c r="AC195" s="233" t="s">
        <v>302</v>
      </c>
      <c r="AG195" s="64"/>
      <c r="AJ195" s="68" t="s">
        <v>108</v>
      </c>
      <c r="AK195" s="68">
        <v>32.4</v>
      </c>
      <c r="BB195" s="234" t="s">
        <v>1</v>
      </c>
      <c r="BM195" s="64">
        <f t="shared" si="11"/>
        <v>96.499999999999986</v>
      </c>
      <c r="BN195" s="64">
        <f t="shared" si="12"/>
        <v>96.499999999999986</v>
      </c>
      <c r="BO195" s="64">
        <f t="shared" si="13"/>
        <v>0.21367521367521369</v>
      </c>
      <c r="BP195" s="64">
        <f t="shared" si="14"/>
        <v>0.21367521367521369</v>
      </c>
    </row>
    <row r="196" spans="1:68" ht="27" customHeight="1" x14ac:dyDescent="0.25">
      <c r="A196" s="54" t="s">
        <v>315</v>
      </c>
      <c r="B196" s="54" t="s">
        <v>316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120.6</v>
      </c>
      <c r="Y197" s="544">
        <f t="shared" si="10"/>
        <v>120.60000000000001</v>
      </c>
      <c r="Z197" s="36">
        <f>IFERROR(IF(Y197=0,"",ROUNDUP(Y197/H197,0)*0.00502),"")</f>
        <v>0.33634000000000003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1"/>
        <v>127.29999999999998</v>
      </c>
      <c r="BN197" s="64">
        <f t="shared" si="12"/>
        <v>127.30000000000001</v>
      </c>
      <c r="BO197" s="64">
        <f t="shared" si="13"/>
        <v>0.28632478632478636</v>
      </c>
      <c r="BP197" s="64">
        <f t="shared" si="14"/>
        <v>0.28632478632478636</v>
      </c>
    </row>
    <row r="198" spans="1:68" ht="27" customHeight="1" x14ac:dyDescent="0.25">
      <c r="A198" s="54" t="s">
        <v>319</v>
      </c>
      <c r="B198" s="54" t="s">
        <v>320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117</v>
      </c>
      <c r="Y199" s="545">
        <f>IFERROR(Y191/H191,"0")+IFERROR(Y192/H192,"0")+IFERROR(Y193/H193,"0")+IFERROR(Y194/H194,"0")+IFERROR(Y195/H195,"0")+IFERROR(Y196/H196,"0")+IFERROR(Y197/H197,"0")+IFERROR(Y198/H198,"0")</f>
        <v>117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0.58733999999999997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210.6</v>
      </c>
      <c r="Y200" s="545">
        <f>IFERROR(SUM(Y191:Y198),"0")</f>
        <v>210.60000000000002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321</v>
      </c>
      <c r="B202" s="54" t="s">
        <v>322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323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324</v>
      </c>
      <c r="B203" s="54" t="s">
        <v>325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326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327</v>
      </c>
      <c r="B204" s="54" t="s">
        <v>328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214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240</v>
      </c>
      <c r="Y205" s="544">
        <f t="shared" si="15"/>
        <v>240</v>
      </c>
      <c r="Z205" s="36">
        <f t="shared" ref="Z205:Z210" si="20">IFERROR(IF(Y205=0,"",ROUNDUP(Y205/H205,0)*0.00651),"")</f>
        <v>0.65100000000000002</v>
      </c>
      <c r="AA205" s="56"/>
      <c r="AB205" s="57"/>
      <c r="AC205" s="247" t="s">
        <v>323</v>
      </c>
      <c r="AG205" s="64"/>
      <c r="AJ205" s="68" t="s">
        <v>108</v>
      </c>
      <c r="AK205" s="68">
        <v>33.6</v>
      </c>
      <c r="BB205" s="248" t="s">
        <v>1</v>
      </c>
      <c r="BM205" s="64">
        <f t="shared" si="16"/>
        <v>267</v>
      </c>
      <c r="BN205" s="64">
        <f t="shared" si="17"/>
        <v>267</v>
      </c>
      <c r="BO205" s="64">
        <f t="shared" si="18"/>
        <v>0.5494505494505495</v>
      </c>
      <c r="BP205" s="64">
        <f t="shared" si="19"/>
        <v>0.5494505494505495</v>
      </c>
    </row>
    <row r="206" spans="1:68" ht="27" customHeight="1" x14ac:dyDescent="0.25">
      <c r="A206" s="54" t="s">
        <v>332</v>
      </c>
      <c r="B206" s="54" t="s">
        <v>333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214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280.8</v>
      </c>
      <c r="Y207" s="544">
        <f t="shared" si="15"/>
        <v>280.8</v>
      </c>
      <c r="Z207" s="36">
        <f t="shared" si="20"/>
        <v>0.76167000000000007</v>
      </c>
      <c r="AA207" s="56"/>
      <c r="AB207" s="57"/>
      <c r="AC207" s="251" t="s">
        <v>329</v>
      </c>
      <c r="AG207" s="64"/>
      <c r="AJ207" s="68" t="s">
        <v>108</v>
      </c>
      <c r="AK207" s="68">
        <v>33.6</v>
      </c>
      <c r="BB207" s="252" t="s">
        <v>1</v>
      </c>
      <c r="BM207" s="64">
        <f t="shared" si="16"/>
        <v>310.28400000000005</v>
      </c>
      <c r="BN207" s="64">
        <f t="shared" si="17"/>
        <v>310.28400000000005</v>
      </c>
      <c r="BO207" s="64">
        <f t="shared" si="18"/>
        <v>0.64285714285714302</v>
      </c>
      <c r="BP207" s="64">
        <f t="shared" si="19"/>
        <v>0.64285714285714302</v>
      </c>
    </row>
    <row r="208" spans="1:68" ht="27" customHeight="1" x14ac:dyDescent="0.25">
      <c r="A208" s="54" t="s">
        <v>337</v>
      </c>
      <c r="B208" s="54" t="s">
        <v>338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/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326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217</v>
      </c>
      <c r="Y211" s="545">
        <f>IFERROR(Y202/H202,"0")+IFERROR(Y203/H203,"0")+IFERROR(Y204/H204,"0")+IFERROR(Y205/H205,"0")+IFERROR(Y206/H206,"0")+IFERROR(Y207/H207,"0")+IFERROR(Y208/H208,"0")+IFERROR(Y209/H209,"0")+IFERROR(Y210/H210,"0")</f>
        <v>217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1.4126700000000001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520.79999999999995</v>
      </c>
      <c r="Y212" s="545">
        <f>IFERROR(SUM(Y202:Y210),"0")</f>
        <v>520.79999999999995</v>
      </c>
      <c r="Z212" s="37"/>
      <c r="AA212" s="546"/>
      <c r="AB212" s="546"/>
      <c r="AC212" s="546"/>
    </row>
    <row r="213" spans="1:68" ht="14.25" customHeight="1" x14ac:dyDescent="0.25">
      <c r="A213" s="556" t="s">
        <v>163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344</v>
      </c>
      <c r="B214" s="54" t="s">
        <v>345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346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347</v>
      </c>
      <c r="B215" s="54" t="s">
        <v>348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349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3" t="s">
        <v>350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351</v>
      </c>
      <c r="B220" s="54" t="s">
        <v>352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103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353</v>
      </c>
      <c r="AC220" s="263" t="s">
        <v>354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103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103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103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107</v>
      </c>
      <c r="L224" s="32"/>
      <c r="M224" s="33" t="s">
        <v>103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363</v>
      </c>
      <c r="B225" s="54" t="s">
        <v>365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107</v>
      </c>
      <c r="L225" s="32"/>
      <c r="M225" s="33" t="s">
        <v>103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107</v>
      </c>
      <c r="L226" s="32"/>
      <c r="M226" s="33" t="s">
        <v>103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107</v>
      </c>
      <c r="L227" s="32"/>
      <c r="M227" s="33" t="s">
        <v>103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354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107</v>
      </c>
      <c r="L228" s="32"/>
      <c r="M228" s="33" t="s">
        <v>103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371</v>
      </c>
      <c r="B229" s="54" t="s">
        <v>373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107</v>
      </c>
      <c r="L229" s="32"/>
      <c r="M229" s="33" t="s">
        <v>103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133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374</v>
      </c>
      <c r="B233" s="54" t="s">
        <v>375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33.659999999999997</v>
      </c>
      <c r="Y233" s="544">
        <f>IFERROR(IF(X233="",0,CEILING((X233/$H233),1)*$H233),"")</f>
        <v>33.659999999999997</v>
      </c>
      <c r="Z233" s="36">
        <f>IFERROR(IF(Y233=0,"",ROUNDUP(Y233/H233,0)*0.00502),"")</f>
        <v>8.5339999999999999E-2</v>
      </c>
      <c r="AA233" s="56"/>
      <c r="AB233" s="57"/>
      <c r="AC233" s="283" t="s">
        <v>376</v>
      </c>
      <c r="AG233" s="64"/>
      <c r="AJ233" s="68"/>
      <c r="AK233" s="68">
        <v>0</v>
      </c>
      <c r="BB233" s="284" t="s">
        <v>1</v>
      </c>
      <c r="BM233" s="64">
        <f>IFERROR(X233*I233/H233,"0")</f>
        <v>35.36</v>
      </c>
      <c r="BN233" s="64">
        <f>IFERROR(Y233*I233/H233,"0")</f>
        <v>35.36</v>
      </c>
      <c r="BO233" s="64">
        <f>IFERROR(1/J233*(X233/H233),"0")</f>
        <v>7.2649572649572655E-2</v>
      </c>
      <c r="BP233" s="64">
        <f>IFERROR(1/J233*(Y233/H233),"0")</f>
        <v>7.2649572649572655E-2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17</v>
      </c>
      <c r="Y234" s="545">
        <f>IFERROR(Y233/H233,"0")</f>
        <v>17</v>
      </c>
      <c r="Z234" s="545">
        <f>IFERROR(IF(Z233="",0,Z233),"0")</f>
        <v>8.5339999999999999E-2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33.659999999999997</v>
      </c>
      <c r="Y235" s="545">
        <f>IFERROR(SUM(Y233:Y233),"0")</f>
        <v>33.659999999999997</v>
      </c>
      <c r="Z235" s="37"/>
      <c r="AA235" s="546"/>
      <c r="AB235" s="546"/>
      <c r="AC235" s="546"/>
    </row>
    <row r="236" spans="1:68" ht="14.25" customHeight="1" x14ac:dyDescent="0.25">
      <c r="A236" s="556" t="s">
        <v>377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378</v>
      </c>
      <c r="B237" s="54" t="s">
        <v>379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389</v>
      </c>
      <c r="B244" s="54" t="s">
        <v>390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391</v>
      </c>
      <c r="B245" s="54" t="s">
        <v>392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393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394</v>
      </c>
      <c r="B250" s="54" t="s">
        <v>395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103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397</v>
      </c>
      <c r="B251" s="54" t="s">
        <v>398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103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103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403</v>
      </c>
      <c r="B253" s="54" t="s">
        <v>404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107</v>
      </c>
      <c r="L253" s="32"/>
      <c r="M253" s="33" t="s">
        <v>103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406</v>
      </c>
      <c r="B254" s="54" t="s">
        <v>407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107</v>
      </c>
      <c r="L254" s="32"/>
      <c r="M254" s="33" t="s">
        <v>103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409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410</v>
      </c>
      <c r="B259" s="54" t="s">
        <v>411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104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412</v>
      </c>
      <c r="B260" s="54" t="s">
        <v>413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414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417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418</v>
      </c>
      <c r="B262" s="54" t="s">
        <v>419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103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420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421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422</v>
      </c>
      <c r="B267" s="54" t="s">
        <v>423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424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425</v>
      </c>
      <c r="B268" s="54" t="s">
        <v>426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427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428</v>
      </c>
      <c r="B269" s="54" t="s">
        <v>429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430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63" t="s">
        <v>431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432</v>
      </c>
      <c r="B274" s="54" t="s">
        <v>433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434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435</v>
      </c>
      <c r="B275" s="54" t="s">
        <v>436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437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438</v>
      </c>
      <c r="B279" s="54" t="s">
        <v>439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107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441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442</v>
      </c>
      <c r="B284" s="54" t="s">
        <v>443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103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444</v>
      </c>
      <c r="AB284" s="57"/>
      <c r="AC284" s="327" t="s">
        <v>445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446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447</v>
      </c>
      <c r="B289" s="54" t="s">
        <v>448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449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450</v>
      </c>
      <c r="B290" s="54" t="s">
        <v>451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103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452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453</v>
      </c>
      <c r="B291" s="54" t="s">
        <v>454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455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456</v>
      </c>
      <c r="B292" s="54" t="s">
        <v>457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107</v>
      </c>
      <c r="L292" s="32"/>
      <c r="M292" s="33" t="s">
        <v>103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449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458</v>
      </c>
      <c r="B293" s="54" t="s">
        <v>459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107</v>
      </c>
      <c r="L293" s="32"/>
      <c r="M293" s="33" t="s">
        <v>103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460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461</v>
      </c>
      <c r="B297" s="54" t="s">
        <v>462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107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463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464</v>
      </c>
      <c r="B298" s="54" t="s">
        <v>465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107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466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107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470</v>
      </c>
      <c r="B300" s="54" t="s">
        <v>471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466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472</v>
      </c>
      <c r="B301" s="54" t="s">
        <v>473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475</v>
      </c>
      <c r="B302" s="54" t="s">
        <v>476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480</v>
      </c>
      <c r="B307" s="54" t="s">
        <v>481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482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483</v>
      </c>
      <c r="B308" s="54" t="s">
        <v>484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485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486</v>
      </c>
      <c r="B309" s="54" t="s">
        <v>487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488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489</v>
      </c>
      <c r="B310" s="54" t="s">
        <v>490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491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494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163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495</v>
      </c>
      <c r="B315" s="54" t="s">
        <v>496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497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498</v>
      </c>
      <c r="B316" s="54" t="s">
        <v>499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/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500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501</v>
      </c>
      <c r="B317" s="54" t="s">
        <v>502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503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504</v>
      </c>
      <c r="B321" s="54" t="s">
        <v>505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107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507</v>
      </c>
      <c r="B322" s="54" t="s">
        <v>508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107</v>
      </c>
      <c r="L322" s="32"/>
      <c r="M322" s="33" t="s">
        <v>94</v>
      </c>
      <c r="N322" s="33"/>
      <c r="O322" s="32">
        <v>180</v>
      </c>
      <c r="P322" s="721" t="s">
        <v>509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510</v>
      </c>
      <c r="B323" s="54" t="s">
        <v>511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513</v>
      </c>
      <c r="B324" s="54" t="s">
        <v>514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/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22.95</v>
      </c>
      <c r="Y324" s="544">
        <f>IFERROR(IF(X324="",0,CEILING((X324/$H324),1)*$H324),"")</f>
        <v>22.95</v>
      </c>
      <c r="Z324" s="36">
        <f>IFERROR(IF(Y324=0,"",ROUNDUP(Y324/H324,0)*0.00651),"")</f>
        <v>5.8590000000000003E-2</v>
      </c>
      <c r="AA324" s="56"/>
      <c r="AB324" s="57"/>
      <c r="AC324" s="375" t="s">
        <v>506</v>
      </c>
      <c r="AG324" s="64"/>
      <c r="AJ324" s="68"/>
      <c r="AK324" s="68">
        <v>0</v>
      </c>
      <c r="BB324" s="376" t="s">
        <v>1</v>
      </c>
      <c r="BM324" s="64">
        <f>IFERROR(X324*I324/H324,"0")</f>
        <v>25.919999999999998</v>
      </c>
      <c r="BN324" s="64">
        <f>IFERROR(Y324*I324/H324,"0")</f>
        <v>25.919999999999998</v>
      </c>
      <c r="BO324" s="64">
        <f>IFERROR(1/J324*(X324/H324),"0")</f>
        <v>4.9450549450549455E-2</v>
      </c>
      <c r="BP324" s="64">
        <f>IFERROR(1/J324*(Y324/H324),"0")</f>
        <v>4.9450549450549455E-2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9</v>
      </c>
      <c r="Y325" s="545">
        <f>IFERROR(Y321/H321,"0")+IFERROR(Y322/H322,"0")+IFERROR(Y323/H323,"0")+IFERROR(Y324/H324,"0")</f>
        <v>9</v>
      </c>
      <c r="Z325" s="545">
        <f>IFERROR(IF(Z321="",0,Z321),"0")+IFERROR(IF(Z322="",0,Z322),"0")+IFERROR(IF(Z323="",0,Z323),"0")+IFERROR(IF(Z324="",0,Z324),"0")</f>
        <v>5.8590000000000003E-2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22.95</v>
      </c>
      <c r="Y326" s="545">
        <f>IFERROR(SUM(Y321:Y324),"0")</f>
        <v>22.95</v>
      </c>
      <c r="Z326" s="37"/>
      <c r="AA326" s="546"/>
      <c r="AB326" s="546"/>
      <c r="AC326" s="546"/>
    </row>
    <row r="327" spans="1:68" ht="14.25" customHeight="1" x14ac:dyDescent="0.25">
      <c r="A327" s="556" t="s">
        <v>515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516</v>
      </c>
      <c r="B328" s="54" t="s">
        <v>517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518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518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522</v>
      </c>
      <c r="B330" s="54" t="s">
        <v>523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518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519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524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525</v>
      </c>
      <c r="B335" s="54" t="s">
        <v>526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528</v>
      </c>
      <c r="B336" s="54" t="s">
        <v>529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214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176.4</v>
      </c>
      <c r="Y336" s="544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85" t="s">
        <v>530</v>
      </c>
      <c r="AG336" s="64"/>
      <c r="AJ336" s="68" t="s">
        <v>108</v>
      </c>
      <c r="AK336" s="68">
        <v>29.4</v>
      </c>
      <c r="BB336" s="386" t="s">
        <v>1</v>
      </c>
      <c r="BM336" s="64">
        <f>IFERROR(X336*I336/H336,"0")</f>
        <v>197.56799999999998</v>
      </c>
      <c r="BN336" s="64">
        <f>IFERROR(Y336*I336/H336,"0")</f>
        <v>197.56799999999998</v>
      </c>
      <c r="BO336" s="64">
        <f>IFERROR(1/J336*(X336/H336),"0")</f>
        <v>0.46153846153846156</v>
      </c>
      <c r="BP336" s="64">
        <f>IFERROR(1/J336*(Y336/H336),"0")</f>
        <v>0.46153846153846156</v>
      </c>
    </row>
    <row r="337" spans="1:68" ht="27" customHeight="1" x14ac:dyDescent="0.25">
      <c r="A337" s="54" t="s">
        <v>531</v>
      </c>
      <c r="B337" s="54" t="s">
        <v>532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214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491.4</v>
      </c>
      <c r="Y337" s="544">
        <f>IFERROR(IF(X337="",0,CEILING((X337/$H337),1)*$H337),"")</f>
        <v>491.40000000000003</v>
      </c>
      <c r="Z337" s="36">
        <f>IFERROR(IF(Y337=0,"",ROUNDUP(Y337/H337,0)*0.00651),"")</f>
        <v>1.5233400000000001</v>
      </c>
      <c r="AA337" s="56"/>
      <c r="AB337" s="57"/>
      <c r="AC337" s="387" t="s">
        <v>533</v>
      </c>
      <c r="AG337" s="64"/>
      <c r="AJ337" s="68" t="s">
        <v>108</v>
      </c>
      <c r="AK337" s="68">
        <v>29.4</v>
      </c>
      <c r="BB337" s="388" t="s">
        <v>1</v>
      </c>
      <c r="BM337" s="64">
        <f>IFERROR(X337*I337/H337,"0")</f>
        <v>547.55999999999995</v>
      </c>
      <c r="BN337" s="64">
        <f>IFERROR(Y337*I337/H337,"0")</f>
        <v>547.55999999999995</v>
      </c>
      <c r="BO337" s="64">
        <f>IFERROR(1/J337*(X337/H337),"0")</f>
        <v>1.2857142857142856</v>
      </c>
      <c r="BP337" s="64">
        <f>IFERROR(1/J337*(Y337/H337),"0")</f>
        <v>1.2857142857142858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318</v>
      </c>
      <c r="Y338" s="545">
        <f>IFERROR(Y335/H335,"0")+IFERROR(Y336/H336,"0")+IFERROR(Y337/H337,"0")</f>
        <v>318</v>
      </c>
      <c r="Z338" s="545">
        <f>IFERROR(IF(Z335="",0,Z335),"0")+IFERROR(IF(Z336="",0,Z336),"0")+IFERROR(IF(Z337="",0,Z337),"0")</f>
        <v>2.0701800000000001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667.8</v>
      </c>
      <c r="Y339" s="545">
        <f>IFERROR(SUM(Y335:Y337),"0")</f>
        <v>667.80000000000007</v>
      </c>
      <c r="Z339" s="37"/>
      <c r="AA339" s="546"/>
      <c r="AB339" s="546"/>
      <c r="AC339" s="546"/>
    </row>
    <row r="340" spans="1:68" ht="27.75" customHeight="1" x14ac:dyDescent="0.2">
      <c r="A340" s="605" t="s">
        <v>534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535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536</v>
      </c>
      <c r="B343" s="54" t="s">
        <v>537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60</v>
      </c>
      <c r="Y343" s="544">
        <f t="shared" ref="Y343:Y349" si="32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538</v>
      </c>
      <c r="AG343" s="64"/>
      <c r="AJ343" s="68"/>
      <c r="AK343" s="68">
        <v>0</v>
      </c>
      <c r="BB343" s="390" t="s">
        <v>1</v>
      </c>
      <c r="BM343" s="64">
        <f t="shared" ref="BM343:BM349" si="33">IFERROR(X343*I343/H343,"0")</f>
        <v>61.92</v>
      </c>
      <c r="BN343" s="64">
        <f t="shared" ref="BN343:BN349" si="34">IFERROR(Y343*I343/H343,"0")</f>
        <v>61.92</v>
      </c>
      <c r="BO343" s="64">
        <f t="shared" ref="BO343:BO349" si="35">IFERROR(1/J343*(X343/H343),"0")</f>
        <v>8.3333333333333329E-2</v>
      </c>
      <c r="BP343" s="64">
        <f t="shared" ref="BP343:BP349" si="36">IFERROR(1/J343*(Y343/H343),"0")</f>
        <v>8.3333333333333329E-2</v>
      </c>
    </row>
    <row r="344" spans="1:68" ht="27" customHeight="1" x14ac:dyDescent="0.25">
      <c r="A344" s="54" t="s">
        <v>539</v>
      </c>
      <c r="B344" s="54" t="s">
        <v>540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541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542</v>
      </c>
      <c r="B345" s="54" t="s">
        <v>543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544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545</v>
      </c>
      <c r="B346" s="54" t="s">
        <v>546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547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548</v>
      </c>
      <c r="B347" s="54" t="s">
        <v>549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107</v>
      </c>
      <c r="L347" s="32"/>
      <c r="M347" s="33" t="s">
        <v>103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550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551</v>
      </c>
      <c r="B348" s="54" t="s">
        <v>552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107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541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553</v>
      </c>
      <c r="B349" s="54" t="s">
        <v>554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107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544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4</v>
      </c>
      <c r="Y350" s="545">
        <f>IFERROR(Y343/H343,"0")+IFERROR(Y344/H344,"0")+IFERROR(Y345/H345,"0")+IFERROR(Y346/H346,"0")+IFERROR(Y347/H347,"0")+IFERROR(Y348/H348,"0")+IFERROR(Y349/H349,"0")</f>
        <v>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8.6999999999999994E-2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60</v>
      </c>
      <c r="Y351" s="545">
        <f>IFERROR(SUM(Y343:Y349),"0")</f>
        <v>60</v>
      </c>
      <c r="Z351" s="37"/>
      <c r="AA351" s="546"/>
      <c r="AB351" s="546"/>
      <c r="AC351" s="546"/>
    </row>
    <row r="352" spans="1:68" ht="14.25" customHeight="1" x14ac:dyDescent="0.25">
      <c r="A352" s="556" t="s">
        <v>133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555</v>
      </c>
      <c r="B353" s="54" t="s">
        <v>556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103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60</v>
      </c>
      <c r="Y353" s="544">
        <f>IFERROR(IF(X353="",0,CEILING((X353/$H353),1)*$H353),"")</f>
        <v>60</v>
      </c>
      <c r="Z353" s="36">
        <f>IFERROR(IF(Y353=0,"",ROUNDUP(Y353/H353,0)*0.02175),"")</f>
        <v>8.6999999999999994E-2</v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61.92</v>
      </c>
      <c r="BN353" s="64">
        <f>IFERROR(Y353*I353/H353,"0")</f>
        <v>61.92</v>
      </c>
      <c r="BO353" s="64">
        <f>IFERROR(1/J353*(X353/H353),"0")</f>
        <v>8.3333333333333329E-2</v>
      </c>
      <c r="BP353" s="64">
        <f>IFERROR(1/J353*(Y353/H353),"0")</f>
        <v>8.3333333333333329E-2</v>
      </c>
    </row>
    <row r="354" spans="1:68" ht="16.5" customHeight="1" x14ac:dyDescent="0.25">
      <c r="A354" s="54" t="s">
        <v>558</v>
      </c>
      <c r="B354" s="54" t="s">
        <v>559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107</v>
      </c>
      <c r="L354" s="32"/>
      <c r="M354" s="33" t="s">
        <v>103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4</v>
      </c>
      <c r="Y355" s="545">
        <f>IFERROR(Y353/H353,"0")+IFERROR(Y354/H354,"0")</f>
        <v>4</v>
      </c>
      <c r="Z355" s="545">
        <f>IFERROR(IF(Z353="",0,Z353),"0")+IFERROR(IF(Z354="",0,Z354),"0")</f>
        <v>8.6999999999999994E-2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60</v>
      </c>
      <c r="Y356" s="545">
        <f>IFERROR(SUM(Y353:Y354),"0")</f>
        <v>60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560</v>
      </c>
      <c r="B358" s="54" t="s">
        <v>561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563</v>
      </c>
      <c r="B359" s="54" t="s">
        <v>564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163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566</v>
      </c>
      <c r="B363" s="54" t="s">
        <v>567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569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570</v>
      </c>
      <c r="B368" s="54" t="s">
        <v>571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573</v>
      </c>
      <c r="B369" s="54" t="s">
        <v>574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107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575</v>
      </c>
      <c r="B373" s="54" t="s">
        <v>576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107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575</v>
      </c>
      <c r="B374" s="54" t="s">
        <v>578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107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577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579</v>
      </c>
      <c r="B378" s="54" t="s">
        <v>580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582</v>
      </c>
      <c r="B379" s="54" t="s">
        <v>583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05" t="s">
        <v>584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585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586</v>
      </c>
      <c r="B385" s="54" t="s">
        <v>587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107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588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589</v>
      </c>
      <c r="B386" s="54" t="s">
        <v>590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107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591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589</v>
      </c>
      <c r="B387" s="54" t="s">
        <v>592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107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591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593</v>
      </c>
      <c r="B388" s="54" t="s">
        <v>594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107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588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598</v>
      </c>
      <c r="B390" s="54" t="s">
        <v>599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588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600</v>
      </c>
      <c r="B391" s="54" t="s">
        <v>601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602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609</v>
      </c>
      <c r="B394" s="54" t="s">
        <v>610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605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611</v>
      </c>
      <c r="B398" s="54" t="s">
        <v>612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107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614</v>
      </c>
      <c r="B399" s="54" t="s">
        <v>615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617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133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618</v>
      </c>
      <c r="B404" s="54" t="s">
        <v>619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621</v>
      </c>
      <c r="B408" s="54" t="s">
        <v>622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107</v>
      </c>
      <c r="L408" s="32"/>
      <c r="M408" s="33" t="s">
        <v>103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623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624</v>
      </c>
      <c r="B409" s="54" t="s">
        <v>625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627</v>
      </c>
      <c r="B410" s="54" t="s">
        <v>628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629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630</v>
      </c>
      <c r="B411" s="54" t="s">
        <v>631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 t="s">
        <v>314</v>
      </c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629</v>
      </c>
      <c r="AG411" s="64"/>
      <c r="AJ411" s="68" t="s">
        <v>108</v>
      </c>
      <c r="AK411" s="68">
        <v>37.799999999999997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632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633</v>
      </c>
      <c r="B416" s="54" t="s">
        <v>634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635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636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636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637</v>
      </c>
      <c r="B422" s="54" t="s">
        <v>638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/>
      <c r="M422" s="33" t="s">
        <v>103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104</v>
      </c>
      <c r="AG422" s="64"/>
      <c r="AJ422" s="68"/>
      <c r="AK422" s="68">
        <v>0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639</v>
      </c>
      <c r="B423" s="54" t="s">
        <v>640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103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641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642</v>
      </c>
      <c r="B424" s="54" t="s">
        <v>643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103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644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645</v>
      </c>
      <c r="B425" s="54" t="s">
        <v>646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647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648</v>
      </c>
      <c r="B426" s="54" t="s">
        <v>649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103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650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651</v>
      </c>
      <c r="B427" s="54" t="s">
        <v>652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/>
      <c r="M427" s="33" t="s">
        <v>103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653</v>
      </c>
      <c r="AG427" s="64"/>
      <c r="AJ427" s="68"/>
      <c r="AK427" s="68">
        <v>0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customHeight="1" x14ac:dyDescent="0.25">
      <c r="A428" s="54" t="s">
        <v>654</v>
      </c>
      <c r="B428" s="54" t="s">
        <v>655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656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657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658</v>
      </c>
      <c r="B429" s="54" t="s">
        <v>659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104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660</v>
      </c>
      <c r="B430" s="54" t="s">
        <v>661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107</v>
      </c>
      <c r="L430" s="32"/>
      <c r="M430" s="33" t="s">
        <v>103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104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662</v>
      </c>
      <c r="B431" s="54" t="s">
        <v>663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107</v>
      </c>
      <c r="L431" s="32"/>
      <c r="M431" s="33" t="s">
        <v>103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641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103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666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107</v>
      </c>
      <c r="L433" s="32"/>
      <c r="M433" s="33" t="s">
        <v>103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653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0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0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0</v>
      </c>
      <c r="Y435" s="545">
        <f>IFERROR(SUM(Y422:Y433),"0")</f>
        <v>0</v>
      </c>
      <c r="Z435" s="37"/>
      <c r="AA435" s="546"/>
      <c r="AB435" s="546"/>
      <c r="AC435" s="546"/>
    </row>
    <row r="436" spans="1:68" ht="14.25" customHeight="1" x14ac:dyDescent="0.25">
      <c r="A436" s="556" t="s">
        <v>133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669</v>
      </c>
      <c r="B437" s="54" t="s">
        <v>670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/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671</v>
      </c>
      <c r="AG437" s="64"/>
      <c r="AJ437" s="68"/>
      <c r="AK437" s="68">
        <v>0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672</v>
      </c>
      <c r="B438" s="54" t="s">
        <v>673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671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674</v>
      </c>
      <c r="B439" s="54" t="s">
        <v>675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107</v>
      </c>
      <c r="L439" s="32"/>
      <c r="M439" s="33" t="s">
        <v>103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671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676</v>
      </c>
      <c r="B443" s="54" t="s">
        <v>677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/>
      <c r="M443" s="33" t="s">
        <v>103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customHeight="1" x14ac:dyDescent="0.25">
      <c r="A444" s="54" t="s">
        <v>679</v>
      </c>
      <c r="B444" s="54" t="s">
        <v>680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/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681</v>
      </c>
      <c r="AG444" s="64"/>
      <c r="AJ444" s="68"/>
      <c r="AK444" s="68">
        <v>0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682</v>
      </c>
      <c r="B445" s="54" t="s">
        <v>683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/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684</v>
      </c>
      <c r="AG445" s="64"/>
      <c r="AJ445" s="68"/>
      <c r="AK445" s="68">
        <v>0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685</v>
      </c>
      <c r="B446" s="54" t="s">
        <v>686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107</v>
      </c>
      <c r="L446" s="32"/>
      <c r="M446" s="33" t="s">
        <v>103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678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687</v>
      </c>
      <c r="B447" s="54" t="s">
        <v>688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107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681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107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684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0</v>
      </c>
      <c r="Y449" s="545">
        <f>IFERROR(Y443/H443,"0")+IFERROR(Y444/H444,"0")+IFERROR(Y445/H445,"0")+IFERROR(Y446/H446,"0")+IFERROR(Y447/H447,"0")+IFERROR(Y448/H448,"0")</f>
        <v>0</v>
      </c>
      <c r="Z449" s="545">
        <f>IFERROR(IF(Z443="",0,Z443),"0")+IFERROR(IF(Z444="",0,Z444),"0")+IFERROR(IF(Z445="",0,Z445),"0")+IFERROR(IF(Z446="",0,Z446),"0")+IFERROR(IF(Z447="",0,Z447),"0")+IFERROR(IF(Z448="",0,Z448),"0")</f>
        <v>0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0</v>
      </c>
      <c r="Y450" s="545">
        <f>IFERROR(SUM(Y443:Y448),"0")</f>
        <v>0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691</v>
      </c>
      <c r="B452" s="54" t="s">
        <v>692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693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694</v>
      </c>
      <c r="B453" s="54" t="s">
        <v>695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696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699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700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701</v>
      </c>
      <c r="B460" s="54" t="s">
        <v>702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703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103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103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709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710</v>
      </c>
      <c r="B463" s="54" t="s">
        <v>711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107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703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133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712</v>
      </c>
      <c r="B467" s="54" t="s">
        <v>713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103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714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715</v>
      </c>
      <c r="B468" s="54" t="s">
        <v>716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103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717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718</v>
      </c>
      <c r="B469" s="54" t="s">
        <v>719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107</v>
      </c>
      <c r="L469" s="32"/>
      <c r="M469" s="33" t="s">
        <v>103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720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721</v>
      </c>
      <c r="B473" s="54" t="s">
        <v>722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107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723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107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726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727</v>
      </c>
      <c r="B478" s="54" t="s">
        <v>728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/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729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730</v>
      </c>
      <c r="B482" s="54" t="s">
        <v>731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732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733</v>
      </c>
      <c r="B483" s="54" t="s">
        <v>734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735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736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133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737</v>
      </c>
      <c r="B488" s="54" t="s">
        <v>738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103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739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740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3685.1099999999997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3685.1099999999997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741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3976.2500000000005</v>
      </c>
      <c r="Y492" s="545">
        <f>IFERROR(SUM(BN22:BN488),"0")</f>
        <v>3976.2500000000005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742</v>
      </c>
      <c r="Q493" s="666"/>
      <c r="R493" s="666"/>
      <c r="S493" s="666"/>
      <c r="T493" s="666"/>
      <c r="U493" s="666"/>
      <c r="V493" s="667"/>
      <c r="W493" s="37" t="s">
        <v>743</v>
      </c>
      <c r="X493" s="38">
        <f>ROUNDUP(SUM(BO22:BO488),0)</f>
        <v>8</v>
      </c>
      <c r="Y493" s="38">
        <f>ROUNDUP(SUM(BP22:BP488),0)</f>
        <v>8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744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4176.25</v>
      </c>
      <c r="Y494" s="545">
        <f>GrossWeightTotalR+PalletQtyTotalR*25</f>
        <v>4176.25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745</v>
      </c>
      <c r="Q495" s="666"/>
      <c r="R495" s="666"/>
      <c r="S495" s="666"/>
      <c r="T495" s="666"/>
      <c r="U495" s="666"/>
      <c r="V495" s="667"/>
      <c r="W495" s="37" t="s">
        <v>743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1275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1275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746</v>
      </c>
      <c r="Q496" s="666"/>
      <c r="R496" s="666"/>
      <c r="S496" s="666"/>
      <c r="T496" s="666"/>
      <c r="U496" s="666"/>
      <c r="V496" s="667"/>
      <c r="W496" s="39" t="s">
        <v>747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8.9880600000000008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748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248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534</v>
      </c>
      <c r="U498" s="659"/>
      <c r="V498" s="586" t="s">
        <v>584</v>
      </c>
      <c r="W498" s="658"/>
      <c r="X498" s="659"/>
      <c r="Y498" s="540" t="s">
        <v>636</v>
      </c>
      <c r="Z498" s="586" t="s">
        <v>700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749</v>
      </c>
      <c r="B499" s="586" t="s">
        <v>63</v>
      </c>
      <c r="C499" s="586" t="s">
        <v>98</v>
      </c>
      <c r="D499" s="586" t="s">
        <v>114</v>
      </c>
      <c r="E499" s="586" t="s">
        <v>170</v>
      </c>
      <c r="F499" s="586" t="s">
        <v>189</v>
      </c>
      <c r="G499" s="586" t="s">
        <v>221</v>
      </c>
      <c r="H499" s="586" t="s">
        <v>97</v>
      </c>
      <c r="I499" s="586" t="s">
        <v>249</v>
      </c>
      <c r="J499" s="586" t="s">
        <v>289</v>
      </c>
      <c r="K499" s="586" t="s">
        <v>350</v>
      </c>
      <c r="L499" s="586" t="s">
        <v>393</v>
      </c>
      <c r="M499" s="586" t="s">
        <v>409</v>
      </c>
      <c r="N499" s="541"/>
      <c r="O499" s="586" t="s">
        <v>421</v>
      </c>
      <c r="P499" s="586" t="s">
        <v>431</v>
      </c>
      <c r="Q499" s="586" t="s">
        <v>441</v>
      </c>
      <c r="R499" s="586" t="s">
        <v>446</v>
      </c>
      <c r="S499" s="586" t="s">
        <v>524</v>
      </c>
      <c r="T499" s="586" t="s">
        <v>535</v>
      </c>
      <c r="U499" s="586" t="s">
        <v>569</v>
      </c>
      <c r="V499" s="586" t="s">
        <v>585</v>
      </c>
      <c r="W499" s="586" t="s">
        <v>617</v>
      </c>
      <c r="X499" s="586" t="s">
        <v>632</v>
      </c>
      <c r="Y499" s="586" t="s">
        <v>636</v>
      </c>
      <c r="Z499" s="586" t="s">
        <v>700</v>
      </c>
      <c r="AA499" s="586" t="s">
        <v>736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750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240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720</v>
      </c>
      <c r="E501" s="46">
        <f>IFERROR(Y86*1,"0")+IFERROR(Y87*1,"0")+IFERROR(Y88*1,"0")+IFERROR(Y92*1,"0")+IFERROR(Y93*1,"0")+IFERROR(Y94*1,"0")+IFERROR(Y95*1,"0")</f>
        <v>339.3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810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731.40000000000009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33.659999999999997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22.95</v>
      </c>
      <c r="S501" s="46">
        <f>IFERROR(Y335*1,"0")+IFERROR(Y336*1,"0")+IFERROR(Y337*1,"0")</f>
        <v>667.80000000000007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120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0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DGRWqIKFZiSFC4MMpBLiUJkz0ZK1fWzPnCECENKKo8sKeMWAG6FsLukTqvQUezVjE3vJZ7cYFBV1r0OLa05aMg==" saltValue="E/vqgzmB2rlXW2Ap/UG9C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 X56 X88 X102 X115 X195 X205 X207 X336:X337 X411" xr:uid="{00000000-0002-0000-0000-000011000000}">
      <formula1>IF(AK41&gt;0,OR(X41=0,AND(IF(X41-AK41&gt;=0,TRUE,FALSE),X41&gt;0,IF(X41/H41=ROUND(X41/H41,0),TRUE,FALSE))),FALSE)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8" spans="2:8" x14ac:dyDescent="0.2">
      <c r="B8" s="47" t="s">
        <v>19</v>
      </c>
      <c r="C8" s="47" t="s">
        <v>753</v>
      </c>
      <c r="D8" s="47"/>
      <c r="E8" s="47"/>
    </row>
    <row r="10" spans="2:8" x14ac:dyDescent="0.2">
      <c r="B10" s="47" t="s">
        <v>755</v>
      </c>
      <c r="C10" s="47"/>
      <c r="D10" s="47"/>
      <c r="E10" s="47"/>
    </row>
    <row r="11" spans="2:8" x14ac:dyDescent="0.2">
      <c r="B11" s="47" t="s">
        <v>756</v>
      </c>
      <c r="C11" s="47"/>
      <c r="D11" s="47"/>
      <c r="E11" s="47"/>
    </row>
    <row r="12" spans="2:8" x14ac:dyDescent="0.2">
      <c r="B12" s="47" t="s">
        <v>757</v>
      </c>
      <c r="C12" s="47"/>
      <c r="D12" s="47"/>
      <c r="E12" s="47"/>
    </row>
    <row r="13" spans="2:8" x14ac:dyDescent="0.2">
      <c r="B13" s="47" t="s">
        <v>758</v>
      </c>
      <c r="C13" s="47"/>
      <c r="D13" s="47"/>
      <c r="E13" s="47"/>
    </row>
    <row r="14" spans="2:8" x14ac:dyDescent="0.2">
      <c r="B14" s="47" t="s">
        <v>759</v>
      </c>
      <c r="C14" s="47"/>
      <c r="D14" s="47"/>
      <c r="E14" s="47"/>
    </row>
    <row r="15" spans="2:8" x14ac:dyDescent="0.2">
      <c r="B15" s="47" t="s">
        <v>760</v>
      </c>
      <c r="C15" s="47"/>
      <c r="D15" s="47"/>
      <c r="E15" s="47"/>
    </row>
    <row r="16" spans="2:8" x14ac:dyDescent="0.2">
      <c r="B16" s="47" t="s">
        <v>761</v>
      </c>
      <c r="C16" s="47"/>
      <c r="D16" s="47"/>
      <c r="E16" s="47"/>
    </row>
    <row r="17" spans="2:5" x14ac:dyDescent="0.2">
      <c r="B17" s="47" t="s">
        <v>762</v>
      </c>
      <c r="C17" s="47"/>
      <c r="D17" s="47"/>
      <c r="E17" s="47"/>
    </row>
    <row r="18" spans="2:5" x14ac:dyDescent="0.2">
      <c r="B18" s="47" t="s">
        <v>763</v>
      </c>
      <c r="C18" s="47"/>
      <c r="D18" s="47"/>
      <c r="E18" s="47"/>
    </row>
    <row r="19" spans="2:5" x14ac:dyDescent="0.2">
      <c r="B19" s="47" t="s">
        <v>764</v>
      </c>
      <c r="C19" s="47"/>
      <c r="D19" s="47"/>
      <c r="E19" s="47"/>
    </row>
    <row r="20" spans="2:5" x14ac:dyDescent="0.2">
      <c r="B20" s="47" t="s">
        <v>765</v>
      </c>
      <c r="C20" s="47"/>
      <c r="D20" s="47"/>
      <c r="E20" s="47"/>
    </row>
  </sheetData>
  <sheetProtection algorithmName="SHA-512" hashValue="kLuMhg7Sa9wj0HKAscBFeNIgsOV8FvFR1HnpP+XM+wpP7V7aJwT9WHptF2Ryi+B0/+NVAD1ibgC/TajizvJLhg==" saltValue="L//fAAZaKQsmEsrvpQ2K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2025-10-29T08:26:32Z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