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5C8EF821-5FA0-4F7C-9759-A32B7BFA92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E501" i="1" s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Z294" i="1" s="1"/>
  <c r="Y29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04" i="1" s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Z44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Z470" i="1"/>
  <c r="BP468" i="1"/>
  <c r="BN468" i="1"/>
  <c r="Z468" i="1"/>
  <c r="Y475" i="1"/>
  <c r="Y490" i="1"/>
  <c r="Z434" i="1" l="1"/>
  <c r="Y493" i="1"/>
  <c r="Z230" i="1"/>
  <c r="Z167" i="1"/>
  <c r="Z455" i="1"/>
  <c r="Z270" i="1"/>
  <c r="Z43" i="1"/>
  <c r="Z31" i="1"/>
  <c r="Z496" i="1" s="1"/>
  <c r="Y495" i="1"/>
  <c r="Y492" i="1"/>
  <c r="Y494" i="1" s="1"/>
  <c r="Z199" i="1"/>
  <c r="Z173" i="1"/>
  <c r="Z77" i="1"/>
  <c r="Z63" i="1"/>
  <c r="Y491" i="1"/>
</calcChain>
</file>

<file path=xl/sharedStrings.xml><?xml version="1.0" encoding="utf-8"?>
<sst xmlns="http://schemas.openxmlformats.org/spreadsheetml/2006/main" count="2296" uniqueCount="768">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</sst>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45956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0.375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200</v>
      </c>
      <c r="Y40" s="544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160</v>
      </c>
      <c r="Y41" s="544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58.518518518518519</v>
      </c>
      <c r="Y43" s="545">
        <f>IFERROR(Y40/H40,"0")+IFERROR(Y41/H41,"0")+IFERROR(Y42/H42,"0")</f>
        <v>59</v>
      </c>
      <c r="Z43" s="545">
        <f>IFERROR(IF(Z40="",0,Z40),"0")+IFERROR(IF(Z41="",0,Z41),"0")+IFERROR(IF(Z42="",0,Z42),"0")</f>
        <v>0.72141999999999995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360</v>
      </c>
      <c r="Y44" s="545">
        <f>IFERROR(SUM(Y40:Y42),"0")</f>
        <v>365.20000000000005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150</v>
      </c>
      <c r="Y52" s="544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270</v>
      </c>
      <c r="Y56" s="544">
        <f t="shared" si="0"/>
        <v>270</v>
      </c>
      <c r="Z56" s="36">
        <f>IFERROR(IF(Y56=0,"",ROUNDUP(Y56/H56,0)*0.00902),"")</f>
        <v>0.54120000000000001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282.60000000000002</v>
      </c>
      <c r="BN56" s="64">
        <f t="shared" si="2"/>
        <v>282.60000000000002</v>
      </c>
      <c r="BO56" s="64">
        <f t="shared" si="3"/>
        <v>0.45454545454545459</v>
      </c>
      <c r="BP56" s="64">
        <f t="shared" si="4"/>
        <v>0.45454545454545459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73.888888888888886</v>
      </c>
      <c r="Y57" s="545">
        <f>IFERROR(Y51/H51,"0")+IFERROR(Y52/H52,"0")+IFERROR(Y53/H53,"0")+IFERROR(Y54/H54,"0")+IFERROR(Y55/H55,"0")+IFERROR(Y56/H56,"0")</f>
        <v>74</v>
      </c>
      <c r="Z57" s="545">
        <f>IFERROR(IF(Z51="",0,Z51),"0")+IFERROR(IF(Z52="",0,Z52),"0")+IFERROR(IF(Z53="",0,Z53),"0")+IFERROR(IF(Z54="",0,Z54),"0")+IFERROR(IF(Z55="",0,Z55),"0")+IFERROR(IF(Z56="",0,Z56),"0")</f>
        <v>0.80692000000000008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420</v>
      </c>
      <c r="Y58" s="545">
        <f>IFERROR(SUM(Y51:Y56),"0")</f>
        <v>421.20000000000005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200</v>
      </c>
      <c r="Y60" s="544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90</v>
      </c>
      <c r="Y62" s="544">
        <f>IFERROR(IF(X62="",0,CEILING((X62/$H62),1)*$H62),"")</f>
        <v>91.800000000000011</v>
      </c>
      <c r="Z62" s="36">
        <f>IFERROR(IF(Y62=0,"",ROUNDUP(Y62/H62,0)*0.00651),"")</f>
        <v>0.22134000000000001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95.999999999999986</v>
      </c>
      <c r="BN62" s="64">
        <f>IFERROR(Y62*I62/H62,"0")</f>
        <v>97.92</v>
      </c>
      <c r="BO62" s="64">
        <f>IFERROR(1/J62*(X62/H62),"0")</f>
        <v>0.18315018315018314</v>
      </c>
      <c r="BP62" s="64">
        <f>IFERROR(1/J62*(Y62/H62),"0")</f>
        <v>0.18681318681318682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51.851851851851848</v>
      </c>
      <c r="Y63" s="545">
        <f>IFERROR(Y60/H60,"0")+IFERROR(Y61/H61,"0")+IFERROR(Y62/H62,"0")</f>
        <v>53</v>
      </c>
      <c r="Z63" s="545">
        <f>IFERROR(IF(Z60="",0,Z60),"0")+IFERROR(IF(Z61="",0,Z61),"0")+IFERROR(IF(Z62="",0,Z62),"0")</f>
        <v>0.58196000000000003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290</v>
      </c>
      <c r="Y64" s="545">
        <f>IFERROR(SUM(Y60:Y62),"0")</f>
        <v>297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50</v>
      </c>
      <c r="Y80" s="544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52.78846153846154</v>
      </c>
      <c r="BN80" s="64">
        <f>IFERROR(Y80*I80/H80,"0")</f>
        <v>57.644999999999996</v>
      </c>
      <c r="BO80" s="64">
        <f>IFERROR(1/J80*(X80/H80),"0")</f>
        <v>0.10016025641025642</v>
      </c>
      <c r="BP80" s="64">
        <f>IFERROR(1/J80*(Y80/H80),"0")</f>
        <v>0.109375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6.4102564102564106</v>
      </c>
      <c r="Y82" s="545">
        <f>IFERROR(Y80/H80,"0")+IFERROR(Y81/H81,"0")</f>
        <v>7</v>
      </c>
      <c r="Z82" s="545">
        <f>IFERROR(IF(Z80="",0,Z80),"0")+IFERROR(IF(Z81="",0,Z81),"0")</f>
        <v>0.13286000000000001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50</v>
      </c>
      <c r="Y83" s="545">
        <f>IFERROR(SUM(Y80:Y81),"0")</f>
        <v>54.6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150</v>
      </c>
      <c r="Y86" s="544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450</v>
      </c>
      <c r="Y88" s="544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113.88888888888889</v>
      </c>
      <c r="Y89" s="545">
        <f>IFERROR(Y86/H86,"0")+IFERROR(Y87/H87,"0")+IFERROR(Y88/H88,"0")</f>
        <v>114</v>
      </c>
      <c r="Z89" s="545">
        <f>IFERROR(IF(Z86="",0,Z86),"0")+IFERROR(IF(Z87="",0,Z87),"0")+IFERROR(IF(Z88="",0,Z88),"0")</f>
        <v>1.1677200000000001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600</v>
      </c>
      <c r="Y90" s="545">
        <f>IFERROR(SUM(Y86:Y88),"0")</f>
        <v>601.20000000000005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250</v>
      </c>
      <c r="Y92" s="544">
        <f>IFERROR(IF(X92="",0,CEILING((X92/$H92),1)*$H92),"")</f>
        <v>251.1</v>
      </c>
      <c r="Z92" s="36">
        <f>IFERROR(IF(Y92=0,"",ROUNDUP(Y92/H92,0)*0.01898),"")</f>
        <v>0.58838000000000001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266.01851851851853</v>
      </c>
      <c r="BN92" s="64">
        <f>IFERROR(Y92*I92/H92,"0")</f>
        <v>267.18900000000002</v>
      </c>
      <c r="BO92" s="64">
        <f>IFERROR(1/J92*(X92/H92),"0")</f>
        <v>0.48225308641975312</v>
      </c>
      <c r="BP92" s="64">
        <f>IFERROR(1/J92*(Y92/H92),"0")</f>
        <v>0.484375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540</v>
      </c>
      <c r="Y94" s="544">
        <f>IFERROR(IF(X94="",0,CEILING((X94/$H94),1)*$H94),"")</f>
        <v>540</v>
      </c>
      <c r="Z94" s="36">
        <f>IFERROR(IF(Y94=0,"",ROUNDUP(Y94/H94,0)*0.00651),"")</f>
        <v>1.302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590.4</v>
      </c>
      <c r="BN94" s="64">
        <f>IFERROR(Y94*I94/H94,"0")</f>
        <v>590.4</v>
      </c>
      <c r="BO94" s="64">
        <f>IFERROR(1/J94*(X94/H94),"0")</f>
        <v>1.098901098901099</v>
      </c>
      <c r="BP94" s="64">
        <f>IFERROR(1/J94*(Y94/H94),"0")</f>
        <v>1.098901098901099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230.8641975308642</v>
      </c>
      <c r="Y96" s="545">
        <f>IFERROR(Y92/H92,"0")+IFERROR(Y93/H93,"0")+IFERROR(Y94/H94,"0")+IFERROR(Y95/H95,"0")</f>
        <v>231</v>
      </c>
      <c r="Z96" s="545">
        <f>IFERROR(IF(Z92="",0,Z92),"0")+IFERROR(IF(Z93="",0,Z93),"0")+IFERROR(IF(Z94="",0,Z94),"0")+IFERROR(IF(Z95="",0,Z95),"0")</f>
        <v>1.8903799999999999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790</v>
      </c>
      <c r="Y97" s="545">
        <f>IFERROR(SUM(Y92:Y95),"0")</f>
        <v>791.1</v>
      </c>
      <c r="Z97" s="37"/>
      <c r="AA97" s="546"/>
      <c r="AB97" s="546"/>
      <c r="AC97" s="546"/>
    </row>
    <row r="98" spans="1:68" ht="16.5" customHeight="1" x14ac:dyDescent="0.25">
      <c r="A98" s="563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720</v>
      </c>
      <c r="Y102" s="544">
        <f>IFERROR(IF(X102="",0,CEILING((X102/$H102),1)*$H102),"")</f>
        <v>720</v>
      </c>
      <c r="Z102" s="36">
        <f>IFERROR(IF(Y102=0,"",ROUNDUP(Y102/H102,0)*0.00902),"")</f>
        <v>1.4432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753.59999999999991</v>
      </c>
      <c r="BN102" s="64">
        <f>IFERROR(Y102*I102/H102,"0")</f>
        <v>753.59999999999991</v>
      </c>
      <c r="BO102" s="64">
        <f>IFERROR(1/J102*(X102/H102),"0")</f>
        <v>1.2121212121212122</v>
      </c>
      <c r="BP102" s="64">
        <f>IFERROR(1/J102*(Y102/H102),"0")</f>
        <v>1.2121212121212122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160</v>
      </c>
      <c r="Y104" s="545">
        <f>IFERROR(Y100/H100,"0")+IFERROR(Y101/H101,"0")+IFERROR(Y102/H102,"0")+IFERROR(Y103/H103,"0")</f>
        <v>160</v>
      </c>
      <c r="Z104" s="545">
        <f>IFERROR(IF(Z100="",0,Z100),"0")+IFERROR(IF(Z101="",0,Z101),"0")+IFERROR(IF(Z102="",0,Z102),"0")+IFERROR(IF(Z103="",0,Z103),"0")</f>
        <v>1.4432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720</v>
      </c>
      <c r="Y105" s="545">
        <f>IFERROR(SUM(Y100:Y103),"0")</f>
        <v>720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550</v>
      </c>
      <c r="Y113" s="544">
        <f>IFERROR(IF(X113="",0,CEILING((X113/$H113),1)*$H113),"")</f>
        <v>550.79999999999995</v>
      </c>
      <c r="Z113" s="36">
        <f>IFERROR(IF(Y113=0,"",ROUNDUP(Y113/H113,0)*0.01898),"")</f>
        <v>1.29064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584.83333333333326</v>
      </c>
      <c r="BN113" s="64">
        <f>IFERROR(Y113*I113/H113,"0")</f>
        <v>585.68399999999986</v>
      </c>
      <c r="BO113" s="64">
        <f>IFERROR(1/J113*(X113/H113),"0")</f>
        <v>1.0609567901234569</v>
      </c>
      <c r="BP113" s="64">
        <f>IFERROR(1/J113*(Y113/H113),"0")</f>
        <v>1.0625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270</v>
      </c>
      <c r="Y115" s="544">
        <f>IFERROR(IF(X115="",0,CEILING((X115/$H115),1)*$H115),"")</f>
        <v>270</v>
      </c>
      <c r="Z115" s="36">
        <f>IFERROR(IF(Y115=0,"",ROUNDUP(Y115/H115,0)*0.00651),"")</f>
        <v>0.65100000000000002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295.2</v>
      </c>
      <c r="BN115" s="64">
        <f>IFERROR(Y115*I115/H115,"0")</f>
        <v>295.2</v>
      </c>
      <c r="BO115" s="64">
        <f>IFERROR(1/J115*(X115/H115),"0")</f>
        <v>0.5494505494505495</v>
      </c>
      <c r="BP115" s="64">
        <f>IFERROR(1/J115*(Y115/H115),"0")</f>
        <v>0.5494505494505495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15</v>
      </c>
      <c r="Y116" s="544">
        <f>IFERROR(IF(X116="",0,CEILING((X116/$H116),1)*$H116),"")</f>
        <v>16.2</v>
      </c>
      <c r="Z116" s="36">
        <f>IFERROR(IF(Y116=0,"",ROUNDUP(Y116/H116,0)*0.00651),"")</f>
        <v>5.8590000000000003E-2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16.5</v>
      </c>
      <c r="BN116" s="64">
        <f>IFERROR(Y116*I116/H116,"0")</f>
        <v>17.82</v>
      </c>
      <c r="BO116" s="64">
        <f>IFERROR(1/J116*(X116/H116),"0")</f>
        <v>4.5787545787545791E-2</v>
      </c>
      <c r="BP116" s="64">
        <f>IFERROR(1/J116*(Y116/H116),"0")</f>
        <v>4.9450549450549455E-2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176.23456790123458</v>
      </c>
      <c r="Y117" s="545">
        <f>IFERROR(Y113/H113,"0")+IFERROR(Y114/H114,"0")+IFERROR(Y115/H115,"0")+IFERROR(Y116/H116,"0")</f>
        <v>177</v>
      </c>
      <c r="Z117" s="545">
        <f>IFERROR(IF(Z113="",0,Z113),"0")+IFERROR(IF(Z114="",0,Z114),"0")+IFERROR(IF(Z115="",0,Z115),"0")+IFERROR(IF(Z116="",0,Z116),"0")</f>
        <v>2.0002300000000002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835</v>
      </c>
      <c r="Y118" s="545">
        <f>IFERROR(SUM(Y113:Y116),"0")</f>
        <v>837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33</v>
      </c>
      <c r="Y120" s="544">
        <f>IFERROR(IF(X120="",0,CEILING((X120/$H120),1)*$H120),"")</f>
        <v>33.659999999999997</v>
      </c>
      <c r="Z120" s="36">
        <f>IFERROR(IF(Y120=0,"",ROUNDUP(Y120/H120,0)*0.00651),"")</f>
        <v>0.11067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37.299999999999997</v>
      </c>
      <c r="BN120" s="64">
        <f>IFERROR(Y120*I120/H120,"0")</f>
        <v>38.045999999999992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16.666666666666668</v>
      </c>
      <c r="Y121" s="545">
        <f>IFERROR(Y120/H120,"0")</f>
        <v>17</v>
      </c>
      <c r="Z121" s="545">
        <f>IFERROR(IF(Z120="",0,Z120),"0")</f>
        <v>0.11067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33</v>
      </c>
      <c r="Y122" s="545">
        <f>IFERROR(SUM(Y120:Y120),"0")</f>
        <v>33.659999999999997</v>
      </c>
      <c r="Z122" s="37"/>
      <c r="AA122" s="546"/>
      <c r="AB122" s="546"/>
      <c r="AC122" s="546"/>
    </row>
    <row r="123" spans="1:68" ht="16.5" customHeight="1" x14ac:dyDescent="0.25">
      <c r="A123" s="563" t="s">
        <v>223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40</v>
      </c>
      <c r="Y125" s="544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12.5</v>
      </c>
      <c r="Y127" s="545">
        <f>IFERROR(Y125/H125,"0")+IFERROR(Y126/H126,"0")</f>
        <v>13</v>
      </c>
      <c r="Z127" s="545">
        <f>IFERROR(IF(Z125="",0,Z125),"0")+IFERROR(IF(Z126="",0,Z126),"0")</f>
        <v>8.4629999999999997E-2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40</v>
      </c>
      <c r="Y128" s="545">
        <f>IFERROR(SUM(Y125:Y126),"0")</f>
        <v>41.6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70</v>
      </c>
      <c r="Y131" s="544">
        <f>IFERROR(IF(X131="",0,CEILING((X131/$H131),1)*$H131),"")</f>
        <v>70</v>
      </c>
      <c r="Z131" s="36">
        <f>IFERROR(IF(Y131=0,"",ROUNDUP(Y131/H131,0)*0.00651),"")</f>
        <v>0.16275000000000001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76.7</v>
      </c>
      <c r="BN131" s="64">
        <f>IFERROR(Y131*I131/H131,"0")</f>
        <v>76.7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25</v>
      </c>
      <c r="Y132" s="545">
        <f>IFERROR(Y130/H130,"0")+IFERROR(Y131/H131,"0")</f>
        <v>25</v>
      </c>
      <c r="Z132" s="545">
        <f>IFERROR(IF(Z130="",0,Z130),"0")+IFERROR(IF(Z131="",0,Z131),"0")</f>
        <v>0.16275000000000001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70</v>
      </c>
      <c r="Y133" s="545">
        <f>IFERROR(SUM(Y130:Y131),"0")</f>
        <v>70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29.7</v>
      </c>
      <c r="Y136" s="544">
        <f>IFERROR(IF(X136="",0,CEILING((X136/$H136),1)*$H136),"")</f>
        <v>31.68</v>
      </c>
      <c r="Z136" s="36">
        <f>IFERROR(IF(Y136=0,"",ROUNDUP(Y136/H136,0)*0.00651),"")</f>
        <v>7.8119999999999995E-2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32.714999999999996</v>
      </c>
      <c r="BN136" s="64">
        <f>IFERROR(Y136*I136/H136,"0")</f>
        <v>34.896000000000001</v>
      </c>
      <c r="BO136" s="64">
        <f>IFERROR(1/J136*(X136/H136),"0")</f>
        <v>6.1813186813186816E-2</v>
      </c>
      <c r="BP136" s="64">
        <f>IFERROR(1/J136*(Y136/H136),"0")</f>
        <v>6.5934065934065936E-2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11.25</v>
      </c>
      <c r="Y137" s="545">
        <f>IFERROR(Y135/H135,"0")+IFERROR(Y136/H136,"0")</f>
        <v>12</v>
      </c>
      <c r="Z137" s="545">
        <f>IFERROR(IF(Z135="",0,Z135),"0")+IFERROR(IF(Z136="",0,Z136),"0")</f>
        <v>7.8119999999999995E-2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29.7</v>
      </c>
      <c r="Y138" s="545">
        <f>IFERROR(SUM(Y135:Y136),"0")</f>
        <v>31.68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250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70</v>
      </c>
      <c r="Y158" s="544">
        <f t="shared" ref="Y158:Y166" si="5">IFERROR(IF(X158="",0,CEILING((X158/$H158),1)*$H158),"")</f>
        <v>71.400000000000006</v>
      </c>
      <c r="Z158" s="36">
        <f>IFERROR(IF(Y158=0,"",ROUNDUP(Y158/H158,0)*0.00902),"")</f>
        <v>0.15334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74.499999999999986</v>
      </c>
      <c r="BN158" s="64">
        <f t="shared" ref="BN158:BN166" si="7">IFERROR(Y158*I158/H158,"0")</f>
        <v>75.989999999999995</v>
      </c>
      <c r="BO158" s="64">
        <f t="shared" ref="BO158:BO166" si="8">IFERROR(1/J158*(X158/H158),"0")</f>
        <v>0.12626262626262624</v>
      </c>
      <c r="BP158" s="64">
        <f t="shared" ref="BP158:BP166" si="9">IFERROR(1/J158*(Y158/H158),"0")</f>
        <v>0.12878787878787878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50</v>
      </c>
      <c r="Y159" s="544">
        <f t="shared" si="5"/>
        <v>50.400000000000006</v>
      </c>
      <c r="Z159" s="36">
        <f>IFERROR(IF(Y159=0,"",ROUNDUP(Y159/H159,0)*0.00902),"")</f>
        <v>0.10824</v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53.214285714285715</v>
      </c>
      <c r="BN159" s="64">
        <f t="shared" si="7"/>
        <v>53.64</v>
      </c>
      <c r="BO159" s="64">
        <f t="shared" si="8"/>
        <v>9.0187590187590191E-2</v>
      </c>
      <c r="BP159" s="64">
        <f t="shared" si="9"/>
        <v>9.0909090909090912E-2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100</v>
      </c>
      <c r="Y160" s="544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42</v>
      </c>
      <c r="Y161" s="544">
        <f t="shared" si="5"/>
        <v>42</v>
      </c>
      <c r="Z161" s="36">
        <f>IFERROR(IF(Y161=0,"",ROUNDUP(Y161/H161,0)*0.00502),"")</f>
        <v>0.1004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44.599999999999994</v>
      </c>
      <c r="BN161" s="64">
        <f t="shared" si="7"/>
        <v>44.599999999999994</v>
      </c>
      <c r="BO161" s="64">
        <f t="shared" si="8"/>
        <v>8.5470085470085472E-2</v>
      </c>
      <c r="BP161" s="64">
        <f t="shared" si="9"/>
        <v>8.5470085470085472E-2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70</v>
      </c>
      <c r="Y162" s="544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122.5</v>
      </c>
      <c r="Y164" s="544">
        <f t="shared" si="5"/>
        <v>123.9</v>
      </c>
      <c r="Z164" s="36">
        <f>IFERROR(IF(Y164=0,"",ROUNDUP(Y164/H164,0)*0.00502),"")</f>
        <v>0.29618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128.33333333333331</v>
      </c>
      <c r="BN164" s="64">
        <f t="shared" si="7"/>
        <v>129.80000000000001</v>
      </c>
      <c r="BO164" s="64">
        <f t="shared" si="8"/>
        <v>0.2492877492877493</v>
      </c>
      <c r="BP164" s="64">
        <f t="shared" si="9"/>
        <v>0.25213675213675218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164.04761904761904</v>
      </c>
      <c r="Y167" s="545">
        <f>IFERROR(Y158/H158,"0")+IFERROR(Y159/H159,"0")+IFERROR(Y160/H160,"0")+IFERROR(Y161/H161,"0")+IFERROR(Y162/H162,"0")+IFERROR(Y163/H163,"0")+IFERROR(Y164/H164,"0")+IFERROR(Y165/H165,"0")+IFERROR(Y166/H166,"0")</f>
        <v>166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1.0453200000000002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454.5</v>
      </c>
      <c r="Y168" s="545">
        <f>IFERROR(SUM(Y158:Y166),"0")</f>
        <v>459.9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21</v>
      </c>
      <c r="Y170" s="544">
        <f>IFERROR(IF(X170="",0,CEILING((X170/$H170),1)*$H170),"")</f>
        <v>21.42</v>
      </c>
      <c r="Z170" s="36">
        <f>IFERROR(IF(Y170=0,"",ROUNDUP(Y170/H170,0)*0.0059),"")</f>
        <v>0.1003</v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24.166666666666664</v>
      </c>
      <c r="BN170" s="64">
        <f>IFERROR(Y170*I170/H170,"0")</f>
        <v>24.650000000000002</v>
      </c>
      <c r="BO170" s="64">
        <f>IFERROR(1/J170*(X170/H170),"0")</f>
        <v>7.716049382716049E-2</v>
      </c>
      <c r="BP170" s="64">
        <f>IFERROR(1/J170*(Y170/H170),"0")</f>
        <v>7.8703703703703692E-2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14</v>
      </c>
      <c r="Y171" s="544">
        <f>IFERROR(IF(X171="",0,CEILING((X171/$H171),1)*$H171),"")</f>
        <v>15.120000000000001</v>
      </c>
      <c r="Z171" s="36">
        <f>IFERROR(IF(Y171=0,"",ROUNDUP(Y171/H171,0)*0.0059),"")</f>
        <v>7.0800000000000002E-2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16.111111111111111</v>
      </c>
      <c r="BN171" s="64">
        <f>IFERROR(Y171*I171/H171,"0")</f>
        <v>17.399999999999999</v>
      </c>
      <c r="BO171" s="64">
        <f>IFERROR(1/J171*(X171/H171),"0")</f>
        <v>5.1440329218106991E-2</v>
      </c>
      <c r="BP171" s="64">
        <f>IFERROR(1/J171*(Y171/H171),"0")</f>
        <v>5.5555555555555552E-2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17.5</v>
      </c>
      <c r="Y172" s="544">
        <f>IFERROR(IF(X172="",0,CEILING((X172/$H172),1)*$H172),"")</f>
        <v>17.64</v>
      </c>
      <c r="Z172" s="36">
        <f>IFERROR(IF(Y172=0,"",ROUNDUP(Y172/H172,0)*0.0059),"")</f>
        <v>8.2599999999999993E-2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20.138888888888889</v>
      </c>
      <c r="BN172" s="64">
        <f>IFERROR(Y172*I172/H172,"0")</f>
        <v>20.3</v>
      </c>
      <c r="BO172" s="64">
        <f>IFERROR(1/J172*(X172/H172),"0")</f>
        <v>6.4300411522633744E-2</v>
      </c>
      <c r="BP172" s="64">
        <f>IFERROR(1/J172*(Y172/H172),"0")</f>
        <v>6.4814814814814811E-2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41.666666666666671</v>
      </c>
      <c r="Y173" s="545">
        <f>IFERROR(Y170/H170,"0")+IFERROR(Y171/H171,"0")+IFERROR(Y172/H172,"0")</f>
        <v>43</v>
      </c>
      <c r="Z173" s="545">
        <f>IFERROR(IF(Z170="",0,Z170),"0")+IFERROR(IF(Z171="",0,Z171),"0")+IFERROR(IF(Z172="",0,Z172),"0")</f>
        <v>0.25369999999999998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52.5</v>
      </c>
      <c r="Y174" s="545">
        <f>IFERROR(SUM(Y170:Y172),"0")</f>
        <v>54.180000000000007</v>
      </c>
      <c r="Z174" s="37"/>
      <c r="AA174" s="546"/>
      <c r="AB174" s="546"/>
      <c r="AC174" s="546"/>
    </row>
    <row r="175" spans="1:68" ht="14.25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7.0000000000000009</v>
      </c>
      <c r="Y176" s="544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5.5555555555555562</v>
      </c>
      <c r="Y177" s="545">
        <f>IFERROR(Y176/H176,"0")</f>
        <v>6</v>
      </c>
      <c r="Z177" s="545">
        <f>IFERROR(IF(Z176="",0,Z176),"0")</f>
        <v>3.5400000000000001E-2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7.0000000000000009</v>
      </c>
      <c r="Y178" s="545">
        <f>IFERROR(SUM(Y176:Y176),"0")</f>
        <v>7.5600000000000005</v>
      </c>
      <c r="Z178" s="37"/>
      <c r="AA178" s="546"/>
      <c r="AB178" s="546"/>
      <c r="AC178" s="546"/>
    </row>
    <row r="179" spans="1:68" ht="16.5" customHeight="1" x14ac:dyDescent="0.25">
      <c r="A179" s="563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110</v>
      </c>
      <c r="Y191" s="544">
        <f t="shared" ref="Y191:Y198" si="10">IFERROR(IF(X191="",0,CEILING((X191/$H191),1)*$H191),"")</f>
        <v>113.4</v>
      </c>
      <c r="Z191" s="36">
        <f>IFERROR(IF(Y191=0,"",ROUNDUP(Y191/H191,0)*0.00902),"")</f>
        <v>0.18942000000000001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114.27777777777777</v>
      </c>
      <c r="BN191" s="64">
        <f t="shared" ref="BN191:BN198" si="12">IFERROR(Y191*I191/H191,"0")</f>
        <v>117.81</v>
      </c>
      <c r="BO191" s="64">
        <f t="shared" ref="BO191:BO198" si="13">IFERROR(1/J191*(X191/H191),"0")</f>
        <v>0.15432098765432098</v>
      </c>
      <c r="BP191" s="64">
        <f t="shared" ref="BP191:BP198" si="14">IFERROR(1/J191*(Y191/H191),"0")</f>
        <v>0.15909090909090909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70</v>
      </c>
      <c r="Y192" s="544">
        <f t="shared" si="10"/>
        <v>70.2</v>
      </c>
      <c r="Z192" s="36">
        <f>IFERROR(IF(Y192=0,"",ROUNDUP(Y192/H192,0)*0.00902),"")</f>
        <v>0.11726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72.722222222222229</v>
      </c>
      <c r="BN192" s="64">
        <f t="shared" si="12"/>
        <v>72.930000000000007</v>
      </c>
      <c r="BO192" s="64">
        <f t="shared" si="13"/>
        <v>9.8204264870931535E-2</v>
      </c>
      <c r="BP192" s="64">
        <f t="shared" si="14"/>
        <v>9.8484848484848481E-2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300</v>
      </c>
      <c r="Y193" s="544">
        <f t="shared" si="10"/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311.66666666666663</v>
      </c>
      <c r="BN193" s="64">
        <f t="shared" si="12"/>
        <v>314.16000000000003</v>
      </c>
      <c r="BO193" s="64">
        <f t="shared" si="13"/>
        <v>0.42087542087542085</v>
      </c>
      <c r="BP193" s="64">
        <f t="shared" si="14"/>
        <v>0.42424242424242425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60</v>
      </c>
      <c r="Y194" s="544">
        <f t="shared" si="10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62.333333333333336</v>
      </c>
      <c r="BN194" s="64">
        <f t="shared" si="12"/>
        <v>67.320000000000007</v>
      </c>
      <c r="BO194" s="64">
        <f t="shared" si="13"/>
        <v>8.4175084175084181E-2</v>
      </c>
      <c r="BP194" s="64">
        <f t="shared" si="14"/>
        <v>9.0909090909090925E-2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60</v>
      </c>
      <c r="Y195" s="544">
        <f t="shared" si="10"/>
        <v>61.2</v>
      </c>
      <c r="Z195" s="36">
        <f>IFERROR(IF(Y195=0,"",ROUNDUP(Y195/H195,0)*0.00502),"")</f>
        <v>0.17068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64.333333333333329</v>
      </c>
      <c r="BN195" s="64">
        <f t="shared" si="12"/>
        <v>65.62</v>
      </c>
      <c r="BO195" s="64">
        <f t="shared" si="13"/>
        <v>0.14245014245014248</v>
      </c>
      <c r="BP195" s="64">
        <f t="shared" si="14"/>
        <v>0.14529914529914531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45</v>
      </c>
      <c r="Y196" s="544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42</v>
      </c>
      <c r="Y197" s="544">
        <f t="shared" si="10"/>
        <v>43.2</v>
      </c>
      <c r="Z197" s="36">
        <f>IFERROR(IF(Y197=0,"",ROUNDUP(Y197/H197,0)*0.00502),"")</f>
        <v>0.12048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44.333333333333329</v>
      </c>
      <c r="BN197" s="64">
        <f t="shared" si="12"/>
        <v>45.6</v>
      </c>
      <c r="BO197" s="64">
        <f t="shared" si="13"/>
        <v>9.9715099715099717E-2</v>
      </c>
      <c r="BP197" s="64">
        <f t="shared" si="14"/>
        <v>0.10256410256410257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33</v>
      </c>
      <c r="Y198" s="544">
        <f t="shared" si="10"/>
        <v>34.200000000000003</v>
      </c>
      <c r="Z198" s="36">
        <f>IFERROR(IF(Y198=0,"",ROUNDUP(Y198/H198,0)*0.00502),"")</f>
        <v>9.5380000000000006E-2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34.833333333333329</v>
      </c>
      <c r="BN198" s="64">
        <f t="shared" si="12"/>
        <v>36.1</v>
      </c>
      <c r="BO198" s="64">
        <f t="shared" si="13"/>
        <v>7.8347578347578356E-2</v>
      </c>
      <c r="BP198" s="64">
        <f t="shared" si="14"/>
        <v>8.11965811965812E-2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200.00000000000003</v>
      </c>
      <c r="Y199" s="545">
        <f>IFERROR(Y191/H191,"0")+IFERROR(Y192/H192,"0")+IFERROR(Y193/H193,"0")+IFERROR(Y194/H194,"0")+IFERROR(Y195/H195,"0")+IFERROR(Y196/H196,"0")+IFERROR(Y197/H197,"0")+IFERROR(Y198/H198,"0")</f>
        <v>204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1.43208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720</v>
      </c>
      <c r="Y200" s="545">
        <f>IFERROR(SUM(Y191:Y198),"0")</f>
        <v>734.4000000000002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70</v>
      </c>
      <c r="Y204" s="544">
        <f t="shared" si="15"/>
        <v>78.3</v>
      </c>
      <c r="Z204" s="36">
        <f>IFERROR(IF(Y204=0,"",ROUNDUP(Y204/H204,0)*0.01898),"")</f>
        <v>0.17082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74.175862068965515</v>
      </c>
      <c r="BN204" s="64">
        <f t="shared" si="17"/>
        <v>82.971000000000004</v>
      </c>
      <c r="BO204" s="64">
        <f t="shared" si="18"/>
        <v>0.12571839080459771</v>
      </c>
      <c r="BP204" s="64">
        <f t="shared" si="19"/>
        <v>0.140625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200</v>
      </c>
      <c r="Y205" s="544">
        <f t="shared" si="15"/>
        <v>201.6</v>
      </c>
      <c r="Z205" s="36">
        <f t="shared" ref="Z205:Z210" si="20">IFERROR(IF(Y205=0,"",ROUNDUP(Y205/H205,0)*0.00651),"")</f>
        <v>0.54683999999999999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222.5</v>
      </c>
      <c r="BN205" s="64">
        <f t="shared" si="17"/>
        <v>224.27999999999997</v>
      </c>
      <c r="BO205" s="64">
        <f t="shared" si="18"/>
        <v>0.45787545787545797</v>
      </c>
      <c r="BP205" s="64">
        <f t="shared" si="19"/>
        <v>0.46153846153846156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240</v>
      </c>
      <c r="Y207" s="544">
        <f t="shared" si="15"/>
        <v>240</v>
      </c>
      <c r="Z207" s="36">
        <f t="shared" si="20"/>
        <v>0.65100000000000002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80</v>
      </c>
      <c r="Y209" s="544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200</v>
      </c>
      <c r="Y210" s="544">
        <f t="shared" si="15"/>
        <v>201.6</v>
      </c>
      <c r="Z210" s="36">
        <f t="shared" si="20"/>
        <v>0.54683999999999999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221.50000000000003</v>
      </c>
      <c r="BN210" s="64">
        <f t="shared" si="17"/>
        <v>223.27200000000002</v>
      </c>
      <c r="BO210" s="64">
        <f t="shared" si="18"/>
        <v>0.45787545787545797</v>
      </c>
      <c r="BP210" s="64">
        <f t="shared" si="19"/>
        <v>0.46153846153846156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308.0459770114943</v>
      </c>
      <c r="Y211" s="545">
        <f>IFERROR(Y202/H202,"0")+IFERROR(Y203/H203,"0")+IFERROR(Y204/H204,"0")+IFERROR(Y205/H205,"0")+IFERROR(Y206/H206,"0")+IFERROR(Y207/H207,"0")+IFERROR(Y208/H208,"0")+IFERROR(Y209/H209,"0")+IFERROR(Y210/H210,"0")</f>
        <v>311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2.1368400000000003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790</v>
      </c>
      <c r="Y212" s="545">
        <f>IFERROR(SUM(Y202:Y210),"0")</f>
        <v>803.1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36</v>
      </c>
      <c r="Y214" s="544">
        <f>IFERROR(IF(X214="",0,CEILING((X214/$H214),1)*$H214),"")</f>
        <v>36</v>
      </c>
      <c r="Z214" s="36">
        <f>IFERROR(IF(Y214=0,"",ROUNDUP(Y214/H214,0)*0.00651),"")</f>
        <v>9.7650000000000001E-2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39.780000000000008</v>
      </c>
      <c r="BN214" s="64">
        <f>IFERROR(Y214*I214/H214,"0")</f>
        <v>39.780000000000008</v>
      </c>
      <c r="BO214" s="64">
        <f>IFERROR(1/J214*(X214/H214),"0")</f>
        <v>8.241758241758243E-2</v>
      </c>
      <c r="BP214" s="64">
        <f>IFERROR(1/J214*(Y214/H214),"0")</f>
        <v>8.241758241758243E-2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32</v>
      </c>
      <c r="Y215" s="544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28.333333333333336</v>
      </c>
      <c r="Y216" s="545">
        <f>IFERROR(Y214/H214,"0")+IFERROR(Y215/H215,"0")</f>
        <v>29</v>
      </c>
      <c r="Z216" s="545">
        <f>IFERROR(IF(Z214="",0,Z214),"0")+IFERROR(IF(Z215="",0,Z215),"0")</f>
        <v>0.18879000000000001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68</v>
      </c>
      <c r="Y217" s="545">
        <f>IFERROR(SUM(Y214:Y215),"0")</f>
        <v>69.599999999999994</v>
      </c>
      <c r="Z217" s="37"/>
      <c r="AA217" s="546"/>
      <c r="AB217" s="546"/>
      <c r="AC217" s="546"/>
    </row>
    <row r="218" spans="1:68" ht="16.5" customHeight="1" x14ac:dyDescent="0.25">
      <c r="A218" s="563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362</v>
      </c>
      <c r="B223" s="54" t="s">
        <v>363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100</v>
      </c>
      <c r="Y223" s="544">
        <f t="shared" si="21"/>
        <v>104.39999999999999</v>
      </c>
      <c r="Z223" s="36">
        <f>IFERROR(IF(Y223=0,"",ROUNDUP(Y223/H223,0)*0.01898),"")</f>
        <v>0.17082</v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103.75</v>
      </c>
      <c r="BN223" s="64">
        <f t="shared" si="23"/>
        <v>108.315</v>
      </c>
      <c r="BO223" s="64">
        <f t="shared" si="24"/>
        <v>0.13469827586206898</v>
      </c>
      <c r="BP223" s="64">
        <f t="shared" si="25"/>
        <v>0.140625</v>
      </c>
    </row>
    <row r="224" spans="1:68" ht="27" customHeight="1" x14ac:dyDescent="0.25">
      <c r="A224" s="54" t="s">
        <v>365</v>
      </c>
      <c r="B224" s="54" t="s">
        <v>366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4301011824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20</v>
      </c>
      <c r="Y225" s="544">
        <f t="shared" si="21"/>
        <v>20</v>
      </c>
      <c r="Z225" s="36">
        <f t="shared" si="26"/>
        <v>4.5100000000000001E-2</v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21.05</v>
      </c>
      <c r="BN225" s="64">
        <f t="shared" si="23"/>
        <v>21.05</v>
      </c>
      <c r="BO225" s="64">
        <f t="shared" si="24"/>
        <v>3.787878787878788E-2</v>
      </c>
      <c r="BP225" s="64">
        <f t="shared" si="25"/>
        <v>3.787878787878788E-2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48</v>
      </c>
      <c r="Y229" s="544">
        <f t="shared" si="21"/>
        <v>48</v>
      </c>
      <c r="Z229" s="36">
        <f t="shared" si="26"/>
        <v>0.10824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50.519999999999996</v>
      </c>
      <c r="BN229" s="64">
        <f t="shared" si="23"/>
        <v>50.519999999999996</v>
      </c>
      <c r="BO229" s="64">
        <f t="shared" si="24"/>
        <v>9.0909090909090912E-2</v>
      </c>
      <c r="BP229" s="64">
        <f t="shared" si="25"/>
        <v>9.0909090909090912E-2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25.620689655172413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26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0.32416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168</v>
      </c>
      <c r="Y231" s="545">
        <f>IFERROR(SUM(Y220:Y229),"0")</f>
        <v>172.39999999999998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379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383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384</v>
      </c>
      <c r="B241" s="54" t="s">
        <v>385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388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7.0000000000000009</v>
      </c>
      <c r="Y242" s="544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389</v>
      </c>
      <c r="B243" s="54" t="s">
        <v>390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2.75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3.3305555555555557</v>
      </c>
      <c r="BN243" s="64">
        <f>IFERROR(Y243*I243/H243,"0")</f>
        <v>4.3600000000000003</v>
      </c>
      <c r="BO243" s="64">
        <f>IFERROR(1/J243*(X243/H243),"0")</f>
        <v>1.4146090534979422E-2</v>
      </c>
      <c r="BP243" s="64">
        <f>IFERROR(1/J243*(Y243/H243),"0")</f>
        <v>1.8518518518518517E-2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6.9444444444444446</v>
      </c>
      <c r="Y246" s="545">
        <f>IFERROR(Y241/H241,"0")+IFERROR(Y242/H242,"0")+IFERROR(Y243/H243,"0")+IFERROR(Y244/H244,"0")+IFERROR(Y245/H245,"0")</f>
        <v>8</v>
      </c>
      <c r="Z246" s="545">
        <f>IFERROR(IF(Z241="",0,Z241),"0")+IFERROR(IF(Z242="",0,Z242),"0")+IFERROR(IF(Z243="",0,Z243),"0")+IFERROR(IF(Z244="",0,Z244),"0")+IFERROR(IF(Z245="",0,Z245),"0")</f>
        <v>4.7199999999999999E-2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9.75</v>
      </c>
      <c r="Y247" s="545">
        <f>IFERROR(SUM(Y241:Y245),"0")</f>
        <v>10.8</v>
      </c>
      <c r="Z247" s="37"/>
      <c r="AA247" s="546"/>
      <c r="AB247" s="546"/>
      <c r="AC247" s="546"/>
    </row>
    <row r="248" spans="1:68" ht="16.5" customHeight="1" x14ac:dyDescent="0.25">
      <c r="A248" s="56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423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424</v>
      </c>
      <c r="B267" s="54" t="s">
        <v>425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160</v>
      </c>
      <c r="Y269" s="544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91.666666666666671</v>
      </c>
      <c r="Y270" s="545">
        <f>IFERROR(Y267/H267,"0")+IFERROR(Y268/H268,"0")+IFERROR(Y269/H269,"0")</f>
        <v>92</v>
      </c>
      <c r="Z270" s="545">
        <f>IFERROR(IF(Z267="",0,Z267),"0")+IFERROR(IF(Z268="",0,Z268),"0")+IFERROR(IF(Z269="",0,Z269),"0")</f>
        <v>0.59892000000000001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220</v>
      </c>
      <c r="Y271" s="545">
        <f>IFERROR(SUM(Y267:Y269),"0")</f>
        <v>220.79999999999998</v>
      </c>
      <c r="Z271" s="37"/>
      <c r="AA271" s="546"/>
      <c r="AB271" s="546"/>
      <c r="AC271" s="546"/>
    </row>
    <row r="272" spans="1:68" ht="16.5" customHeight="1" x14ac:dyDescent="0.25">
      <c r="A272" s="563" t="s">
        <v>433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434</v>
      </c>
      <c r="B274" s="54" t="s">
        <v>435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437</v>
      </c>
      <c r="B275" s="54" t="s">
        <v>438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440</v>
      </c>
      <c r="B279" s="54" t="s">
        <v>441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448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105</v>
      </c>
      <c r="Y301" s="544">
        <f t="shared" si="27"/>
        <v>105</v>
      </c>
      <c r="Z301" s="36">
        <f>IFERROR(IF(Y301=0,"",ROUNDUP(Y301/H301,0)*0.00502),"")</f>
        <v>0.251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110.00000000000001</v>
      </c>
      <c r="BN301" s="64">
        <f t="shared" si="29"/>
        <v>110.00000000000001</v>
      </c>
      <c r="BO301" s="64">
        <f t="shared" si="30"/>
        <v>0.21367521367521369</v>
      </c>
      <c r="BP301" s="64">
        <f t="shared" si="31"/>
        <v>0.21367521367521369</v>
      </c>
    </row>
    <row r="302" spans="1:68" ht="27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36</v>
      </c>
      <c r="Y303" s="544">
        <f t="shared" si="27"/>
        <v>36</v>
      </c>
      <c r="Z303" s="36">
        <f>IFERROR(IF(Y303=0,"",ROUNDUP(Y303/H303,0)*0.00651),"")</f>
        <v>0.13020000000000001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40.559999999999995</v>
      </c>
      <c r="BN303" s="64">
        <f t="shared" si="29"/>
        <v>40.559999999999995</v>
      </c>
      <c r="BO303" s="64">
        <f t="shared" si="30"/>
        <v>0.1098901098901099</v>
      </c>
      <c r="BP303" s="64">
        <f t="shared" si="31"/>
        <v>0.1098901098901099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70</v>
      </c>
      <c r="Y304" s="545">
        <f>IFERROR(Y297/H297,"0")+IFERROR(Y298/H298,"0")+IFERROR(Y299/H299,"0")+IFERROR(Y300/H300,"0")+IFERROR(Y301/H301,"0")+IFERROR(Y302/H302,"0")+IFERROR(Y303/H303,"0")</f>
        <v>70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0.38119999999999998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141</v>
      </c>
      <c r="Y305" s="545">
        <f>IFERROR(SUM(Y297:Y303),"0")</f>
        <v>141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400</v>
      </c>
      <c r="Y316" s="544">
        <f>IFERROR(IF(X316="",0,CEILING((X316/$H316),1)*$H316),"")</f>
        <v>405.59999999999997</v>
      </c>
      <c r="Z316" s="36">
        <f>IFERROR(IF(Y316=0,"",ROUNDUP(Y316/H316,0)*0.01898),"")</f>
        <v>0.98696000000000006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426.6153846153847</v>
      </c>
      <c r="BN316" s="64">
        <f>IFERROR(Y316*I316/H316,"0")</f>
        <v>432.58800000000002</v>
      </c>
      <c r="BO316" s="64">
        <f>IFERROR(1/J316*(X316/H316),"0")</f>
        <v>0.80128205128205132</v>
      </c>
      <c r="BP316" s="64">
        <f>IFERROR(1/J316*(Y316/H316),"0")</f>
        <v>0.8125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200</v>
      </c>
      <c r="Y317" s="544">
        <f>IFERROR(IF(X317="",0,CEILING((X317/$H317),1)*$H317),"")</f>
        <v>201.60000000000002</v>
      </c>
      <c r="Z317" s="36">
        <f>IFERROR(IF(Y317=0,"",ROUNDUP(Y317/H317,0)*0.01898),"")</f>
        <v>0.45552000000000004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212.35714285714286</v>
      </c>
      <c r="BN317" s="64">
        <f>IFERROR(Y317*I317/H317,"0")</f>
        <v>214.05600000000001</v>
      </c>
      <c r="BO317" s="64">
        <f>IFERROR(1/J317*(X317/H317),"0")</f>
        <v>0.37202380952380953</v>
      </c>
      <c r="BP317" s="64">
        <f>IFERROR(1/J317*(Y317/H317),"0")</f>
        <v>0.375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75.091575091575095</v>
      </c>
      <c r="Y318" s="545">
        <f>IFERROR(Y315/H315,"0")+IFERROR(Y316/H316,"0")+IFERROR(Y317/H317,"0")</f>
        <v>76</v>
      </c>
      <c r="Z318" s="545">
        <f>IFERROR(IF(Z315="",0,Z315),"0")+IFERROR(IF(Z316="",0,Z316),"0")+IFERROR(IF(Z317="",0,Z317),"0")</f>
        <v>1.4424800000000002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600</v>
      </c>
      <c r="Y319" s="545">
        <f>IFERROR(SUM(Y315:Y317),"0")</f>
        <v>607.20000000000005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511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34</v>
      </c>
      <c r="Y323" s="544">
        <f>IFERROR(IF(X323="",0,CEILING((X323/$H323),1)*$H323),"")</f>
        <v>35.699999999999996</v>
      </c>
      <c r="Z323" s="36">
        <f>IFERROR(IF(Y323=0,"",ROUNDUP(Y323/H323,0)*0.00651),"")</f>
        <v>9.1139999999999999E-2</v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39.400000000000006</v>
      </c>
      <c r="BN323" s="64">
        <f>IFERROR(Y323*I323/H323,"0")</f>
        <v>41.37</v>
      </c>
      <c r="BO323" s="64">
        <f>IFERROR(1/J323*(X323/H323),"0")</f>
        <v>7.3260073260073263E-2</v>
      </c>
      <c r="BP323" s="64">
        <f>IFERROR(1/J323*(Y323/H323),"0")</f>
        <v>7.6923076923076927E-2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136</v>
      </c>
      <c r="Y324" s="544">
        <f>IFERROR(IF(X324="",0,CEILING((X324/$H324),1)*$H324),"")</f>
        <v>137.69999999999999</v>
      </c>
      <c r="Z324" s="36">
        <f>IFERROR(IF(Y324=0,"",ROUNDUP(Y324/H324,0)*0.00651),"")</f>
        <v>0.35154000000000002</v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153.60000000000002</v>
      </c>
      <c r="BN324" s="64">
        <f>IFERROR(Y324*I324/H324,"0")</f>
        <v>155.52000000000001</v>
      </c>
      <c r="BO324" s="64">
        <f>IFERROR(1/J324*(X324/H324),"0")</f>
        <v>0.29304029304029305</v>
      </c>
      <c r="BP324" s="64">
        <f>IFERROR(1/J324*(Y324/H324),"0")</f>
        <v>0.2967032967032967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66.666666666666671</v>
      </c>
      <c r="Y325" s="545">
        <f>IFERROR(Y321/H321,"0")+IFERROR(Y322/H322,"0")+IFERROR(Y323/H323,"0")+IFERROR(Y324/H324,"0")</f>
        <v>68</v>
      </c>
      <c r="Z325" s="545">
        <f>IFERROR(IF(Z321="",0,Z321),"0")+IFERROR(IF(Z322="",0,Z322),"0")+IFERROR(IF(Z323="",0,Z323),"0")+IFERROR(IF(Z324="",0,Z324),"0")</f>
        <v>0.44268000000000002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170</v>
      </c>
      <c r="Y326" s="545">
        <f>IFERROR(SUM(Y321:Y324),"0")</f>
        <v>173.39999999999998</v>
      </c>
      <c r="Z326" s="37"/>
      <c r="AA326" s="546"/>
      <c r="AB326" s="546"/>
      <c r="AC326" s="546"/>
    </row>
    <row r="327" spans="1:68" ht="14.25" customHeight="1" x14ac:dyDescent="0.25">
      <c r="A327" s="556" t="s">
        <v>517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50</v>
      </c>
      <c r="Y330" s="544">
        <f>IFERROR(IF(X330="",0,CEILING((X330/$H330),1)*$H330),"")</f>
        <v>50</v>
      </c>
      <c r="Z330" s="36">
        <f>IFERROR(IF(Y330=0,"",ROUNDUP(Y330/H330,0)*0.00474),"")</f>
        <v>0.11850000000000001</v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56.000000000000007</v>
      </c>
      <c r="BN330" s="64">
        <f>IFERROR(Y330*I330/H330,"0")</f>
        <v>56.000000000000007</v>
      </c>
      <c r="BO330" s="64">
        <f>IFERROR(1/J330*(X330/H330),"0")</f>
        <v>0.10504201680672269</v>
      </c>
      <c r="BP330" s="64">
        <f>IFERROR(1/J330*(Y330/H330),"0")</f>
        <v>0.10504201680672269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25</v>
      </c>
      <c r="Y331" s="545">
        <f>IFERROR(Y328/H328,"0")+IFERROR(Y329/H329,"0")+IFERROR(Y330/H330,"0")</f>
        <v>25</v>
      </c>
      <c r="Z331" s="545">
        <f>IFERROR(IF(Z328="",0,Z328),"0")+IFERROR(IF(Z329="",0,Z329),"0")+IFERROR(IF(Z330="",0,Z330),"0")</f>
        <v>0.11850000000000001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50</v>
      </c>
      <c r="Y332" s="545">
        <f>IFERROR(SUM(Y328:Y330),"0")</f>
        <v>50</v>
      </c>
      <c r="Z332" s="37"/>
      <c r="AA332" s="546"/>
      <c r="AB332" s="546"/>
      <c r="AC332" s="546"/>
    </row>
    <row r="333" spans="1:68" ht="16.5" customHeight="1" x14ac:dyDescent="0.25">
      <c r="A333" s="563" t="s">
        <v>526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875</v>
      </c>
      <c r="Y336" s="544">
        <f>IFERROR(IF(X336="",0,CEILING((X336/$H336),1)*$H336),"")</f>
        <v>875.7</v>
      </c>
      <c r="Z336" s="36">
        <f>IFERROR(IF(Y336=0,"",ROUNDUP(Y336/H336,0)*0.00651),"")</f>
        <v>2.7146699999999999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980</v>
      </c>
      <c r="BN336" s="64">
        <f>IFERROR(Y336*I336/H336,"0")</f>
        <v>980.78399999999999</v>
      </c>
      <c r="BO336" s="64">
        <f>IFERROR(1/J336*(X336/H336),"0")</f>
        <v>2.2893772893772892</v>
      </c>
      <c r="BP336" s="64">
        <f>IFERROR(1/J336*(Y336/H336),"0")</f>
        <v>2.2912087912087915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385</v>
      </c>
      <c r="Y337" s="544">
        <f>IFERROR(IF(X337="",0,CEILING((X337/$H337),1)*$H337),"")</f>
        <v>386.40000000000003</v>
      </c>
      <c r="Z337" s="36">
        <f>IFERROR(IF(Y337=0,"",ROUNDUP(Y337/H337,0)*0.00651),"")</f>
        <v>1.19784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428.99999999999994</v>
      </c>
      <c r="BN337" s="64">
        <f>IFERROR(Y337*I337/H337,"0")</f>
        <v>430.56</v>
      </c>
      <c r="BO337" s="64">
        <f>IFERROR(1/J337*(X337/H337),"0")</f>
        <v>1.0073260073260073</v>
      </c>
      <c r="BP337" s="64">
        <f>IFERROR(1/J337*(Y337/H337),"0")</f>
        <v>1.0109890109890112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600</v>
      </c>
      <c r="Y338" s="545">
        <f>IFERROR(Y335/H335,"0")+IFERROR(Y336/H336,"0")+IFERROR(Y337/H337,"0")</f>
        <v>601</v>
      </c>
      <c r="Z338" s="545">
        <f>IFERROR(IF(Z335="",0,Z335),"0")+IFERROR(IF(Z336="",0,Z336),"0")+IFERROR(IF(Z337="",0,Z337),"0")</f>
        <v>3.9125100000000002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1260</v>
      </c>
      <c r="Y339" s="545">
        <f>IFERROR(SUM(Y335:Y337),"0")</f>
        <v>1262.1000000000001</v>
      </c>
      <c r="Z339" s="37"/>
      <c r="AA339" s="546"/>
      <c r="AB339" s="546"/>
      <c r="AC339" s="546"/>
    </row>
    <row r="340" spans="1:68" ht="27.75" customHeight="1" x14ac:dyDescent="0.2">
      <c r="A340" s="605" t="s">
        <v>536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537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1500</v>
      </c>
      <c r="Y343" s="544">
        <f t="shared" ref="Y343:Y349" si="32">IFERROR(IF(X343="",0,CEILING((X343/$H343),1)*$H343),"")</f>
        <v>1500</v>
      </c>
      <c r="Z343" s="36">
        <f>IFERROR(IF(Y343=0,"",ROUNDUP(Y343/H343,0)*0.02175),"")</f>
        <v>2.1749999999999998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1548</v>
      </c>
      <c r="BN343" s="64">
        <f t="shared" ref="BN343:BN349" si="34">IFERROR(Y343*I343/H343,"0")</f>
        <v>1548</v>
      </c>
      <c r="BO343" s="64">
        <f t="shared" ref="BO343:BO349" si="35">IFERROR(1/J343*(X343/H343),"0")</f>
        <v>2.083333333333333</v>
      </c>
      <c r="BP343" s="64">
        <f t="shared" ref="BP343:BP349" si="36">IFERROR(1/J343*(Y343/H343),"0")</f>
        <v>2.083333333333333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1000</v>
      </c>
      <c r="Y344" s="544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700</v>
      </c>
      <c r="Y345" s="544">
        <f t="shared" si="32"/>
        <v>705</v>
      </c>
      <c r="Z345" s="36">
        <f>IFERROR(IF(Y345=0,"",ROUNDUP(Y345/H345,0)*0.02175),"")</f>
        <v>1.0222499999999999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722.4</v>
      </c>
      <c r="BN345" s="64">
        <f t="shared" si="34"/>
        <v>727.56</v>
      </c>
      <c r="BO345" s="64">
        <f t="shared" si="35"/>
        <v>0.9722222222222221</v>
      </c>
      <c r="BP345" s="64">
        <f t="shared" si="36"/>
        <v>0.97916666666666663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1900</v>
      </c>
      <c r="Y346" s="544">
        <f t="shared" si="32"/>
        <v>1905</v>
      </c>
      <c r="Z346" s="36">
        <f>IFERROR(IF(Y346=0,"",ROUNDUP(Y346/H346,0)*0.02175),"")</f>
        <v>2.7622499999999999</v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1960.8</v>
      </c>
      <c r="BN346" s="64">
        <f t="shared" si="34"/>
        <v>1965.96</v>
      </c>
      <c r="BO346" s="64">
        <f t="shared" si="35"/>
        <v>2.6388888888888888</v>
      </c>
      <c r="BP346" s="64">
        <f t="shared" si="36"/>
        <v>2.645833333333333</v>
      </c>
    </row>
    <row r="347" spans="1:68" ht="27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20</v>
      </c>
      <c r="Y349" s="544">
        <f t="shared" si="32"/>
        <v>20</v>
      </c>
      <c r="Z349" s="36">
        <f>IFERROR(IF(Y349=0,"",ROUNDUP(Y349/H349,0)*0.00902),"")</f>
        <v>3.6080000000000001E-2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20.84</v>
      </c>
      <c r="BN349" s="64">
        <f t="shared" si="34"/>
        <v>20.84</v>
      </c>
      <c r="BO349" s="64">
        <f t="shared" si="35"/>
        <v>3.0303030303030304E-2</v>
      </c>
      <c r="BP349" s="64">
        <f t="shared" si="36"/>
        <v>3.0303030303030304E-2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344</v>
      </c>
      <c r="Y350" s="545">
        <f>IFERROR(Y343/H343,"0")+IFERROR(Y344/H344,"0")+IFERROR(Y345/H345,"0")+IFERROR(Y346/H346,"0")+IFERROR(Y347/H347,"0")+IFERROR(Y348/H348,"0")+IFERROR(Y349/H349,"0")</f>
        <v>345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7.4528299999999996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5120</v>
      </c>
      <c r="Y351" s="545">
        <f>IFERROR(SUM(Y343:Y349),"0")</f>
        <v>5135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1000</v>
      </c>
      <c r="Y353" s="544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16</v>
      </c>
      <c r="Y354" s="544">
        <f>IFERROR(IF(X354="",0,CEILING((X354/$H354),1)*$H354),"")</f>
        <v>16</v>
      </c>
      <c r="Z354" s="36">
        <f>IFERROR(IF(Y354=0,"",ROUNDUP(Y354/H354,0)*0.00902),"")</f>
        <v>3.6080000000000001E-2</v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16.84</v>
      </c>
      <c r="BN354" s="64">
        <f>IFERROR(Y354*I354/H354,"0")</f>
        <v>16.84</v>
      </c>
      <c r="BO354" s="64">
        <f>IFERROR(1/J354*(X354/H354),"0")</f>
        <v>3.0303030303030304E-2</v>
      </c>
      <c r="BP354" s="64">
        <f>IFERROR(1/J354*(Y354/H354),"0")</f>
        <v>3.0303030303030304E-2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70.666666666666671</v>
      </c>
      <c r="Y355" s="545">
        <f>IFERROR(Y353/H353,"0")+IFERROR(Y354/H354,"0")</f>
        <v>71</v>
      </c>
      <c r="Z355" s="545">
        <f>IFERROR(IF(Z353="",0,Z353),"0")+IFERROR(IF(Z354="",0,Z354),"0")</f>
        <v>1.4933299999999998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1016</v>
      </c>
      <c r="Y356" s="545">
        <f>IFERROR(SUM(Y353:Y354),"0")</f>
        <v>1021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30</v>
      </c>
      <c r="Y363" s="544">
        <f>IFERROR(IF(X363="",0,CEILING((X363/$H363),1)*$H363),"")</f>
        <v>36</v>
      </c>
      <c r="Z363" s="36">
        <f>IFERROR(IF(Y363=0,"",ROUNDUP(Y363/H363,0)*0.01898),"")</f>
        <v>7.5920000000000001E-2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31.73</v>
      </c>
      <c r="BN363" s="64">
        <f>IFERROR(Y363*I363/H363,"0")</f>
        <v>38.076000000000001</v>
      </c>
      <c r="BO363" s="64">
        <f>IFERROR(1/J363*(X363/H363),"0")</f>
        <v>5.2083333333333336E-2</v>
      </c>
      <c r="BP363" s="64">
        <f>IFERROR(1/J363*(Y363/H363),"0")</f>
        <v>6.25E-2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3.3333333333333335</v>
      </c>
      <c r="Y364" s="545">
        <f>IFERROR(Y363/H363,"0")</f>
        <v>4</v>
      </c>
      <c r="Z364" s="545">
        <f>IFERROR(IF(Z363="",0,Z363),"0")</f>
        <v>7.5920000000000001E-2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30</v>
      </c>
      <c r="Y365" s="545">
        <f>IFERROR(SUM(Y363:Y363),"0")</f>
        <v>36</v>
      </c>
      <c r="Z365" s="37"/>
      <c r="AA365" s="546"/>
      <c r="AB365" s="546"/>
      <c r="AC365" s="546"/>
    </row>
    <row r="366" spans="1:68" ht="16.5" customHeight="1" x14ac:dyDescent="0.25">
      <c r="A366" s="563" t="s">
        <v>571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60</v>
      </c>
      <c r="Y368" s="54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5</v>
      </c>
      <c r="Y370" s="545">
        <f>IFERROR(Y368/H368,"0")+IFERROR(Y369/H369,"0")</f>
        <v>5</v>
      </c>
      <c r="Z370" s="545">
        <f>IFERROR(IF(Z368="",0,Z368),"0")+IFERROR(IF(Z369="",0,Z369),"0")</f>
        <v>9.4899999999999998E-2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60</v>
      </c>
      <c r="Y371" s="545">
        <f>IFERROR(SUM(Y368:Y369),"0")</f>
        <v>60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577</v>
      </c>
      <c r="B373" s="54" t="s">
        <v>578</v>
      </c>
      <c r="C373" s="31">
        <v>4301031457</v>
      </c>
      <c r="D373" s="547">
        <v>4607091384802</v>
      </c>
      <c r="E373" s="548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86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577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20</v>
      </c>
      <c r="Y378" s="544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2.2222222222222223</v>
      </c>
      <c r="Y380" s="545">
        <f>IFERROR(Y378/H378,"0")+IFERROR(Y379/H379,"0")</f>
        <v>3</v>
      </c>
      <c r="Z380" s="545">
        <f>IFERROR(IF(Z378="",0,Z378),"0")+IFERROR(IF(Z379="",0,Z379),"0")</f>
        <v>5.6940000000000004E-2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20</v>
      </c>
      <c r="Y381" s="545">
        <f>IFERROR(SUM(Y378:Y379),"0")</f>
        <v>27</v>
      </c>
      <c r="Z381" s="37"/>
      <c r="AA381" s="546"/>
      <c r="AB381" s="546"/>
      <c r="AC381" s="546"/>
    </row>
    <row r="382" spans="1:68" ht="27.75" customHeight="1" x14ac:dyDescent="0.2">
      <c r="A382" s="605" t="s">
        <v>586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587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10</v>
      </c>
      <c r="Y385" s="544">
        <f t="shared" ref="Y385:Y394" si="37">IFERROR(IF(X385="",0,CEILING((X385/$H385),1)*$H385),"")</f>
        <v>10.8</v>
      </c>
      <c r="Z385" s="36">
        <f>IFERROR(IF(Y385=0,"",ROUNDUP(Y385/H385,0)*0.00902),"")</f>
        <v>1.804E-2</v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10.388888888888889</v>
      </c>
      <c r="BN385" s="64">
        <f t="shared" ref="BN385:BN394" si="39">IFERROR(Y385*I385/H385,"0")</f>
        <v>11.22</v>
      </c>
      <c r="BO385" s="64">
        <f t="shared" ref="BO385:BO394" si="40">IFERROR(1/J385*(X385/H385),"0")</f>
        <v>1.4029180695847361E-2</v>
      </c>
      <c r="BP385" s="64">
        <f t="shared" ref="BP385:BP394" si="41">IFERROR(1/J385*(Y385/H385),"0")</f>
        <v>1.5151515151515152E-2</v>
      </c>
    </row>
    <row r="386" spans="1:68" ht="27" customHeight="1" x14ac:dyDescent="0.25">
      <c r="A386" s="54" t="s">
        <v>591</v>
      </c>
      <c r="B386" s="54" t="s">
        <v>592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591</v>
      </c>
      <c r="B387" s="54" t="s">
        <v>594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595</v>
      </c>
      <c r="B388" s="54" t="s">
        <v>596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598</v>
      </c>
      <c r="B389" s="54" t="s">
        <v>599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70</v>
      </c>
      <c r="Y390" s="544">
        <f t="shared" si="37"/>
        <v>71.400000000000006</v>
      </c>
      <c r="Z390" s="36">
        <f t="shared" si="42"/>
        <v>0.17068</v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74.333333333333329</v>
      </c>
      <c r="BN390" s="64">
        <f t="shared" si="39"/>
        <v>75.820000000000007</v>
      </c>
      <c r="BO390" s="64">
        <f t="shared" si="40"/>
        <v>0.14245014245014245</v>
      </c>
      <c r="BP390" s="64">
        <f t="shared" si="41"/>
        <v>0.14529914529914531</v>
      </c>
    </row>
    <row r="391" spans="1:68" ht="37.5" customHeight="1" x14ac:dyDescent="0.25">
      <c r="A391" s="54" t="s">
        <v>602</v>
      </c>
      <c r="B391" s="54" t="s">
        <v>603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35</v>
      </c>
      <c r="Y391" s="544">
        <f t="shared" si="37"/>
        <v>35.700000000000003</v>
      </c>
      <c r="Z391" s="36">
        <f t="shared" si="42"/>
        <v>8.5339999999999999E-2</v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37.166666666666664</v>
      </c>
      <c r="BN391" s="64">
        <f t="shared" si="39"/>
        <v>37.910000000000004</v>
      </c>
      <c r="BO391" s="64">
        <f t="shared" si="40"/>
        <v>7.1225071225071226E-2</v>
      </c>
      <c r="BP391" s="64">
        <f t="shared" si="41"/>
        <v>7.2649572649572655E-2</v>
      </c>
    </row>
    <row r="392" spans="1:68" ht="27" customHeight="1" x14ac:dyDescent="0.25">
      <c r="A392" s="54" t="s">
        <v>605</v>
      </c>
      <c r="B392" s="54" t="s">
        <v>606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608</v>
      </c>
      <c r="B393" s="54" t="s">
        <v>609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37.5" customHeight="1" x14ac:dyDescent="0.25">
      <c r="A394" s="54" t="s">
        <v>611</v>
      </c>
      <c r="B394" s="54" t="s">
        <v>612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68.518518518518505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70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0.35939999999999994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150</v>
      </c>
      <c r="Y396" s="545">
        <f>IFERROR(SUM(Y385:Y394),"0")</f>
        <v>153.60000000000002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613</v>
      </c>
      <c r="B398" s="54" t="s">
        <v>614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619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620</v>
      </c>
      <c r="B404" s="54" t="s">
        <v>621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623</v>
      </c>
      <c r="B408" s="54" t="s">
        <v>624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10</v>
      </c>
      <c r="Y408" s="544">
        <f>IFERROR(IF(X408="",0,CEILING((X408/$H408),1)*$H408),"")</f>
        <v>10.8</v>
      </c>
      <c r="Z408" s="36">
        <f>IFERROR(IF(Y408=0,"",ROUNDUP(Y408/H408,0)*0.00902),"")</f>
        <v>1.804E-2</v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10.388888888888889</v>
      </c>
      <c r="BN408" s="64">
        <f>IFERROR(Y408*I408/H408,"0")</f>
        <v>11.22</v>
      </c>
      <c r="BO408" s="64">
        <f>IFERROR(1/J408*(X408/H408),"0")</f>
        <v>1.4029180695847361E-2</v>
      </c>
      <c r="BP408" s="64">
        <f>IFERROR(1/J408*(Y408/H408),"0")</f>
        <v>1.5151515151515152E-2</v>
      </c>
    </row>
    <row r="409" spans="1:68" ht="27" customHeight="1" x14ac:dyDescent="0.25">
      <c r="A409" s="54" t="s">
        <v>626</v>
      </c>
      <c r="B409" s="54" t="s">
        <v>627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629</v>
      </c>
      <c r="B410" s="54" t="s">
        <v>630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17.5</v>
      </c>
      <c r="Y411" s="544">
        <f>IFERROR(IF(X411="",0,CEILING((X411/$H411),1)*$H411),"")</f>
        <v>18.900000000000002</v>
      </c>
      <c r="Z411" s="36">
        <f>IFERROR(IF(Y411=0,"",ROUNDUP(Y411/H411,0)*0.00502),"")</f>
        <v>4.5179999999999998E-2</v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18.583333333333332</v>
      </c>
      <c r="BN411" s="64">
        <f>IFERROR(Y411*I411/H411,"0")</f>
        <v>20.07</v>
      </c>
      <c r="BO411" s="64">
        <f>IFERROR(1/J411*(X411/H411),"0")</f>
        <v>3.5612535612535613E-2</v>
      </c>
      <c r="BP411" s="64">
        <f>IFERROR(1/J411*(Y411/H411),"0")</f>
        <v>3.8461538461538464E-2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10.185185185185183</v>
      </c>
      <c r="Y412" s="545">
        <f>IFERROR(Y408/H408,"0")+IFERROR(Y409/H409,"0")+IFERROR(Y410/H410,"0")+IFERROR(Y411/H411,"0")</f>
        <v>11</v>
      </c>
      <c r="Z412" s="545">
        <f>IFERROR(IF(Z408="",0,Z408),"0")+IFERROR(IF(Z409="",0,Z409),"0")+IFERROR(IF(Z410="",0,Z410),"0")+IFERROR(IF(Z411="",0,Z411),"0")</f>
        <v>6.3219999999999998E-2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27.5</v>
      </c>
      <c r="Y413" s="545">
        <f>IFERROR(SUM(Y408:Y411),"0")</f>
        <v>29.700000000000003</v>
      </c>
      <c r="Z413" s="37"/>
      <c r="AA413" s="546"/>
      <c r="AB413" s="546"/>
      <c r="AC413" s="546"/>
    </row>
    <row r="414" spans="1:68" ht="16.5" customHeight="1" x14ac:dyDescent="0.25">
      <c r="A414" s="563" t="s">
        <v>634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635</v>
      </c>
      <c r="B416" s="54" t="s">
        <v>636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20</v>
      </c>
      <c r="Y416" s="544">
        <f>IFERROR(IF(X416="",0,CEILING((X416/$H416),1)*$H416),"")</f>
        <v>20.399999999999999</v>
      </c>
      <c r="Z416" s="36">
        <f>IFERROR(IF(Y416=0,"",ROUNDUP(Y416/H416,0)*0.00651),"")</f>
        <v>0.11067</v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35</v>
      </c>
      <c r="BN416" s="64">
        <f>IFERROR(Y416*I416/H416,"0")</f>
        <v>35.699999999999996</v>
      </c>
      <c r="BO416" s="64">
        <f>IFERROR(1/J416*(X416/H416),"0")</f>
        <v>9.1575091575091583E-2</v>
      </c>
      <c r="BP416" s="64">
        <f>IFERROR(1/J416*(Y416/H416),"0")</f>
        <v>9.3406593406593408E-2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16.666666666666668</v>
      </c>
      <c r="Y417" s="545">
        <f>IFERROR(Y416/H416,"0")</f>
        <v>17</v>
      </c>
      <c r="Z417" s="545">
        <f>IFERROR(IF(Z416="",0,Z416),"0")</f>
        <v>0.11067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20</v>
      </c>
      <c r="Y418" s="545">
        <f>IFERROR(SUM(Y416:Y416),"0")</f>
        <v>20.399999999999999</v>
      </c>
      <c r="Z418" s="37"/>
      <c r="AA418" s="546"/>
      <c r="AB418" s="546"/>
      <c r="AC418" s="546"/>
    </row>
    <row r="419" spans="1:68" ht="27.75" customHeight="1" x14ac:dyDescent="0.2">
      <c r="A419" s="605" t="s">
        <v>638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638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639</v>
      </c>
      <c r="B422" s="54" t="s">
        <v>640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100</v>
      </c>
      <c r="Y422" s="544">
        <f t="shared" ref="Y422:Y433" si="43">IFERROR(IF(X422="",0,CEILING((X422/$H422),1)*$H422),"")</f>
        <v>100.32000000000001</v>
      </c>
      <c r="Z422" s="36">
        <f t="shared" ref="Z422:Z428" si="44">IFERROR(IF(Y422=0,"",ROUNDUP(Y422/H422,0)*0.01196),"")</f>
        <v>0.22724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106.81818181818181</v>
      </c>
      <c r="BN422" s="64">
        <f t="shared" ref="BN422:BN433" si="46">IFERROR(Y422*I422/H422,"0")</f>
        <v>107.16</v>
      </c>
      <c r="BO422" s="64">
        <f t="shared" ref="BO422:BO433" si="47">IFERROR(1/J422*(X422/H422),"0")</f>
        <v>0.18210955710955709</v>
      </c>
      <c r="BP422" s="64">
        <f t="shared" ref="BP422:BP433" si="48">IFERROR(1/J422*(Y422/H422),"0")</f>
        <v>0.18269230769230771</v>
      </c>
    </row>
    <row r="423" spans="1:68" ht="27" customHeight="1" x14ac:dyDescent="0.25">
      <c r="A423" s="54" t="s">
        <v>641</v>
      </c>
      <c r="B423" s="54" t="s">
        <v>642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644</v>
      </c>
      <c r="B424" s="54" t="s">
        <v>645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647</v>
      </c>
      <c r="B425" s="54" t="s">
        <v>648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650</v>
      </c>
      <c r="B426" s="54" t="s">
        <v>651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250</v>
      </c>
      <c r="Y427" s="544">
        <f t="shared" si="43"/>
        <v>253.44</v>
      </c>
      <c r="Z427" s="36">
        <f t="shared" si="44"/>
        <v>0.57408000000000003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267.04545454545456</v>
      </c>
      <c r="BN427" s="64">
        <f t="shared" si="46"/>
        <v>270.71999999999997</v>
      </c>
      <c r="BO427" s="64">
        <f t="shared" si="47"/>
        <v>0.45527389277389274</v>
      </c>
      <c r="BP427" s="64">
        <f t="shared" si="48"/>
        <v>0.46153846153846156</v>
      </c>
    </row>
    <row r="428" spans="1:68" ht="16.5" customHeight="1" x14ac:dyDescent="0.25">
      <c r="A428" s="54" t="s">
        <v>656</v>
      </c>
      <c r="B428" s="54" t="s">
        <v>657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660</v>
      </c>
      <c r="B429" s="54" t="s">
        <v>661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60</v>
      </c>
      <c r="Y430" s="544">
        <f t="shared" si="43"/>
        <v>62.4</v>
      </c>
      <c r="Z430" s="36">
        <f>IFERROR(IF(Y430=0,"",ROUNDUP(Y430/H430,0)*0.00902),"")</f>
        <v>0.11726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86.625</v>
      </c>
      <c r="BN430" s="64">
        <f t="shared" si="46"/>
        <v>90.089999999999989</v>
      </c>
      <c r="BO430" s="64">
        <f t="shared" si="47"/>
        <v>9.4696969696969696E-2</v>
      </c>
      <c r="BP430" s="64">
        <f t="shared" si="48"/>
        <v>9.8484848484848481E-2</v>
      </c>
    </row>
    <row r="431" spans="1:68" ht="27" customHeight="1" x14ac:dyDescent="0.25">
      <c r="A431" s="54" t="s">
        <v>664</v>
      </c>
      <c r="B431" s="54" t="s">
        <v>665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669</v>
      </c>
      <c r="B433" s="54" t="s">
        <v>670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120</v>
      </c>
      <c r="Y433" s="544">
        <f t="shared" si="43"/>
        <v>120</v>
      </c>
      <c r="Z433" s="36">
        <f>IFERROR(IF(Y433=0,"",ROUNDUP(Y433/H433,0)*0.00902),"")</f>
        <v>0.22550000000000001</v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173.25</v>
      </c>
      <c r="BN433" s="64">
        <f t="shared" si="46"/>
        <v>173.25</v>
      </c>
      <c r="BO433" s="64">
        <f t="shared" si="47"/>
        <v>0.18939393939393939</v>
      </c>
      <c r="BP433" s="64">
        <f t="shared" si="48"/>
        <v>0.18939393939393939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103.78787878787878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105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1.14408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530</v>
      </c>
      <c r="Y435" s="545">
        <f>IFERROR(SUM(Y422:Y433),"0")</f>
        <v>536.16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150</v>
      </c>
      <c r="Y437" s="544">
        <f>IFERROR(IF(X437="",0,CEILING((X437/$H437),1)*$H437),"")</f>
        <v>153.12</v>
      </c>
      <c r="Z437" s="36">
        <f>IFERROR(IF(Y437=0,"",ROUNDUP(Y437/H437,0)*0.01196),"")</f>
        <v>0.34683999999999998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160.22727272727272</v>
      </c>
      <c r="BN437" s="64">
        <f>IFERROR(Y437*I437/H437,"0")</f>
        <v>163.56</v>
      </c>
      <c r="BO437" s="64">
        <f>IFERROR(1/J437*(X437/H437),"0")</f>
        <v>0.27316433566433568</v>
      </c>
      <c r="BP437" s="64">
        <f>IFERROR(1/J437*(Y437/H437),"0")</f>
        <v>0.27884615384615385</v>
      </c>
    </row>
    <row r="438" spans="1:68" ht="16.5" customHeight="1" x14ac:dyDescent="0.25">
      <c r="A438" s="54" t="s">
        <v>674</v>
      </c>
      <c r="B438" s="54" t="s">
        <v>675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28.409090909090907</v>
      </c>
      <c r="Y440" s="545">
        <f>IFERROR(Y437/H437,"0")+IFERROR(Y438/H438,"0")+IFERROR(Y439/H439,"0")</f>
        <v>29</v>
      </c>
      <c r="Z440" s="545">
        <f>IFERROR(IF(Z437="",0,Z437),"0")+IFERROR(IF(Z438="",0,Z438),"0")+IFERROR(IF(Z439="",0,Z439),"0")</f>
        <v>0.34683999999999998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150</v>
      </c>
      <c r="Y441" s="545">
        <f>IFERROR(SUM(Y437:Y439),"0")</f>
        <v>153.12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678</v>
      </c>
      <c r="B443" s="54" t="s">
        <v>679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50</v>
      </c>
      <c r="Y443" s="544">
        <f t="shared" ref="Y443:Y448" si="49">IFERROR(IF(X443="",0,CEILING((X443/$H443),1)*$H443),"")</f>
        <v>52.800000000000004</v>
      </c>
      <c r="Z443" s="36">
        <f>IFERROR(IF(Y443=0,"",ROUNDUP(Y443/H443,0)*0.01196),"")</f>
        <v>0.1196</v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53.409090909090907</v>
      </c>
      <c r="BN443" s="64">
        <f t="shared" ref="BN443:BN448" si="51">IFERROR(Y443*I443/H443,"0")</f>
        <v>56.400000000000006</v>
      </c>
      <c r="BO443" s="64">
        <f t="shared" ref="BO443:BO448" si="52">IFERROR(1/J443*(X443/H443),"0")</f>
        <v>9.1054778554778545E-2</v>
      </c>
      <c r="BP443" s="64">
        <f t="shared" ref="BP443:BP448" si="53">IFERROR(1/J443*(Y443/H443),"0")</f>
        <v>9.6153846153846159E-2</v>
      </c>
    </row>
    <row r="444" spans="1:68" ht="27" customHeight="1" x14ac:dyDescent="0.25">
      <c r="A444" s="54" t="s">
        <v>681</v>
      </c>
      <c r="B444" s="54" t="s">
        <v>682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80</v>
      </c>
      <c r="Y444" s="544">
        <f t="shared" si="49"/>
        <v>84.48</v>
      </c>
      <c r="Z444" s="36">
        <f>IFERROR(IF(Y444=0,"",ROUNDUP(Y444/H444,0)*0.01196),"")</f>
        <v>0.19136</v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85.454545454545453</v>
      </c>
      <c r="BN444" s="64">
        <f t="shared" si="51"/>
        <v>90.24</v>
      </c>
      <c r="BO444" s="64">
        <f t="shared" si="52"/>
        <v>0.14568764568764569</v>
      </c>
      <c r="BP444" s="64">
        <f t="shared" si="53"/>
        <v>0.15384615384615385</v>
      </c>
    </row>
    <row r="445" spans="1:68" ht="27" customHeight="1" x14ac:dyDescent="0.25">
      <c r="A445" s="54" t="s">
        <v>684</v>
      </c>
      <c r="B445" s="54" t="s">
        <v>685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70</v>
      </c>
      <c r="Y445" s="544">
        <f t="shared" si="49"/>
        <v>73.92</v>
      </c>
      <c r="Z445" s="36">
        <f>IFERROR(IF(Y445=0,"",ROUNDUP(Y445/H445,0)*0.01196),"")</f>
        <v>0.16744000000000001</v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74.772727272727266</v>
      </c>
      <c r="BN445" s="64">
        <f t="shared" si="51"/>
        <v>78.959999999999994</v>
      </c>
      <c r="BO445" s="64">
        <f t="shared" si="52"/>
        <v>0.12747668997668998</v>
      </c>
      <c r="BP445" s="64">
        <f t="shared" si="53"/>
        <v>0.13461538461538464</v>
      </c>
    </row>
    <row r="446" spans="1:68" ht="27" customHeight="1" x14ac:dyDescent="0.25">
      <c r="A446" s="54" t="s">
        <v>687</v>
      </c>
      <c r="B446" s="54" t="s">
        <v>688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60</v>
      </c>
      <c r="Y446" s="544">
        <f t="shared" si="49"/>
        <v>62.4</v>
      </c>
      <c r="Z446" s="36">
        <f>IFERROR(IF(Y446=0,"",ROUNDUP(Y446/H446,0)*0.00902),"")</f>
        <v>0.11726</v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86.625</v>
      </c>
      <c r="BN446" s="64">
        <f t="shared" si="51"/>
        <v>90.089999999999989</v>
      </c>
      <c r="BO446" s="64">
        <f t="shared" si="52"/>
        <v>9.4696969696969696E-2</v>
      </c>
      <c r="BP446" s="64">
        <f t="shared" si="53"/>
        <v>9.8484848484848481E-2</v>
      </c>
    </row>
    <row r="447" spans="1:68" ht="27" customHeight="1" x14ac:dyDescent="0.25">
      <c r="A447" s="54" t="s">
        <v>689</v>
      </c>
      <c r="B447" s="54" t="s">
        <v>690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12</v>
      </c>
      <c r="Y447" s="544">
        <f t="shared" si="49"/>
        <v>14.399999999999999</v>
      </c>
      <c r="Z447" s="36">
        <f>IFERROR(IF(Y447=0,"",ROUNDUP(Y447/H447,0)*0.00902),"")</f>
        <v>2.7060000000000001E-2</v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16.725000000000001</v>
      </c>
      <c r="BN447" s="64">
        <f t="shared" si="51"/>
        <v>20.07</v>
      </c>
      <c r="BO447" s="64">
        <f t="shared" si="52"/>
        <v>1.893939393939394E-2</v>
      </c>
      <c r="BP447" s="64">
        <f t="shared" si="53"/>
        <v>2.2727272727272728E-2</v>
      </c>
    </row>
    <row r="448" spans="1:68" ht="27" customHeight="1" x14ac:dyDescent="0.25">
      <c r="A448" s="54" t="s">
        <v>691</v>
      </c>
      <c r="B448" s="54" t="s">
        <v>692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42</v>
      </c>
      <c r="Y448" s="544">
        <f t="shared" si="49"/>
        <v>43.199999999999996</v>
      </c>
      <c r="Z448" s="36">
        <f>IFERROR(IF(Y448=0,"",ROUNDUP(Y448/H448,0)*0.00902),"")</f>
        <v>8.1180000000000002E-2</v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58.537500000000009</v>
      </c>
      <c r="BN448" s="64">
        <f t="shared" si="51"/>
        <v>60.21</v>
      </c>
      <c r="BO448" s="64">
        <f t="shared" si="52"/>
        <v>6.6287878787878785E-2</v>
      </c>
      <c r="BP448" s="64">
        <f t="shared" si="53"/>
        <v>6.8181818181818177E-2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61.628787878787875</v>
      </c>
      <c r="Y449" s="545">
        <f>IFERROR(Y443/H443,"0")+IFERROR(Y444/H444,"0")+IFERROR(Y445/H445,"0")+IFERROR(Y446/H446,"0")+IFERROR(Y447/H447,"0")+IFERROR(Y448/H448,"0")</f>
        <v>65</v>
      </c>
      <c r="Z449" s="545">
        <f>IFERROR(IF(Z443="",0,Z443),"0")+IFERROR(IF(Z444="",0,Z444),"0")+IFERROR(IF(Z445="",0,Z445),"0")+IFERROR(IF(Z446="",0,Z446),"0")+IFERROR(IF(Z447="",0,Z447),"0")+IFERROR(IF(Z448="",0,Z448),"0")</f>
        <v>0.70390000000000008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314</v>
      </c>
      <c r="Y450" s="545">
        <f>IFERROR(SUM(Y443:Y448),"0")</f>
        <v>331.19999999999993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693</v>
      </c>
      <c r="B452" s="54" t="s">
        <v>694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696</v>
      </c>
      <c r="B453" s="54" t="s">
        <v>697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702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703</v>
      </c>
      <c r="B460" s="54" t="s">
        <v>704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714</v>
      </c>
      <c r="B467" s="54" t="s">
        <v>715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720</v>
      </c>
      <c r="B469" s="54" t="s">
        <v>721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723</v>
      </c>
      <c r="B473" s="54" t="s">
        <v>724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1000</v>
      </c>
      <c r="Y478" s="544">
        <f>IFERROR(IF(X478="",0,CEILING((X478/$H478),1)*$H478),"")</f>
        <v>1008</v>
      </c>
      <c r="Z478" s="36">
        <f>IFERROR(IF(Y478=0,"",ROUNDUP(Y478/H478,0)*0.01898),"")</f>
        <v>2.1257600000000001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1057.6666666666667</v>
      </c>
      <c r="BN478" s="64">
        <f>IFERROR(Y478*I478/H478,"0")</f>
        <v>1066.1279999999999</v>
      </c>
      <c r="BO478" s="64">
        <f>IFERROR(1/J478*(X478/H478),"0")</f>
        <v>1.7361111111111112</v>
      </c>
      <c r="BP478" s="64">
        <f>IFERROR(1/J478*(Y478/H478),"0")</f>
        <v>1.75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111.11111111111111</v>
      </c>
      <c r="Y479" s="545">
        <f>IFERROR(Y478/H478,"0")</f>
        <v>112</v>
      </c>
      <c r="Z479" s="545">
        <f>IFERROR(IF(Z478="",0,Z478),"0")</f>
        <v>2.1257600000000001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1000</v>
      </c>
      <c r="Y480" s="545">
        <f>IFERROR(SUM(Y478:Y478),"0")</f>
        <v>1008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732</v>
      </c>
      <c r="B482" s="54" t="s">
        <v>733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20</v>
      </c>
      <c r="Y482" s="544">
        <f>IFERROR(IF(X482="",0,CEILING((X482/$H482),1)*$H482),"")</f>
        <v>27</v>
      </c>
      <c r="Z482" s="36">
        <f>IFERROR(IF(Y482=0,"",ROUNDUP(Y482/H482,0)*0.01898),"")</f>
        <v>5.6940000000000004E-2</v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20.966666666666669</v>
      </c>
      <c r="BN482" s="64">
        <f>IFERROR(Y482*I482/H482,"0")</f>
        <v>28.305</v>
      </c>
      <c r="BO482" s="64">
        <f>IFERROR(1/J482*(X482/H482),"0")</f>
        <v>3.4722222222222224E-2</v>
      </c>
      <c r="BP482" s="64">
        <f>IFERROR(1/J482*(Y482/H482),"0")</f>
        <v>4.6875E-2</v>
      </c>
    </row>
    <row r="483" spans="1:68" ht="27" customHeight="1" x14ac:dyDescent="0.25">
      <c r="A483" s="54" t="s">
        <v>735</v>
      </c>
      <c r="B483" s="54" t="s">
        <v>736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2.2222222222222223</v>
      </c>
      <c r="Y484" s="545">
        <f>IFERROR(Y482/H482,"0")+IFERROR(Y483/H483,"0")</f>
        <v>3</v>
      </c>
      <c r="Z484" s="545">
        <f>IFERROR(IF(Z482="",0,Z482),"0")+IFERROR(IF(Z483="",0,Z483),"0")</f>
        <v>5.6940000000000004E-2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20</v>
      </c>
      <c r="Y485" s="545">
        <f>IFERROR(SUM(Y482:Y483),"0")</f>
        <v>27</v>
      </c>
      <c r="Z485" s="37"/>
      <c r="AA485" s="546"/>
      <c r="AB485" s="546"/>
      <c r="AC485" s="546"/>
    </row>
    <row r="486" spans="1:68" ht="16.5" customHeight="1" x14ac:dyDescent="0.25">
      <c r="A486" s="563" t="s">
        <v>738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739</v>
      </c>
      <c r="B488" s="54" t="s">
        <v>740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742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17405.95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17568.860000000004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743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18533.121650262248</v>
      </c>
      <c r="Y492" s="545">
        <f>IFERROR(SUM(BN22:BN488),"0")</f>
        <v>18709.232999999997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744</v>
      </c>
      <c r="Q493" s="666"/>
      <c r="R493" s="666"/>
      <c r="S493" s="666"/>
      <c r="T493" s="666"/>
      <c r="U493" s="666"/>
      <c r="V493" s="667"/>
      <c r="W493" s="37" t="s">
        <v>745</v>
      </c>
      <c r="X493" s="38">
        <f>ROUNDUP(SUM(BO22:BO488),0)</f>
        <v>31</v>
      </c>
      <c r="Y493" s="38">
        <f>ROUNDUP(SUM(BP22:BP488),0)</f>
        <v>31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746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19308.121650262248</v>
      </c>
      <c r="Y494" s="545">
        <f>GrossWeightTotalR+PalletQtyTotalR*25</f>
        <v>19484.232999999997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747</v>
      </c>
      <c r="Q495" s="666"/>
      <c r="R495" s="666"/>
      <c r="S495" s="666"/>
      <c r="T495" s="666"/>
      <c r="U495" s="666"/>
      <c r="V495" s="667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3473.464714298048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3507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748</v>
      </c>
      <c r="Q496" s="666"/>
      <c r="R496" s="666"/>
      <c r="S496" s="666"/>
      <c r="T496" s="666"/>
      <c r="U496" s="666"/>
      <c r="V496" s="667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35.625369999999997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250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536</v>
      </c>
      <c r="U498" s="659"/>
      <c r="V498" s="586" t="s">
        <v>586</v>
      </c>
      <c r="W498" s="658"/>
      <c r="X498" s="659"/>
      <c r="Y498" s="540" t="s">
        <v>638</v>
      </c>
      <c r="Z498" s="586" t="s">
        <v>702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751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191</v>
      </c>
      <c r="G499" s="586" t="s">
        <v>223</v>
      </c>
      <c r="H499" s="586" t="s">
        <v>97</v>
      </c>
      <c r="I499" s="586" t="s">
        <v>251</v>
      </c>
      <c r="J499" s="586" t="s">
        <v>292</v>
      </c>
      <c r="K499" s="586" t="s">
        <v>352</v>
      </c>
      <c r="L499" s="586" t="s">
        <v>395</v>
      </c>
      <c r="M499" s="586" t="s">
        <v>411</v>
      </c>
      <c r="N499" s="541"/>
      <c r="O499" s="586" t="s">
        <v>423</v>
      </c>
      <c r="P499" s="586" t="s">
        <v>433</v>
      </c>
      <c r="Q499" s="586" t="s">
        <v>443</v>
      </c>
      <c r="R499" s="586" t="s">
        <v>448</v>
      </c>
      <c r="S499" s="586" t="s">
        <v>526</v>
      </c>
      <c r="T499" s="586" t="s">
        <v>537</v>
      </c>
      <c r="U499" s="586" t="s">
        <v>571</v>
      </c>
      <c r="V499" s="586" t="s">
        <v>587</v>
      </c>
      <c r="W499" s="586" t="s">
        <v>619</v>
      </c>
      <c r="X499" s="586" t="s">
        <v>634</v>
      </c>
      <c r="Y499" s="586" t="s">
        <v>638</v>
      </c>
      <c r="Z499" s="586" t="s">
        <v>702</v>
      </c>
      <c r="AA499" s="586" t="s">
        <v>738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365.20000000000005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772.80000000000007</v>
      </c>
      <c r="E501" s="46">
        <f>IFERROR(Y86*1,"0")+IFERROR(Y87*1,"0")+IFERROR(Y88*1,"0")+IFERROR(Y92*1,"0")+IFERROR(Y93*1,"0")+IFERROR(Y94*1,"0")+IFERROR(Y95*1,"0")</f>
        <v>1392.3000000000002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1590.66</v>
      </c>
      <c r="G501" s="46">
        <f>IFERROR(Y125*1,"0")+IFERROR(Y126*1,"0")+IFERROR(Y130*1,"0")+IFERROR(Y131*1,"0")+IFERROR(Y135*1,"0")+IFERROR(Y136*1,"0")</f>
        <v>143.28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521.64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1607.1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183.19999999999996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220.79999999999998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971.59999999999991</v>
      </c>
      <c r="S501" s="46">
        <f>IFERROR(Y335*1,"0")+IFERROR(Y336*1,"0")+IFERROR(Y337*1,"0")</f>
        <v>1262.1000000000001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6192</v>
      </c>
      <c r="U501" s="46">
        <f>IFERROR(Y368*1,"0")+IFERROR(Y369*1,"0")+IFERROR(Y373*1,"0")+IFERROR(Y374*1,"0")+IFERROR(Y378*1,"0")+IFERROR(Y379*1,"0")</f>
        <v>87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153.60000000000002</v>
      </c>
      <c r="W501" s="46">
        <f>IFERROR(Y404*1,"0")+IFERROR(Y408*1,"0")+IFERROR(Y409*1,"0")+IFERROR(Y410*1,"0")+IFERROR(Y411*1,"0")</f>
        <v>29.700000000000003</v>
      </c>
      <c r="X501" s="46">
        <f>IFERROR(Y416*1,"0")</f>
        <v>20.399999999999999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1020.4799999999999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1035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2025-10-29T08:50:59Z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