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33DF29-8D38-4E35-9000-238593E941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491" i="1" l="1"/>
  <c r="Z55" i="1"/>
  <c r="BN55" i="1"/>
  <c r="Z94" i="1"/>
  <c r="BN94" i="1"/>
  <c r="Z130" i="1"/>
  <c r="BN130" i="1"/>
  <c r="Z182" i="1"/>
  <c r="BN182" i="1"/>
  <c r="Z206" i="1"/>
  <c r="BN206" i="1"/>
  <c r="Z229" i="1"/>
  <c r="BN229" i="1"/>
  <c r="Z261" i="1"/>
  <c r="BN261" i="1"/>
  <c r="Z303" i="1"/>
  <c r="BN303" i="1"/>
  <c r="Z335" i="1"/>
  <c r="BN335" i="1"/>
  <c r="Z373" i="1"/>
  <c r="BN373" i="1"/>
  <c r="Z410" i="1"/>
  <c r="BN410" i="1"/>
  <c r="Z439" i="1"/>
  <c r="BN439" i="1"/>
  <c r="Z467" i="1"/>
  <c r="BN467" i="1"/>
  <c r="BP103" i="1"/>
  <c r="BN103" i="1"/>
  <c r="BP115" i="1"/>
  <c r="BN115" i="1"/>
  <c r="Z115" i="1"/>
  <c r="BP165" i="1"/>
  <c r="BN165" i="1"/>
  <c r="Z165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28" i="1"/>
  <c r="BN28" i="1"/>
  <c r="Z46" i="1"/>
  <c r="Z47" i="1" s="1"/>
  <c r="BN46" i="1"/>
  <c r="BP46" i="1"/>
  <c r="Y47" i="1"/>
  <c r="Z51" i="1"/>
  <c r="BN51" i="1"/>
  <c r="Z67" i="1"/>
  <c r="BN67" i="1"/>
  <c r="Z88" i="1"/>
  <c r="BN88" i="1"/>
  <c r="Y96" i="1"/>
  <c r="Z103" i="1"/>
  <c r="BP147" i="1"/>
  <c r="BN147" i="1"/>
  <c r="Z147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J9" i="1"/>
  <c r="Y118" i="1"/>
  <c r="Y264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1" i="1"/>
  <c r="BN61" i="1"/>
  <c r="Y64" i="1"/>
  <c r="Z73" i="1"/>
  <c r="BN73" i="1"/>
  <c r="Z81" i="1"/>
  <c r="BN81" i="1"/>
  <c r="Z86" i="1"/>
  <c r="BN86" i="1"/>
  <c r="Z92" i="1"/>
  <c r="BN92" i="1"/>
  <c r="BP92" i="1"/>
  <c r="Z101" i="1"/>
  <c r="BN101" i="1"/>
  <c r="Z107" i="1"/>
  <c r="BN107" i="1"/>
  <c r="Z113" i="1"/>
  <c r="BN113" i="1"/>
  <c r="BP113" i="1"/>
  <c r="Z126" i="1"/>
  <c r="BN126" i="1"/>
  <c r="Y132" i="1"/>
  <c r="Z136" i="1"/>
  <c r="BN136" i="1"/>
  <c r="Z141" i="1"/>
  <c r="BN141" i="1"/>
  <c r="Z159" i="1"/>
  <c r="BN159" i="1"/>
  <c r="Z163" i="1"/>
  <c r="BN163" i="1"/>
  <c r="Z171" i="1"/>
  <c r="BN171" i="1"/>
  <c r="Z186" i="1"/>
  <c r="BN186" i="1"/>
  <c r="BP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Y31" i="1"/>
  <c r="Y43" i="1"/>
  <c r="BP74" i="1"/>
  <c r="BN74" i="1"/>
  <c r="Z74" i="1"/>
  <c r="BP87" i="1"/>
  <c r="BN87" i="1"/>
  <c r="Z87" i="1"/>
  <c r="BP95" i="1"/>
  <c r="BN95" i="1"/>
  <c r="Z95" i="1"/>
  <c r="F501" i="1"/>
  <c r="Y105" i="1"/>
  <c r="BP100" i="1"/>
  <c r="BN100" i="1"/>
  <c r="Z100" i="1"/>
  <c r="Y104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7" i="1"/>
  <c r="BP176" i="1"/>
  <c r="BN176" i="1"/>
  <c r="Z176" i="1"/>
  <c r="Z177" i="1" s="1"/>
  <c r="J501" i="1"/>
  <c r="Y184" i="1"/>
  <c r="BP181" i="1"/>
  <c r="BN181" i="1"/>
  <c r="Z181" i="1"/>
  <c r="Z183" i="1" s="1"/>
  <c r="BP244" i="1"/>
  <c r="BN244" i="1"/>
  <c r="Z244" i="1"/>
  <c r="BP346" i="1"/>
  <c r="BN346" i="1"/>
  <c r="Z346" i="1"/>
  <c r="BP359" i="1"/>
  <c r="BN359" i="1"/>
  <c r="Z359" i="1"/>
  <c r="U501" i="1"/>
  <c r="Y371" i="1"/>
  <c r="BP368" i="1"/>
  <c r="BN368" i="1"/>
  <c r="Z368" i="1"/>
  <c r="Y370" i="1"/>
  <c r="BP62" i="1"/>
  <c r="BN62" i="1"/>
  <c r="Z62" i="1"/>
  <c r="Y69" i="1"/>
  <c r="BP66" i="1"/>
  <c r="BN66" i="1"/>
  <c r="Z66" i="1"/>
  <c r="Y97" i="1"/>
  <c r="BP108" i="1"/>
  <c r="BN108" i="1"/>
  <c r="Z108" i="1"/>
  <c r="BP116" i="1"/>
  <c r="BN116" i="1"/>
  <c r="Z116" i="1"/>
  <c r="Y121" i="1"/>
  <c r="BP120" i="1"/>
  <c r="BN120" i="1"/>
  <c r="Z120" i="1"/>
  <c r="Z121" i="1" s="1"/>
  <c r="G501" i="1"/>
  <c r="Y128" i="1"/>
  <c r="BP125" i="1"/>
  <c r="BN125" i="1"/>
  <c r="Z125" i="1"/>
  <c r="Y174" i="1"/>
  <c r="Y178" i="1"/>
  <c r="BP262" i="1"/>
  <c r="BN262" i="1"/>
  <c r="Z262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Y350" i="1"/>
  <c r="Y361" i="1"/>
  <c r="Y364" i="1"/>
  <c r="BP363" i="1"/>
  <c r="BN363" i="1"/>
  <c r="Z363" i="1"/>
  <c r="Z364" i="1" s="1"/>
  <c r="Y365" i="1"/>
  <c r="BP411" i="1"/>
  <c r="BN411" i="1"/>
  <c r="Z411" i="1"/>
  <c r="Y413" i="1"/>
  <c r="H9" i="1"/>
  <c r="B501" i="1"/>
  <c r="X492" i="1"/>
  <c r="X493" i="1"/>
  <c r="X495" i="1"/>
  <c r="Y24" i="1"/>
  <c r="Z27" i="1"/>
  <c r="BN27" i="1"/>
  <c r="Z29" i="1"/>
  <c r="BN29" i="1"/>
  <c r="C501" i="1"/>
  <c r="Z41" i="1"/>
  <c r="BN41" i="1"/>
  <c r="Y44" i="1"/>
  <c r="D501" i="1"/>
  <c r="Y57" i="1"/>
  <c r="Z52" i="1"/>
  <c r="BN52" i="1"/>
  <c r="Z54" i="1"/>
  <c r="BN54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E501" i="1"/>
  <c r="Y89" i="1"/>
  <c r="BP93" i="1"/>
  <c r="BN93" i="1"/>
  <c r="Z93" i="1"/>
  <c r="BP102" i="1"/>
  <c r="BN102" i="1"/>
  <c r="Z102" i="1"/>
  <c r="Y111" i="1"/>
  <c r="Y110" i="1"/>
  <c r="BP114" i="1"/>
  <c r="BN114" i="1"/>
  <c r="Z114" i="1"/>
  <c r="Y127" i="1"/>
  <c r="BP131" i="1"/>
  <c r="BN131" i="1"/>
  <c r="Z131" i="1"/>
  <c r="Y133" i="1"/>
  <c r="Y138" i="1"/>
  <c r="BP135" i="1"/>
  <c r="BN135" i="1"/>
  <c r="Z135" i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Y338" i="1"/>
  <c r="Y90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75" i="1" l="1"/>
  <c r="Z276" i="1"/>
  <c r="Z263" i="1"/>
  <c r="Z255" i="1"/>
  <c r="Z132" i="1"/>
  <c r="Z117" i="1"/>
  <c r="Z96" i="1"/>
  <c r="X494" i="1"/>
  <c r="Z360" i="1"/>
  <c r="Z440" i="1"/>
  <c r="Z331" i="1"/>
  <c r="Z464" i="1"/>
  <c r="Z484" i="1"/>
  <c r="Z412" i="1"/>
  <c r="Z380" i="1"/>
  <c r="Z449" i="1"/>
  <c r="Z211" i="1"/>
  <c r="Z338" i="1"/>
  <c r="Z137" i="1"/>
  <c r="Z43" i="1"/>
  <c r="Z110" i="1"/>
  <c r="Z370" i="1"/>
  <c r="Z312" i="1"/>
  <c r="Z89" i="1"/>
  <c r="Z395" i="1"/>
  <c r="Y493" i="1"/>
  <c r="Z57" i="1"/>
  <c r="Z31" i="1"/>
  <c r="Y495" i="1"/>
  <c r="Z350" i="1"/>
  <c r="Z246" i="1"/>
  <c r="Z216" i="1"/>
  <c r="Z82" i="1"/>
  <c r="Z63" i="1"/>
  <c r="Y492" i="1"/>
  <c r="Z304" i="1"/>
  <c r="Z294" i="1"/>
  <c r="Z127" i="1"/>
  <c r="Z455" i="1"/>
  <c r="Z230" i="1"/>
  <c r="Z69" i="1"/>
  <c r="Z149" i="1"/>
  <c r="Z104" i="1"/>
  <c r="Z434" i="1"/>
  <c r="Z199" i="1"/>
  <c r="Z167" i="1"/>
  <c r="Z77" i="1"/>
  <c r="Y491" i="1"/>
  <c r="Z270" i="1"/>
  <c r="Y494" i="1" l="1"/>
  <c r="Z496" i="1"/>
</calcChain>
</file>

<file path=xl/sharedStrings.xml><?xml version="1.0" encoding="utf-8"?>
<sst xmlns="http://schemas.openxmlformats.org/spreadsheetml/2006/main" count="2297" uniqueCount="769">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</sst>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768</v>
      </c>
      <c r="I5" s="772"/>
      <c r="J5" s="772"/>
      <c r="K5" s="772"/>
      <c r="L5" s="772"/>
      <c r="M5" s="636"/>
      <c r="N5" s="58"/>
      <c r="P5" s="24" t="s">
        <v>10</v>
      </c>
      <c r="Q5" s="852">
        <v>45962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Суббота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0.375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180</v>
      </c>
      <c r="Y41" s="544">
        <f>IFERROR(IF(X41="",0,CEILING((X41/$H41),1)*$H41),"")</f>
        <v>180</v>
      </c>
      <c r="Z41" s="36">
        <f>IFERROR(IF(Y41=0,"",ROUNDUP(Y41/H41,0)*0.00902),"")</f>
        <v>0.40590000000000004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189.45</v>
      </c>
      <c r="BN41" s="64">
        <f>IFERROR(Y41*I41/H41,"0")</f>
        <v>189.45</v>
      </c>
      <c r="BO41" s="64">
        <f>IFERROR(1/J41*(X41/H41),"0")</f>
        <v>0.34090909090909094</v>
      </c>
      <c r="BP41" s="64">
        <f>IFERROR(1/J41*(Y41/H41),"0")</f>
        <v>0.34090909090909094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63.518518518518519</v>
      </c>
      <c r="Y43" s="545">
        <f>IFERROR(Y40/H40,"0")+IFERROR(Y41/H41,"0")+IFERROR(Y42/H42,"0")</f>
        <v>64</v>
      </c>
      <c r="Z43" s="545">
        <f>IFERROR(IF(Z40="",0,Z40),"0")+IFERROR(IF(Z41="",0,Z41),"0")+IFERROR(IF(Z42="",0,Z42),"0")</f>
        <v>0.76652000000000009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380</v>
      </c>
      <c r="Y44" s="545">
        <f>IFERROR(SUM(Y40:Y42),"0")</f>
        <v>385.20000000000005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200</v>
      </c>
      <c r="Y52" s="544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78.518518518518519</v>
      </c>
      <c r="Y57" s="545">
        <f>IFERROR(Y51/H51,"0")+IFERROR(Y52/H52,"0")+IFERROR(Y53/H53,"0")+IFERROR(Y54/H54,"0")+IFERROR(Y55/H55,"0")+IFERROR(Y56/H56,"0")</f>
        <v>79</v>
      </c>
      <c r="Z57" s="545">
        <f>IFERROR(IF(Z51="",0,Z51),"0")+IFERROR(IF(Z52="",0,Z52),"0")+IFERROR(IF(Z53="",0,Z53),"0")+IFERROR(IF(Z54="",0,Z54),"0")+IFERROR(IF(Z55="",0,Z55),"0")+IFERROR(IF(Z56="",0,Z56),"0")</f>
        <v>0.90182000000000007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470</v>
      </c>
      <c r="Y58" s="545">
        <f>IFERROR(SUM(Y51:Y56),"0")</f>
        <v>475.20000000000005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220</v>
      </c>
      <c r="Y60" s="544">
        <f>IFERROR(IF(X60="",0,CEILING((X60/$H60),1)*$H60),"")</f>
        <v>226.8</v>
      </c>
      <c r="Z60" s="36">
        <f>IFERROR(IF(Y60=0,"",ROUNDUP(Y60/H60,0)*0.01898),"")</f>
        <v>0.39857999999999999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228.86111111111109</v>
      </c>
      <c r="BN60" s="64">
        <f>IFERROR(Y60*I60/H60,"0")</f>
        <v>235.93499999999997</v>
      </c>
      <c r="BO60" s="64">
        <f>IFERROR(1/J60*(X60/H60),"0")</f>
        <v>0.31828703703703703</v>
      </c>
      <c r="BP60" s="64">
        <f>IFERROR(1/J60*(Y60/H60),"0")</f>
        <v>0.328125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135</v>
      </c>
      <c r="Y62" s="544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70.370370370370367</v>
      </c>
      <c r="Y63" s="545">
        <f>IFERROR(Y60/H60,"0")+IFERROR(Y61/H61,"0")+IFERROR(Y62/H62,"0")</f>
        <v>71</v>
      </c>
      <c r="Z63" s="545">
        <f>IFERROR(IF(Z60="",0,Z60),"0")+IFERROR(IF(Z61="",0,Z61),"0")+IFERROR(IF(Z62="",0,Z62),"0")</f>
        <v>0.72408000000000006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355</v>
      </c>
      <c r="Y64" s="545">
        <f>IFERROR(SUM(Y60:Y62),"0")</f>
        <v>361.8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40</v>
      </c>
      <c r="Y80" s="544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5.1282051282051286</v>
      </c>
      <c r="Y82" s="545">
        <f>IFERROR(Y80/H80,"0")+IFERROR(Y81/H81,"0")</f>
        <v>6</v>
      </c>
      <c r="Z82" s="545">
        <f>IFERROR(IF(Z80="",0,Z80),"0")+IFERROR(IF(Z81="",0,Z81),"0")</f>
        <v>0.11388000000000001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40</v>
      </c>
      <c r="Y83" s="545">
        <f>IFERROR(SUM(Y80:Y81),"0")</f>
        <v>46.8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200</v>
      </c>
      <c r="Y86" s="544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540</v>
      </c>
      <c r="Y88" s="544">
        <f>IFERROR(IF(X88="",0,CEILING((X88/$H88),1)*$H88),"")</f>
        <v>540</v>
      </c>
      <c r="Z88" s="36">
        <f>IFERROR(IF(Y88=0,"",ROUNDUP(Y88/H88,0)*0.00902),"")</f>
        <v>1.0824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565.20000000000005</v>
      </c>
      <c r="BN88" s="64">
        <f>IFERROR(Y88*I88/H88,"0")</f>
        <v>565.20000000000005</v>
      </c>
      <c r="BO88" s="64">
        <f>IFERROR(1/J88*(X88/H88),"0")</f>
        <v>0.90909090909090917</v>
      </c>
      <c r="BP88" s="64">
        <f>IFERROR(1/J88*(Y88/H88),"0")</f>
        <v>0.90909090909090917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138.51851851851853</v>
      </c>
      <c r="Y89" s="545">
        <f>IFERROR(Y86/H86,"0")+IFERROR(Y87/H87,"0")+IFERROR(Y88/H88,"0")</f>
        <v>139</v>
      </c>
      <c r="Z89" s="545">
        <f>IFERROR(IF(Z86="",0,Z86),"0")+IFERROR(IF(Z87="",0,Z87),"0")+IFERROR(IF(Z88="",0,Z88),"0")</f>
        <v>1.44302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740</v>
      </c>
      <c r="Y90" s="545">
        <f>IFERROR(SUM(Y86:Y88),"0")</f>
        <v>745.2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200</v>
      </c>
      <c r="Y92" s="544">
        <f>IFERROR(IF(X92="",0,CEILING((X92/$H92),1)*$H92),"")</f>
        <v>202.5</v>
      </c>
      <c r="Z92" s="36">
        <f>IFERROR(IF(Y92=0,"",ROUNDUP(Y92/H92,0)*0.01898),"")</f>
        <v>0.47450000000000003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212.81481481481481</v>
      </c>
      <c r="BN92" s="64">
        <f>IFERROR(Y92*I92/H92,"0")</f>
        <v>215.47499999999999</v>
      </c>
      <c r="BO92" s="64">
        <f>IFERROR(1/J92*(X92/H92),"0")</f>
        <v>0.38580246913580246</v>
      </c>
      <c r="BP92" s="64">
        <f>IFERROR(1/J92*(Y92/H92),"0")</f>
        <v>0.390625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405</v>
      </c>
      <c r="Y94" s="544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174.69135802469137</v>
      </c>
      <c r="Y96" s="545">
        <f>IFERROR(Y92/H92,"0")+IFERROR(Y93/H93,"0")+IFERROR(Y94/H94,"0")+IFERROR(Y95/H95,"0")</f>
        <v>175</v>
      </c>
      <c r="Z96" s="545">
        <f>IFERROR(IF(Z92="",0,Z92),"0")+IFERROR(IF(Z93="",0,Z93),"0")+IFERROR(IF(Z94="",0,Z94),"0")+IFERROR(IF(Z95="",0,Z95),"0")</f>
        <v>1.4510000000000001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605</v>
      </c>
      <c r="Y97" s="545">
        <f>IFERROR(SUM(Y92:Y95),"0")</f>
        <v>607.5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450</v>
      </c>
      <c r="Y102" s="544">
        <f>IFERROR(IF(X102="",0,CEILING((X102/$H102),1)*$H102),"")</f>
        <v>450</v>
      </c>
      <c r="Z102" s="36">
        <f>IFERROR(IF(Y102=0,"",ROUNDUP(Y102/H102,0)*0.00902),"")</f>
        <v>0.90200000000000002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471</v>
      </c>
      <c r="BN102" s="64">
        <f>IFERROR(Y102*I102/H102,"0")</f>
        <v>471</v>
      </c>
      <c r="BO102" s="64">
        <f>IFERROR(1/J102*(X102/H102),"0")</f>
        <v>0.75757575757575757</v>
      </c>
      <c r="BP102" s="64">
        <f>IFERROR(1/J102*(Y102/H102),"0")</f>
        <v>0.75757575757575757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100</v>
      </c>
      <c r="Y104" s="545">
        <f>IFERROR(Y100/H100,"0")+IFERROR(Y101/H101,"0")+IFERROR(Y102/H102,"0")+IFERROR(Y103/H103,"0")</f>
        <v>100</v>
      </c>
      <c r="Z104" s="545">
        <f>IFERROR(IF(Z100="",0,Z100),"0")+IFERROR(IF(Z101="",0,Z101),"0")+IFERROR(IF(Z102="",0,Z102),"0")+IFERROR(IF(Z103="",0,Z103),"0")</f>
        <v>0.90200000000000002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450</v>
      </c>
      <c r="Y105" s="545">
        <f>IFERROR(SUM(Y100:Y103),"0")</f>
        <v>450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600</v>
      </c>
      <c r="Y113" s="544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405</v>
      </c>
      <c r="Y115" s="544">
        <f>IFERROR(IF(X115="",0,CEILING((X115/$H115),1)*$H115),"")</f>
        <v>405</v>
      </c>
      <c r="Z115" s="36">
        <f>IFERROR(IF(Y115=0,"",ROUNDUP(Y115/H115,0)*0.00651),"")</f>
        <v>0.97650000000000003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442.79999999999995</v>
      </c>
      <c r="BN115" s="64">
        <f>IFERROR(Y115*I115/H115,"0")</f>
        <v>442.79999999999995</v>
      </c>
      <c r="BO115" s="64">
        <f>IFERROR(1/J115*(X115/H115),"0")</f>
        <v>0.82417582417582425</v>
      </c>
      <c r="BP115" s="64">
        <f>IFERROR(1/J115*(Y115/H115),"0")</f>
        <v>0.82417582417582425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232.40740740740742</v>
      </c>
      <c r="Y117" s="545">
        <f>IFERROR(Y113/H113,"0")+IFERROR(Y114/H114,"0")+IFERROR(Y115/H115,"0")+IFERROR(Y116/H116,"0")</f>
        <v>234</v>
      </c>
      <c r="Z117" s="545">
        <f>IFERROR(IF(Z113="",0,Z113),"0")+IFERROR(IF(Z114="",0,Z114),"0")+IFERROR(IF(Z115="",0,Z115),"0")+IFERROR(IF(Z116="",0,Z116),"0")</f>
        <v>2.4585900000000001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1020</v>
      </c>
      <c r="Y118" s="545">
        <f>IFERROR(SUM(Y113:Y116),"0")</f>
        <v>1028.7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33</v>
      </c>
      <c r="Y120" s="544">
        <f>IFERROR(IF(X120="",0,CEILING((X120/$H120),1)*$H120),"")</f>
        <v>33.659999999999997</v>
      </c>
      <c r="Z120" s="36">
        <f>IFERROR(IF(Y120=0,"",ROUNDUP(Y120/H120,0)*0.00651),"")</f>
        <v>0.11067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37.299999999999997</v>
      </c>
      <c r="BN120" s="64">
        <f>IFERROR(Y120*I120/H120,"0")</f>
        <v>38.045999999999992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16.666666666666668</v>
      </c>
      <c r="Y121" s="545">
        <f>IFERROR(Y120/H120,"0")</f>
        <v>17</v>
      </c>
      <c r="Z121" s="545">
        <f>IFERROR(IF(Z120="",0,Z120),"0")</f>
        <v>0.11067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33</v>
      </c>
      <c r="Y122" s="545">
        <f>IFERROR(SUM(Y120:Y120),"0")</f>
        <v>33.659999999999997</v>
      </c>
      <c r="Z122" s="37"/>
      <c r="AA122" s="546"/>
      <c r="AB122" s="546"/>
      <c r="AC122" s="546"/>
    </row>
    <row r="123" spans="1:68" ht="16.5" hidden="1" customHeight="1" x14ac:dyDescent="0.25">
      <c r="A123" s="568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38.5</v>
      </c>
      <c r="Y131" s="544">
        <f>IFERROR(IF(X131="",0,CEILING((X131/$H131),1)*$H131),"")</f>
        <v>39.199999999999996</v>
      </c>
      <c r="Z131" s="36">
        <f>IFERROR(IF(Y131=0,"",ROUNDUP(Y131/H131,0)*0.00651),"")</f>
        <v>9.1139999999999999E-2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42.185000000000009</v>
      </c>
      <c r="BN131" s="64">
        <f>IFERROR(Y131*I131/H131,"0")</f>
        <v>42.951999999999998</v>
      </c>
      <c r="BO131" s="64">
        <f>IFERROR(1/J131*(X131/H131),"0")</f>
        <v>7.5549450549450559E-2</v>
      </c>
      <c r="BP131" s="64">
        <f>IFERROR(1/J131*(Y131/H131),"0")</f>
        <v>7.6923076923076927E-2</v>
      </c>
    </row>
    <row r="132" spans="1:68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13.75</v>
      </c>
      <c r="Y132" s="545">
        <f>IFERROR(Y130/H130,"0")+IFERROR(Y131/H131,"0")</f>
        <v>14</v>
      </c>
      <c r="Z132" s="545">
        <f>IFERROR(IF(Z130="",0,Z130),"0")+IFERROR(IF(Z131="",0,Z131),"0")</f>
        <v>9.1139999999999999E-2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38.5</v>
      </c>
      <c r="Y133" s="545">
        <f>IFERROR(SUM(Y130:Y131),"0")</f>
        <v>39.199999999999996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39.6</v>
      </c>
      <c r="Y136" s="544">
        <f>IFERROR(IF(X136="",0,CEILING((X136/$H136),1)*$H136),"")</f>
        <v>39.6</v>
      </c>
      <c r="Z136" s="36">
        <f>IFERROR(IF(Y136=0,"",ROUNDUP(Y136/H136,0)*0.00651),"")</f>
        <v>9.7650000000000001E-2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43.62</v>
      </c>
      <c r="BN136" s="64">
        <f>IFERROR(Y136*I136/H136,"0")</f>
        <v>43.62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15</v>
      </c>
      <c r="Y137" s="545">
        <f>IFERROR(Y135/H135,"0")+IFERROR(Y136/H136,"0")</f>
        <v>15</v>
      </c>
      <c r="Z137" s="545">
        <f>IFERROR(IF(Z135="",0,Z135),"0")+IFERROR(IF(Z136="",0,Z136),"0")</f>
        <v>9.7650000000000001E-2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39.6</v>
      </c>
      <c r="Y138" s="545">
        <f>IFERROR(SUM(Y135:Y136),"0")</f>
        <v>39.6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250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50</v>
      </c>
      <c r="Y158" s="544">
        <f t="shared" ref="Y158:Y166" si="5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53.214285714285715</v>
      </c>
      <c r="BN158" s="64">
        <f t="shared" ref="BN158:BN166" si="7">IFERROR(Y158*I158/H158,"0")</f>
        <v>53.64</v>
      </c>
      <c r="BO158" s="64">
        <f t="shared" ref="BO158:BO166" si="8">IFERROR(1/J158*(X158/H158),"0")</f>
        <v>9.0187590187590191E-2</v>
      </c>
      <c r="BP158" s="64">
        <f t="shared" ref="BP158:BP166" si="9">IFERROR(1/J158*(Y158/H158),"0")</f>
        <v>9.0909090909090912E-2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120</v>
      </c>
      <c r="Y160" s="544">
        <f t="shared" si="5"/>
        <v>121.80000000000001</v>
      </c>
      <c r="Z160" s="36">
        <f>IFERROR(IF(Y160=0,"",ROUNDUP(Y160/H160,0)*0.00902),"")</f>
        <v>0.26158000000000003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126</v>
      </c>
      <c r="BN160" s="64">
        <f t="shared" si="7"/>
        <v>127.89</v>
      </c>
      <c r="BO160" s="64">
        <f t="shared" si="8"/>
        <v>0.21645021645021645</v>
      </c>
      <c r="BP160" s="64">
        <f t="shared" si="9"/>
        <v>0.2196969696969697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70</v>
      </c>
      <c r="Y161" s="544">
        <f t="shared" si="5"/>
        <v>71.400000000000006</v>
      </c>
      <c r="Z161" s="36">
        <f>IFERROR(IF(Y161=0,"",ROUNDUP(Y161/H161,0)*0.00502),"")</f>
        <v>0.17068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74.333333333333329</v>
      </c>
      <c r="BN161" s="64">
        <f t="shared" si="7"/>
        <v>75.820000000000007</v>
      </c>
      <c r="BO161" s="64">
        <f t="shared" si="8"/>
        <v>0.14245014245014245</v>
      </c>
      <c r="BP161" s="64">
        <f t="shared" si="9"/>
        <v>0.14529914529914531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87.5</v>
      </c>
      <c r="Y162" s="544">
        <f t="shared" si="5"/>
        <v>88.2</v>
      </c>
      <c r="Z162" s="36">
        <f>IFERROR(IF(Y162=0,"",ROUNDUP(Y162/H162,0)*0.00502),"")</f>
        <v>0.21084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92.916666666666657</v>
      </c>
      <c r="BN162" s="64">
        <f t="shared" si="7"/>
        <v>93.66</v>
      </c>
      <c r="BO162" s="64">
        <f t="shared" si="8"/>
        <v>0.17806267806267806</v>
      </c>
      <c r="BP162" s="64">
        <f t="shared" si="9"/>
        <v>0.17948717948717952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140</v>
      </c>
      <c r="Y164" s="544">
        <f t="shared" si="5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146.66666666666666</v>
      </c>
      <c r="BN164" s="64">
        <f t="shared" si="7"/>
        <v>147.40000000000003</v>
      </c>
      <c r="BO164" s="64">
        <f t="shared" si="8"/>
        <v>0.28490028490028491</v>
      </c>
      <c r="BP164" s="64">
        <f t="shared" si="9"/>
        <v>0.28632478632478636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189.28571428571428</v>
      </c>
      <c r="Y167" s="545">
        <f>IFERROR(Y158/H158,"0")+IFERROR(Y159/H159,"0")+IFERROR(Y160/H160,"0")+IFERROR(Y161/H161,"0")+IFERROR(Y162/H162,"0")+IFERROR(Y163/H163,"0")+IFERROR(Y164/H164,"0")+IFERROR(Y165/H165,"0")+IFERROR(Y166/H166,"0")</f>
        <v>192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1.15984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497.5</v>
      </c>
      <c r="Y168" s="545">
        <f>IFERROR(SUM(Y158:Y166),"0")</f>
        <v>506.1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7.0000000000000009</v>
      </c>
      <c r="Y170" s="544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7.0000000000000009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10.5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19.444444444444446</v>
      </c>
      <c r="Y173" s="545">
        <f>IFERROR(Y170/H170,"0")+IFERROR(Y171/H171,"0")+IFERROR(Y172/H172,"0")</f>
        <v>21</v>
      </c>
      <c r="Z173" s="545">
        <f>IFERROR(IF(Z170="",0,Z170),"0")+IFERROR(IF(Z171="",0,Z171),"0")+IFERROR(IF(Z172="",0,Z172),"0")</f>
        <v>0.12390000000000001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24.5</v>
      </c>
      <c r="Y174" s="545">
        <f>IFERROR(SUM(Y170:Y172),"0")</f>
        <v>26.46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4.9000000000000004</v>
      </c>
      <c r="Y176" s="544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5.6388888888888893</v>
      </c>
      <c r="BN176" s="64">
        <f>IFERROR(Y176*I176/H176,"0")</f>
        <v>5.8</v>
      </c>
      <c r="BO176" s="64">
        <f>IFERROR(1/J176*(X176/H176),"0")</f>
        <v>1.800411522633745E-2</v>
      </c>
      <c r="BP176" s="64">
        <f>IFERROR(1/J176*(Y176/H176),"0")</f>
        <v>1.8518518518518517E-2</v>
      </c>
    </row>
    <row r="177" spans="1:68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3.8888888888888893</v>
      </c>
      <c r="Y177" s="545">
        <f>IFERROR(Y176/H176,"0")</f>
        <v>4</v>
      </c>
      <c r="Z177" s="545">
        <f>IFERROR(IF(Z176="",0,Z176),"0")</f>
        <v>2.3599999999999999E-2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4.9000000000000004</v>
      </c>
      <c r="Y178" s="545">
        <f>IFERROR(SUM(Y176:Y176),"0")</f>
        <v>5.04</v>
      </c>
      <c r="Z178" s="37"/>
      <c r="AA178" s="546"/>
      <c r="AB178" s="546"/>
      <c r="AC178" s="546"/>
    </row>
    <row r="179" spans="1:68" ht="16.5" hidden="1" customHeight="1" x14ac:dyDescent="0.25">
      <c r="A179" s="568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130</v>
      </c>
      <c r="Y191" s="544">
        <f t="shared" ref="Y191:Y198" si="10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135.05555555555557</v>
      </c>
      <c r="BN191" s="64">
        <f t="shared" ref="BN191:BN198" si="12">IFERROR(Y191*I191/H191,"0")</f>
        <v>140.25</v>
      </c>
      <c r="BO191" s="64">
        <f t="shared" ref="BO191:BO198" si="13">IFERROR(1/J191*(X191/H191),"0")</f>
        <v>0.18237934904601572</v>
      </c>
      <c r="BP191" s="64">
        <f t="shared" ref="BP191:BP198" si="14">IFERROR(1/J191*(Y191/H191),"0")</f>
        <v>0.18939393939393939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40</v>
      </c>
      <c r="Y192" s="544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450</v>
      </c>
      <c r="Y193" s="544">
        <f t="shared" si="10"/>
        <v>453.6</v>
      </c>
      <c r="Z193" s="36">
        <f>IFERROR(IF(Y193=0,"",ROUNDUP(Y193/H193,0)*0.00902),"")</f>
        <v>0.75768000000000002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467.49999999999994</v>
      </c>
      <c r="BN193" s="64">
        <f t="shared" si="12"/>
        <v>471.24</v>
      </c>
      <c r="BO193" s="64">
        <f t="shared" si="13"/>
        <v>0.63131313131313127</v>
      </c>
      <c r="BP193" s="64">
        <f t="shared" si="14"/>
        <v>0.63636363636363635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60</v>
      </c>
      <c r="Y194" s="544">
        <f t="shared" si="10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62.333333333333336</v>
      </c>
      <c r="BN194" s="64">
        <f t="shared" si="12"/>
        <v>67.320000000000007</v>
      </c>
      <c r="BO194" s="64">
        <f t="shared" si="13"/>
        <v>8.4175084175084181E-2</v>
      </c>
      <c r="BP194" s="64">
        <f t="shared" si="14"/>
        <v>9.0909090909090925E-2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72</v>
      </c>
      <c r="Y195" s="544">
        <f t="shared" si="10"/>
        <v>72</v>
      </c>
      <c r="Z195" s="36">
        <f>IFERROR(IF(Y195=0,"",ROUNDUP(Y195/H195,0)*0.00502),"")</f>
        <v>0.20080000000000001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77.2</v>
      </c>
      <c r="BN195" s="64">
        <f t="shared" si="12"/>
        <v>77.2</v>
      </c>
      <c r="BO195" s="64">
        <f t="shared" si="13"/>
        <v>0.17094017094017094</v>
      </c>
      <c r="BP195" s="64">
        <f t="shared" si="14"/>
        <v>0.17094017094017094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54</v>
      </c>
      <c r="Y197" s="544">
        <f t="shared" si="10"/>
        <v>54</v>
      </c>
      <c r="Z197" s="36">
        <f>IFERROR(IF(Y197=0,"",ROUNDUP(Y197/H197,0)*0.00502),"")</f>
        <v>0.15060000000000001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56.999999999999993</v>
      </c>
      <c r="BN197" s="64">
        <f t="shared" si="12"/>
        <v>56.999999999999993</v>
      </c>
      <c r="BO197" s="64">
        <f t="shared" si="13"/>
        <v>0.12820512820512822</v>
      </c>
      <c r="BP197" s="64">
        <f t="shared" si="14"/>
        <v>0.12820512820512822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42</v>
      </c>
      <c r="Y198" s="544">
        <f t="shared" si="10"/>
        <v>43.2</v>
      </c>
      <c r="Z198" s="36">
        <f>IFERROR(IF(Y198=0,"",ROUNDUP(Y198/H198,0)*0.00502),"")</f>
        <v>0.12048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44.333333333333329</v>
      </c>
      <c r="BN198" s="64">
        <f t="shared" si="12"/>
        <v>45.6</v>
      </c>
      <c r="BO198" s="64">
        <f t="shared" si="13"/>
        <v>9.9715099715099717E-2</v>
      </c>
      <c r="BP198" s="64">
        <f t="shared" si="14"/>
        <v>0.10256410256410257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244.25925925925927</v>
      </c>
      <c r="Y199" s="545">
        <f>IFERROR(Y191/H191,"0")+IFERROR(Y192/H192,"0")+IFERROR(Y193/H193,"0")+IFERROR(Y194/H194,"0")+IFERROR(Y195/H195,"0")+IFERROR(Y196/H196,"0")+IFERROR(Y197/H197,"0")+IFERROR(Y198/H198,"0")</f>
        <v>248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1.7609600000000001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893</v>
      </c>
      <c r="Y200" s="545">
        <f>IFERROR(SUM(Y191:Y198),"0")</f>
        <v>910.8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80</v>
      </c>
      <c r="Y204" s="544">
        <f t="shared" si="15"/>
        <v>87</v>
      </c>
      <c r="Z204" s="36">
        <f>IFERROR(IF(Y204=0,"",ROUNDUP(Y204/H204,0)*0.01898),"")</f>
        <v>0.1898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84.772413793103453</v>
      </c>
      <c r="BN204" s="64">
        <f t="shared" si="17"/>
        <v>92.190000000000012</v>
      </c>
      <c r="BO204" s="64">
        <f t="shared" si="18"/>
        <v>0.14367816091954025</v>
      </c>
      <c r="BP204" s="64">
        <f t="shared" si="19"/>
        <v>0.15625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220</v>
      </c>
      <c r="Y207" s="544">
        <f t="shared" si="15"/>
        <v>220.79999999999998</v>
      </c>
      <c r="Z207" s="36">
        <f t="shared" si="20"/>
        <v>0.59892000000000001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243.10000000000002</v>
      </c>
      <c r="BN207" s="64">
        <f t="shared" si="17"/>
        <v>243.98400000000001</v>
      </c>
      <c r="BO207" s="64">
        <f t="shared" si="18"/>
        <v>0.50366300366300376</v>
      </c>
      <c r="BP207" s="64">
        <f t="shared" si="19"/>
        <v>0.50549450549450559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112</v>
      </c>
      <c r="Y209" s="544">
        <f t="shared" si="15"/>
        <v>112.8</v>
      </c>
      <c r="Z209" s="36">
        <f t="shared" si="20"/>
        <v>0.30597000000000002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123.76</v>
      </c>
      <c r="BN209" s="64">
        <f t="shared" si="17"/>
        <v>124.64400000000001</v>
      </c>
      <c r="BO209" s="64">
        <f t="shared" si="18"/>
        <v>0.25641025641025644</v>
      </c>
      <c r="BP209" s="64">
        <f t="shared" si="19"/>
        <v>0.25824175824175827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200</v>
      </c>
      <c r="Y210" s="544">
        <f t="shared" si="15"/>
        <v>201.6</v>
      </c>
      <c r="Z210" s="36">
        <f t="shared" si="20"/>
        <v>0.54683999999999999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330.86206896551732</v>
      </c>
      <c r="Y211" s="545">
        <f>IFERROR(Y202/H202,"0")+IFERROR(Y203/H203,"0")+IFERROR(Y204/H204,"0")+IFERROR(Y205/H205,"0")+IFERROR(Y206/H206,"0")+IFERROR(Y207/H207,"0")+IFERROR(Y208/H208,"0")+IFERROR(Y209/H209,"0")+IFERROR(Y210/H210,"0")</f>
        <v>333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2.2925300000000002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852</v>
      </c>
      <c r="Y212" s="545">
        <f>IFERROR(SUM(Y202:Y210),"0")</f>
        <v>862.19999999999993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24</v>
      </c>
      <c r="Y214" s="544">
        <f>IFERROR(IF(X214="",0,CEILING((X214/$H214),1)*$H214),"")</f>
        <v>24</v>
      </c>
      <c r="Z214" s="36">
        <f>IFERROR(IF(Y214=0,"",ROUNDUP(Y214/H214,0)*0.00651),"")</f>
        <v>6.5100000000000005E-2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26.520000000000003</v>
      </c>
      <c r="BN214" s="64">
        <f>IFERROR(Y214*I214/H214,"0")</f>
        <v>26.520000000000003</v>
      </c>
      <c r="BO214" s="64">
        <f>IFERROR(1/J214*(X214/H214),"0")</f>
        <v>5.4945054945054951E-2</v>
      </c>
      <c r="BP214" s="64">
        <f>IFERROR(1/J214*(Y214/H214),"0")</f>
        <v>5.4945054945054951E-2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24</v>
      </c>
      <c r="Y215" s="544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26.520000000000003</v>
      </c>
      <c r="BN215" s="64">
        <f>IFERROR(Y215*I215/H215,"0")</f>
        <v>26.520000000000003</v>
      </c>
      <c r="BO215" s="64">
        <f>IFERROR(1/J215*(X215/H215),"0")</f>
        <v>5.4945054945054951E-2</v>
      </c>
      <c r="BP215" s="64">
        <f>IFERROR(1/J215*(Y215/H215),"0")</f>
        <v>5.4945054945054951E-2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20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48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hidden="1" customHeight="1" x14ac:dyDescent="0.25">
      <c r="A218" s="568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10</v>
      </c>
      <c r="Y221" s="544">
        <f t="shared" si="21"/>
        <v>11.6</v>
      </c>
      <c r="Z221" s="36">
        <f>IFERROR(IF(Y221=0,"",ROUNDUP(Y221/H221,0)*0.01898),"")</f>
        <v>1.898E-2</v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10.375</v>
      </c>
      <c r="BN221" s="64">
        <f t="shared" si="23"/>
        <v>12.035</v>
      </c>
      <c r="BO221" s="64">
        <f t="shared" si="24"/>
        <v>1.3469827586206897E-2</v>
      </c>
      <c r="BP221" s="64">
        <f t="shared" si="25"/>
        <v>1.5625E-2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50</v>
      </c>
      <c r="Y223" s="544">
        <f t="shared" si="21"/>
        <v>58</v>
      </c>
      <c r="Z223" s="36">
        <f>IFERROR(IF(Y223=0,"",ROUNDUP(Y223/H223,0)*0.01898),"")</f>
        <v>9.4899999999999998E-2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51.875</v>
      </c>
      <c r="BN223" s="64">
        <f t="shared" si="23"/>
        <v>60.174999999999997</v>
      </c>
      <c r="BO223" s="64">
        <f t="shared" si="24"/>
        <v>6.7349137931034489E-2</v>
      </c>
      <c r="BP223" s="64">
        <f t="shared" si="25"/>
        <v>7.8125E-2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20</v>
      </c>
      <c r="Y225" s="544">
        <f t="shared" si="21"/>
        <v>20</v>
      </c>
      <c r="Z225" s="36">
        <f t="shared" si="26"/>
        <v>4.5100000000000001E-2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21.05</v>
      </c>
      <c r="BN225" s="64">
        <f t="shared" si="23"/>
        <v>21.05</v>
      </c>
      <c r="BO225" s="64">
        <f t="shared" si="24"/>
        <v>3.787878787878788E-2</v>
      </c>
      <c r="BP225" s="64">
        <f t="shared" si="25"/>
        <v>3.787878787878788E-2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40</v>
      </c>
      <c r="Y229" s="544">
        <f t="shared" si="21"/>
        <v>40</v>
      </c>
      <c r="Z229" s="36">
        <f t="shared" si="26"/>
        <v>9.0200000000000002E-2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42.1</v>
      </c>
      <c r="BN229" s="64">
        <f t="shared" si="23"/>
        <v>42.1</v>
      </c>
      <c r="BO229" s="64">
        <f t="shared" si="24"/>
        <v>7.575757575757576E-2</v>
      </c>
      <c r="BP229" s="64">
        <f t="shared" si="25"/>
        <v>7.575757575757576E-2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20.172413793103448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21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0.24918000000000001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120</v>
      </c>
      <c r="Y231" s="545">
        <f>IFERROR(SUM(Y220:Y229),"0")</f>
        <v>129.6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5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6.25</v>
      </c>
      <c r="Y247" s="545">
        <f>IFERROR(SUM(Y241:Y245),"0")</f>
        <v>7.2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91.666666666666671</v>
      </c>
      <c r="Y270" s="545">
        <f>IFERROR(Y267/H267,"0")+IFERROR(Y268/H268,"0")+IFERROR(Y269/H269,"0")</f>
        <v>92</v>
      </c>
      <c r="Z270" s="545">
        <f>IFERROR(IF(Z267="",0,Z267),"0")+IFERROR(IF(Z268="",0,Z268),"0")+IFERROR(IF(Z269="",0,Z269),"0")</f>
        <v>0.59892000000000001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220</v>
      </c>
      <c r="Y271" s="545">
        <f>IFERROR(SUM(Y267:Y269),"0")</f>
        <v>220.79999999999998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175</v>
      </c>
      <c r="Y301" s="544">
        <f t="shared" si="27"/>
        <v>176.4</v>
      </c>
      <c r="Z301" s="36">
        <f>IFERROR(IF(Y301=0,"",ROUNDUP(Y301/H301,0)*0.00502),"")</f>
        <v>0.42168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183.33333333333334</v>
      </c>
      <c r="BN301" s="64">
        <f t="shared" si="29"/>
        <v>184.8</v>
      </c>
      <c r="BO301" s="64">
        <f t="shared" si="30"/>
        <v>0.35612535612535612</v>
      </c>
      <c r="BP301" s="64">
        <f t="shared" si="31"/>
        <v>0.35897435897435903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27</v>
      </c>
      <c r="Y303" s="544">
        <f t="shared" si="27"/>
        <v>27</v>
      </c>
      <c r="Z303" s="36">
        <f>IFERROR(IF(Y303=0,"",ROUNDUP(Y303/H303,0)*0.00651),"")</f>
        <v>9.7650000000000001E-2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30.419999999999998</v>
      </c>
      <c r="BN303" s="64">
        <f t="shared" si="29"/>
        <v>30.419999999999998</v>
      </c>
      <c r="BO303" s="64">
        <f t="shared" si="30"/>
        <v>8.241758241758243E-2</v>
      </c>
      <c r="BP303" s="64">
        <f t="shared" si="31"/>
        <v>8.241758241758243E-2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98.333333333333329</v>
      </c>
      <c r="Y304" s="545">
        <f>IFERROR(Y297/H297,"0")+IFERROR(Y298/H298,"0")+IFERROR(Y299/H299,"0")+IFERROR(Y300/H300,"0")+IFERROR(Y301/H301,"0")+IFERROR(Y302/H302,"0")+IFERROR(Y303/H303,"0")</f>
        <v>99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0.51932999999999996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202</v>
      </c>
      <c r="Y305" s="545">
        <f>IFERROR(SUM(Y297:Y303),"0")</f>
        <v>203.4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10</v>
      </c>
      <c r="Y315" s="544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10.617857142857142</v>
      </c>
      <c r="BN315" s="64">
        <f>IFERROR(Y315*I315/H315,"0")</f>
        <v>17.838000000000001</v>
      </c>
      <c r="BO315" s="64">
        <f>IFERROR(1/J315*(X315/H315),"0")</f>
        <v>1.8601190476190476E-2</v>
      </c>
      <c r="BP315" s="64">
        <f>IFERROR(1/J315*(Y315/H315),"0")</f>
        <v>3.125E-2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450</v>
      </c>
      <c r="Y316" s="544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250</v>
      </c>
      <c r="Y317" s="544">
        <f>IFERROR(IF(X317="",0,CEILING((X317/$H317),1)*$H317),"")</f>
        <v>252</v>
      </c>
      <c r="Z317" s="36">
        <f>IFERROR(IF(Y317=0,"",ROUNDUP(Y317/H317,0)*0.01898),"")</f>
        <v>0.56940000000000002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265.44642857142856</v>
      </c>
      <c r="BN317" s="64">
        <f>IFERROR(Y317*I317/H317,"0")</f>
        <v>267.57</v>
      </c>
      <c r="BO317" s="64">
        <f>IFERROR(1/J317*(X317/H317),"0")</f>
        <v>0.46502976190476186</v>
      </c>
      <c r="BP317" s="64">
        <f>IFERROR(1/J317*(Y317/H317),"0")</f>
        <v>0.46875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88.644688644688642</v>
      </c>
      <c r="Y318" s="545">
        <f>IFERROR(Y315/H315,"0")+IFERROR(Y316/H316,"0")+IFERROR(Y317/H317,"0")</f>
        <v>90</v>
      </c>
      <c r="Z318" s="545">
        <f>IFERROR(IF(Z315="",0,Z315),"0")+IFERROR(IF(Z316="",0,Z316),"0")+IFERROR(IF(Z317="",0,Z317),"0")</f>
        <v>1.7082000000000002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710</v>
      </c>
      <c r="Y319" s="545">
        <f>IFERROR(SUM(Y315:Y317),"0")</f>
        <v>721.2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50</v>
      </c>
      <c r="Y330" s="544">
        <f>IFERROR(IF(X330="",0,CEILING((X330/$H330),1)*$H330),"")</f>
        <v>50</v>
      </c>
      <c r="Z330" s="36">
        <f>IFERROR(IF(Y330=0,"",ROUNDUP(Y330/H330,0)*0.00474),"")</f>
        <v>0.11850000000000001</v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56.000000000000007</v>
      </c>
      <c r="BN330" s="64">
        <f>IFERROR(Y330*I330/H330,"0")</f>
        <v>56.000000000000007</v>
      </c>
      <c r="BO330" s="64">
        <f>IFERROR(1/J330*(X330/H330),"0")</f>
        <v>0.10504201680672269</v>
      </c>
      <c r="BP330" s="64">
        <f>IFERROR(1/J330*(Y330/H330),"0")</f>
        <v>0.10504201680672269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25</v>
      </c>
      <c r="Y331" s="545">
        <f>IFERROR(Y328/H328,"0")+IFERROR(Y329/H329,"0")+IFERROR(Y330/H330,"0")</f>
        <v>25</v>
      </c>
      <c r="Z331" s="545">
        <f>IFERROR(IF(Z328="",0,Z328),"0")+IFERROR(IF(Z329="",0,Z329),"0")+IFERROR(IF(Z330="",0,Z330),"0")</f>
        <v>0.11850000000000001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50</v>
      </c>
      <c r="Y332" s="545">
        <f>IFERROR(SUM(Y328:Y330),"0")</f>
        <v>50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1050</v>
      </c>
      <c r="Y336" s="544">
        <f>IFERROR(IF(X336="",0,CEILING((X336/$H336),1)*$H336),"")</f>
        <v>1050</v>
      </c>
      <c r="Z336" s="36">
        <f>IFERROR(IF(Y336=0,"",ROUNDUP(Y336/H336,0)*0.00651),"")</f>
        <v>3.2549999999999999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1176</v>
      </c>
      <c r="BN336" s="64">
        <f>IFERROR(Y336*I336/H336,"0")</f>
        <v>1176</v>
      </c>
      <c r="BO336" s="64">
        <f>IFERROR(1/J336*(X336/H336),"0")</f>
        <v>2.7472527472527473</v>
      </c>
      <c r="BP336" s="64">
        <f>IFERROR(1/J336*(Y336/H336),"0")</f>
        <v>2.7472527472527473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489.99999999999989</v>
      </c>
      <c r="Y337" s="544">
        <f>IFERROR(IF(X337="",0,CEILING((X337/$H337),1)*$H337),"")</f>
        <v>491.40000000000003</v>
      </c>
      <c r="Z337" s="36">
        <f>IFERROR(IF(Y337=0,"",ROUNDUP(Y337/H337,0)*0.00651),"")</f>
        <v>1.5233400000000001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545.99999999999977</v>
      </c>
      <c r="BN337" s="64">
        <f>IFERROR(Y337*I337/H337,"0")</f>
        <v>547.55999999999995</v>
      </c>
      <c r="BO337" s="64">
        <f>IFERROR(1/J337*(X337/H337),"0")</f>
        <v>1.2820512820512817</v>
      </c>
      <c r="BP337" s="64">
        <f>IFERROR(1/J337*(Y337/H337),"0")</f>
        <v>1.2857142857142858</v>
      </c>
    </row>
    <row r="338" spans="1:68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733.33333333333326</v>
      </c>
      <c r="Y338" s="545">
        <f>IFERROR(Y335/H335,"0")+IFERROR(Y336/H336,"0")+IFERROR(Y337/H337,"0")</f>
        <v>734</v>
      </c>
      <c r="Z338" s="545">
        <f>IFERROR(IF(Z335="",0,Z335),"0")+IFERROR(IF(Z336="",0,Z336),"0")+IFERROR(IF(Z337="",0,Z337),"0")</f>
        <v>4.77834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1540</v>
      </c>
      <c r="Y339" s="545">
        <f>IFERROR(SUM(Y335:Y337),"0")</f>
        <v>1541.4</v>
      </c>
      <c r="Z339" s="37"/>
      <c r="AA339" s="546"/>
      <c r="AB339" s="546"/>
      <c r="AC339" s="546"/>
    </row>
    <row r="340" spans="1:68" ht="27.75" hidden="1" customHeight="1" x14ac:dyDescent="0.2">
      <c r="A340" s="611" t="s">
        <v>536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1700</v>
      </c>
      <c r="Y343" s="544">
        <f t="shared" ref="Y343:Y349" si="32">IFERROR(IF(X343="",0,CEILING((X343/$H343),1)*$H343),"")</f>
        <v>1710</v>
      </c>
      <c r="Z343" s="36">
        <f>IFERROR(IF(Y343=0,"",ROUNDUP(Y343/H343,0)*0.02175),"")</f>
        <v>2.4794999999999998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1754.4</v>
      </c>
      <c r="BN343" s="64">
        <f t="shared" ref="BN343:BN349" si="34">IFERROR(Y343*I343/H343,"0")</f>
        <v>1764.72</v>
      </c>
      <c r="BO343" s="64">
        <f t="shared" ref="BO343:BO349" si="35">IFERROR(1/J343*(X343/H343),"0")</f>
        <v>2.3611111111111107</v>
      </c>
      <c r="BP343" s="64">
        <f t="shared" ref="BP343:BP349" si="36">IFERROR(1/J343*(Y343/H343),"0")</f>
        <v>2.375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400</v>
      </c>
      <c r="Y345" s="544">
        <f t="shared" si="32"/>
        <v>405</v>
      </c>
      <c r="Z345" s="36">
        <f>IFERROR(IF(Y345=0,"",ROUNDUP(Y345/H345,0)*0.02175),"")</f>
        <v>0.58724999999999994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412.8</v>
      </c>
      <c r="BN345" s="64">
        <f t="shared" si="34"/>
        <v>417.96000000000004</v>
      </c>
      <c r="BO345" s="64">
        <f t="shared" si="35"/>
        <v>0.55555555555555558</v>
      </c>
      <c r="BP345" s="64">
        <f t="shared" si="36"/>
        <v>0.5625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1600</v>
      </c>
      <c r="Y346" s="544">
        <f t="shared" si="32"/>
        <v>1605</v>
      </c>
      <c r="Z346" s="36">
        <f>IFERROR(IF(Y346=0,"",ROUNDUP(Y346/H346,0)*0.02175),"")</f>
        <v>2.3272499999999998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1651.2</v>
      </c>
      <c r="BN346" s="64">
        <f t="shared" si="34"/>
        <v>1656.3600000000001</v>
      </c>
      <c r="BO346" s="64">
        <f t="shared" si="35"/>
        <v>2.2222222222222223</v>
      </c>
      <c r="BP346" s="64">
        <f t="shared" si="36"/>
        <v>2.2291666666666665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10</v>
      </c>
      <c r="Y349" s="544">
        <f t="shared" si="32"/>
        <v>10</v>
      </c>
      <c r="Z349" s="36">
        <f>IFERROR(IF(Y349=0,"",ROUNDUP(Y349/H349,0)*0.00902),"")</f>
        <v>1.804E-2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10.42</v>
      </c>
      <c r="BN349" s="64">
        <f t="shared" si="34"/>
        <v>10.42</v>
      </c>
      <c r="BO349" s="64">
        <f t="shared" si="35"/>
        <v>1.5151515151515152E-2</v>
      </c>
      <c r="BP349" s="64">
        <f t="shared" si="36"/>
        <v>1.5151515151515152E-2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315.33333333333331</v>
      </c>
      <c r="Y350" s="545">
        <f>IFERROR(Y343/H343,"0")+IFERROR(Y344/H344,"0")+IFERROR(Y345/H345,"0")+IFERROR(Y346/H346,"0")+IFERROR(Y347/H347,"0")+IFERROR(Y348/H348,"0")+IFERROR(Y349/H349,"0")</f>
        <v>317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6.8692900000000003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4710</v>
      </c>
      <c r="Y351" s="545">
        <f>IFERROR(SUM(Y343:Y349),"0")</f>
        <v>4735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8</v>
      </c>
      <c r="Y354" s="544">
        <f>IFERROR(IF(X354="",0,CEILING((X354/$H354),1)*$H354),"")</f>
        <v>8</v>
      </c>
      <c r="Z354" s="36">
        <f>IFERROR(IF(Y354=0,"",ROUNDUP(Y354/H354,0)*0.00902),"")</f>
        <v>1.804E-2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8.42</v>
      </c>
      <c r="BN354" s="64">
        <f>IFERROR(Y354*I354/H354,"0")</f>
        <v>8.42</v>
      </c>
      <c r="BO354" s="64">
        <f>IFERROR(1/J354*(X354/H354),"0")</f>
        <v>1.5151515151515152E-2</v>
      </c>
      <c r="BP354" s="64">
        <f>IFERROR(1/J354*(Y354/H354),"0")</f>
        <v>1.5151515151515152E-2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68.666666666666671</v>
      </c>
      <c r="Y355" s="545">
        <f>IFERROR(Y353/H353,"0")+IFERROR(Y354/H354,"0")</f>
        <v>69</v>
      </c>
      <c r="Z355" s="545">
        <f>IFERROR(IF(Z353="",0,Z353),"0")+IFERROR(IF(Z354="",0,Z354),"0")</f>
        <v>1.47529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1008</v>
      </c>
      <c r="Y356" s="545">
        <f>IFERROR(SUM(Y353:Y354),"0")</f>
        <v>1013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20</v>
      </c>
      <c r="Y359" s="544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2.2222222222222223</v>
      </c>
      <c r="Y360" s="545">
        <f>IFERROR(Y358/H358,"0")+IFERROR(Y359/H359,"0")</f>
        <v>3</v>
      </c>
      <c r="Z360" s="545">
        <f>IFERROR(IF(Z358="",0,Z358),"0")+IFERROR(IF(Z359="",0,Z359),"0")</f>
        <v>5.6940000000000004E-2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20</v>
      </c>
      <c r="Y361" s="545">
        <f>IFERROR(SUM(Y358:Y359),"0")</f>
        <v>27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hidden="1" customHeight="1" x14ac:dyDescent="0.25">
      <c r="A366" s="568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40</v>
      </c>
      <c r="Y368" s="544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3.3333333333333335</v>
      </c>
      <c r="Y370" s="545">
        <f>IFERROR(Y368/H368,"0")+IFERROR(Y369/H369,"0")</f>
        <v>4</v>
      </c>
      <c r="Z370" s="545">
        <f>IFERROR(IF(Z368="",0,Z368),"0")+IFERROR(IF(Z369="",0,Z369),"0")</f>
        <v>7.5920000000000001E-2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40</v>
      </c>
      <c r="Y371" s="545">
        <f>IFERROR(SUM(Y368:Y369),"0")</f>
        <v>48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</v>
      </c>
      <c r="Y378" s="544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2.2222222222222223</v>
      </c>
      <c r="Y380" s="545">
        <f>IFERROR(Y378/H378,"0")+IFERROR(Y379/H379,"0")</f>
        <v>3</v>
      </c>
      <c r="Z380" s="545">
        <f>IFERROR(IF(Z378="",0,Z378),"0")+IFERROR(IF(Z379="",0,Z379),"0")</f>
        <v>5.6940000000000004E-2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20</v>
      </c>
      <c r="Y381" s="545">
        <f>IFERROR(SUM(Y378:Y379),"0")</f>
        <v>27</v>
      </c>
      <c r="Z381" s="37"/>
      <c r="AA381" s="546"/>
      <c r="AB381" s="546"/>
      <c r="AC381" s="546"/>
    </row>
    <row r="382" spans="1:68" ht="27.75" hidden="1" customHeight="1" x14ac:dyDescent="0.2">
      <c r="A382" s="611" t="s">
        <v>586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52.5</v>
      </c>
      <c r="Y390" s="544">
        <f t="shared" si="37"/>
        <v>52.5</v>
      </c>
      <c r="Z390" s="36">
        <f t="shared" si="42"/>
        <v>0.1255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55.75</v>
      </c>
      <c r="BN390" s="64">
        <f t="shared" si="39"/>
        <v>55.75</v>
      </c>
      <c r="BO390" s="64">
        <f t="shared" si="40"/>
        <v>0.10683760683760685</v>
      </c>
      <c r="BP390" s="64">
        <f t="shared" si="41"/>
        <v>0.10683760683760685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hidden="1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60.185185185185183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61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0.31422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132.5</v>
      </c>
      <c r="Y396" s="545">
        <f>IFERROR(SUM(Y385:Y394),"0")</f>
        <v>134.69999999999999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7</v>
      </c>
      <c r="Y411" s="544">
        <f>IFERROR(IF(X411="",0,CEILING((X411/$H411),1)*$H411),"")</f>
        <v>8.4</v>
      </c>
      <c r="Z411" s="36">
        <f>IFERROR(IF(Y411=0,"",ROUNDUP(Y411/H411,0)*0.00502),"")</f>
        <v>2.0080000000000001E-2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7.4333333333333327</v>
      </c>
      <c r="BN411" s="64">
        <f>IFERROR(Y411*I411/H411,"0")</f>
        <v>8.92</v>
      </c>
      <c r="BO411" s="64">
        <f>IFERROR(1/J411*(X411/H411),"0")</f>
        <v>1.4245014245014245E-2</v>
      </c>
      <c r="BP411" s="64">
        <f>IFERROR(1/J411*(Y411/H411),"0")</f>
        <v>1.7094017094017096E-2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3.333333333333333</v>
      </c>
      <c r="Y412" s="545">
        <f>IFERROR(Y408/H408,"0")+IFERROR(Y409/H409,"0")+IFERROR(Y410/H410,"0")+IFERROR(Y411/H411,"0")</f>
        <v>4</v>
      </c>
      <c r="Z412" s="545">
        <f>IFERROR(IF(Z408="",0,Z408),"0")+IFERROR(IF(Z409="",0,Z409),"0")+IFERROR(IF(Z410="",0,Z410),"0")+IFERROR(IF(Z411="",0,Z411),"0")</f>
        <v>2.0080000000000001E-2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7</v>
      </c>
      <c r="Y413" s="545">
        <f>IFERROR(SUM(Y408:Y411),"0")</f>
        <v>8.4</v>
      </c>
      <c r="Z413" s="37"/>
      <c r="AA413" s="546"/>
      <c r="AB413" s="546"/>
      <c r="AC413" s="546"/>
    </row>
    <row r="414" spans="1:68" ht="16.5" hidden="1" customHeight="1" x14ac:dyDescent="0.25">
      <c r="A414" s="568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hidden="1" customHeight="1" x14ac:dyDescent="0.2">
      <c r="A419" s="611" t="s">
        <v>638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50</v>
      </c>
      <c r="Y422" s="544">
        <f t="shared" ref="Y422:Y433" si="43">IFERROR(IF(X422="",0,CEILING((X422/$H422),1)*$H422),"")</f>
        <v>52.800000000000004</v>
      </c>
      <c r="Z422" s="36">
        <f t="shared" ref="Z422:Z428" si="44">IFERROR(IF(Y422=0,"",ROUNDUP(Y422/H422,0)*0.01196),"")</f>
        <v>0.1196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53.409090909090907</v>
      </c>
      <c r="BN422" s="64">
        <f t="shared" ref="BN422:BN433" si="46">IFERROR(Y422*I422/H422,"0")</f>
        <v>56.400000000000006</v>
      </c>
      <c r="BO422" s="64">
        <f t="shared" ref="BO422:BO433" si="47">IFERROR(1/J422*(X422/H422),"0")</f>
        <v>9.1054778554778545E-2</v>
      </c>
      <c r="BP422" s="64">
        <f t="shared" ref="BP422:BP433" si="48">IFERROR(1/J422*(Y422/H422),"0")</f>
        <v>9.6153846153846159E-2</v>
      </c>
    </row>
    <row r="423" spans="1:68" ht="27" hidden="1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50</v>
      </c>
      <c r="Y425" s="544">
        <f t="shared" si="43"/>
        <v>52.800000000000004</v>
      </c>
      <c r="Z425" s="36">
        <f t="shared" si="44"/>
        <v>0.1196</v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53.409090909090907</v>
      </c>
      <c r="BN425" s="64">
        <f t="shared" si="46"/>
        <v>56.400000000000006</v>
      </c>
      <c r="BO425" s="64">
        <f t="shared" si="47"/>
        <v>9.1054778554778545E-2</v>
      </c>
      <c r="BP425" s="64">
        <f t="shared" si="48"/>
        <v>9.6153846153846159E-2</v>
      </c>
    </row>
    <row r="426" spans="1:68" ht="16.5" hidden="1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130</v>
      </c>
      <c r="Y427" s="544">
        <f t="shared" si="43"/>
        <v>132</v>
      </c>
      <c r="Z427" s="36">
        <f t="shared" si="44"/>
        <v>0.29899999999999999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138.86363636363635</v>
      </c>
      <c r="BN427" s="64">
        <f t="shared" si="46"/>
        <v>140.99999999999997</v>
      </c>
      <c r="BO427" s="64">
        <f t="shared" si="47"/>
        <v>0.23674242424242425</v>
      </c>
      <c r="BP427" s="64">
        <f t="shared" si="48"/>
        <v>0.24038461538461539</v>
      </c>
    </row>
    <row r="428" spans="1:68" ht="16.5" hidden="1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120</v>
      </c>
      <c r="Y430" s="544">
        <f t="shared" si="43"/>
        <v>120</v>
      </c>
      <c r="Z430" s="36">
        <f>IFERROR(IF(Y430=0,"",ROUNDUP(Y430/H430,0)*0.00902),"")</f>
        <v>0.22550000000000001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173.25</v>
      </c>
      <c r="BN430" s="64">
        <f t="shared" si="46"/>
        <v>173.25</v>
      </c>
      <c r="BO430" s="64">
        <f t="shared" si="47"/>
        <v>0.18939393939393939</v>
      </c>
      <c r="BP430" s="64">
        <f t="shared" si="48"/>
        <v>0.18939393939393939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150</v>
      </c>
      <c r="Y433" s="544">
        <f t="shared" si="43"/>
        <v>153.6</v>
      </c>
      <c r="Z433" s="36">
        <f>IFERROR(IF(Y433=0,"",ROUNDUP(Y433/H433,0)*0.00902),"")</f>
        <v>0.28864000000000001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216.5625</v>
      </c>
      <c r="BN433" s="64">
        <f t="shared" si="46"/>
        <v>221.76</v>
      </c>
      <c r="BO433" s="64">
        <f t="shared" si="47"/>
        <v>0.23674242424242425</v>
      </c>
      <c r="BP433" s="64">
        <f t="shared" si="48"/>
        <v>0.24242424242424243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99.810606060606062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1.0523400000000001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500</v>
      </c>
      <c r="Y435" s="545">
        <f>IFERROR(SUM(Y422:Y433),"0")</f>
        <v>511.20000000000005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130</v>
      </c>
      <c r="Y437" s="544">
        <f>IFERROR(IF(X437="",0,CEILING((X437/$H437),1)*$H437),"")</f>
        <v>132</v>
      </c>
      <c r="Z437" s="36">
        <f>IFERROR(IF(Y437=0,"",ROUNDUP(Y437/H437,0)*0.01196),"")</f>
        <v>0.29899999999999999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138.86363636363635</v>
      </c>
      <c r="BN437" s="64">
        <f>IFERROR(Y437*I437/H437,"0")</f>
        <v>140.99999999999997</v>
      </c>
      <c r="BO437" s="64">
        <f>IFERROR(1/J437*(X437/H437),"0")</f>
        <v>0.23674242424242425</v>
      </c>
      <c r="BP437" s="64">
        <f>IFERROR(1/J437*(Y437/H437),"0")</f>
        <v>0.24038461538461539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24.621212121212121</v>
      </c>
      <c r="Y440" s="545">
        <f>IFERROR(Y437/H437,"0")+IFERROR(Y438/H438,"0")+IFERROR(Y439/H439,"0")</f>
        <v>25</v>
      </c>
      <c r="Z440" s="545">
        <f>IFERROR(IF(Z437="",0,Z437),"0")+IFERROR(IF(Z438="",0,Z438),"0")+IFERROR(IF(Z439="",0,Z439),"0")</f>
        <v>0.29899999999999999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130</v>
      </c>
      <c r="Y441" s="545">
        <f>IFERROR(SUM(Y437:Y439),"0")</f>
        <v>132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80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85.454545454545453</v>
      </c>
      <c r="BN444" s="64">
        <f t="shared" si="51"/>
        <v>90.24</v>
      </c>
      <c r="BO444" s="64">
        <f t="shared" si="52"/>
        <v>0.14568764568764569</v>
      </c>
      <c r="BP444" s="64">
        <f t="shared" si="53"/>
        <v>0.15384615384615385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60</v>
      </c>
      <c r="Y445" s="544">
        <f t="shared" si="49"/>
        <v>63.36</v>
      </c>
      <c r="Z445" s="36">
        <f>IFERROR(IF(Y445=0,"",ROUNDUP(Y445/H445,0)*0.01196),"")</f>
        <v>0.14352000000000001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64.090909090909079</v>
      </c>
      <c r="BN445" s="64">
        <f t="shared" si="51"/>
        <v>67.679999999999993</v>
      </c>
      <c r="BO445" s="64">
        <f t="shared" si="52"/>
        <v>0.10926573426573427</v>
      </c>
      <c r="BP445" s="64">
        <f t="shared" si="53"/>
        <v>0.11538461538461539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60</v>
      </c>
      <c r="Y446" s="544">
        <f t="shared" si="49"/>
        <v>62.4</v>
      </c>
      <c r="Z446" s="36">
        <f>IFERROR(IF(Y446=0,"",ROUNDUP(Y446/H446,0)*0.00902),"")</f>
        <v>0.11726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86.625</v>
      </c>
      <c r="BN446" s="64">
        <f t="shared" si="51"/>
        <v>90.089999999999989</v>
      </c>
      <c r="BO446" s="64">
        <f t="shared" si="52"/>
        <v>9.4696969696969696E-2</v>
      </c>
      <c r="BP446" s="64">
        <f t="shared" si="53"/>
        <v>9.8484848484848481E-2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60</v>
      </c>
      <c r="Y448" s="544">
        <f t="shared" si="49"/>
        <v>62.4</v>
      </c>
      <c r="Z448" s="36">
        <f>IFERROR(IF(Y448=0,"",ROUNDUP(Y448/H448,0)*0.00902),"")</f>
        <v>0.11726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83.625000000000014</v>
      </c>
      <c r="BN448" s="64">
        <f t="shared" si="51"/>
        <v>86.970000000000013</v>
      </c>
      <c r="BO448" s="64">
        <f t="shared" si="52"/>
        <v>9.4696969696969696E-2</v>
      </c>
      <c r="BP448" s="64">
        <f t="shared" si="53"/>
        <v>9.8484848484848481E-2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59.696969696969695</v>
      </c>
      <c r="Y449" s="545">
        <f>IFERROR(Y443/H443,"0")+IFERROR(Y444/H444,"0")+IFERROR(Y445/H445,"0")+IFERROR(Y446/H446,"0")+IFERROR(Y447/H447,"0")+IFERROR(Y448/H448,"0")</f>
        <v>63</v>
      </c>
      <c r="Z449" s="545">
        <f>IFERROR(IF(Z443="",0,Z443),"0")+IFERROR(IF(Z444="",0,Z444),"0")+IFERROR(IF(Z445="",0,Z445),"0")+IFERROR(IF(Z446="",0,Z446),"0")+IFERROR(IF(Z447="",0,Z447),"0")+IFERROR(IF(Z448="",0,Z448),"0")</f>
        <v>0.66822000000000004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302</v>
      </c>
      <c r="Y450" s="545">
        <f>IFERROR(SUM(Y443:Y448),"0")</f>
        <v>318.71999999999997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702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1200</v>
      </c>
      <c r="Y478" s="544">
        <f>IFERROR(IF(X478="",0,CEILING((X478/$H478),1)*$H478),"")</f>
        <v>1206</v>
      </c>
      <c r="Z478" s="36">
        <f>IFERROR(IF(Y478=0,"",ROUNDUP(Y478/H478,0)*0.01898),"")</f>
        <v>2.54332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1269.1999999999998</v>
      </c>
      <c r="BN478" s="64">
        <f>IFERROR(Y478*I478/H478,"0")</f>
        <v>1275.546</v>
      </c>
      <c r="BO478" s="64">
        <f>IFERROR(1/J478*(X478/H478),"0")</f>
        <v>2.0833333333333335</v>
      </c>
      <c r="BP478" s="64">
        <f>IFERROR(1/J478*(Y478/H478),"0")</f>
        <v>2.09375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133.33333333333334</v>
      </c>
      <c r="Y479" s="545">
        <f>IFERROR(Y478/H478,"0")</f>
        <v>134</v>
      </c>
      <c r="Z479" s="545">
        <f>IFERROR(IF(Z478="",0,Z478),"0")</f>
        <v>2.54332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1200</v>
      </c>
      <c r="Y480" s="545">
        <f>IFERROR(SUM(Y478:Y478),"0")</f>
        <v>1206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742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17498.75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17704.080000000002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743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18680.708256468944</v>
      </c>
      <c r="Y492" s="545">
        <f>IFERROR(SUM(BN22:BN488),"0")</f>
        <v>18901.264000000003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744</v>
      </c>
      <c r="Q493" s="665"/>
      <c r="R493" s="665"/>
      <c r="S493" s="665"/>
      <c r="T493" s="665"/>
      <c r="U493" s="665"/>
      <c r="V493" s="666"/>
      <c r="W493" s="37" t="s">
        <v>745</v>
      </c>
      <c r="X493" s="38">
        <f>ROUNDUP(SUM(BO22:BO488),0)</f>
        <v>31</v>
      </c>
      <c r="Y493" s="38">
        <f>ROUNDUP(SUM(BP22:BP488),0)</f>
        <v>32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746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19455.708256468944</v>
      </c>
      <c r="Y494" s="545">
        <f>GrossWeightTotalR+PalletQtyTotalR*25</f>
        <v>19701.264000000003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747</v>
      </c>
      <c r="Q495" s="665"/>
      <c r="R495" s="665"/>
      <c r="S495" s="665"/>
      <c r="T495" s="665"/>
      <c r="U495" s="665"/>
      <c r="V495" s="666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3583.7187922762632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3618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748</v>
      </c>
      <c r="Q496" s="665"/>
      <c r="R496" s="665"/>
      <c r="S496" s="665"/>
      <c r="T496" s="665"/>
      <c r="U496" s="665"/>
      <c r="V496" s="666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36.262050000000002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250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536</v>
      </c>
      <c r="U498" s="661"/>
      <c r="V498" s="591" t="s">
        <v>586</v>
      </c>
      <c r="W498" s="660"/>
      <c r="X498" s="661"/>
      <c r="Y498" s="540" t="s">
        <v>638</v>
      </c>
      <c r="Z498" s="591" t="s">
        <v>702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751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223</v>
      </c>
      <c r="H499" s="591" t="s">
        <v>97</v>
      </c>
      <c r="I499" s="591" t="s">
        <v>251</v>
      </c>
      <c r="J499" s="591" t="s">
        <v>292</v>
      </c>
      <c r="K499" s="591" t="s">
        <v>352</v>
      </c>
      <c r="L499" s="591" t="s">
        <v>395</v>
      </c>
      <c r="M499" s="591" t="s">
        <v>411</v>
      </c>
      <c r="N499" s="541"/>
      <c r="O499" s="591" t="s">
        <v>423</v>
      </c>
      <c r="P499" s="591" t="s">
        <v>433</v>
      </c>
      <c r="Q499" s="591" t="s">
        <v>443</v>
      </c>
      <c r="R499" s="591" t="s">
        <v>448</v>
      </c>
      <c r="S499" s="591" t="s">
        <v>526</v>
      </c>
      <c r="T499" s="591" t="s">
        <v>537</v>
      </c>
      <c r="U499" s="591" t="s">
        <v>571</v>
      </c>
      <c r="V499" s="591" t="s">
        <v>587</v>
      </c>
      <c r="W499" s="591" t="s">
        <v>619</v>
      </c>
      <c r="X499" s="591" t="s">
        <v>634</v>
      </c>
      <c r="Y499" s="591" t="s">
        <v>638</v>
      </c>
      <c r="Z499" s="591" t="s">
        <v>702</v>
      </c>
      <c r="AA499" s="591" t="s">
        <v>738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385.20000000000005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883.8</v>
      </c>
      <c r="E501" s="46">
        <f>IFERROR(Y86*1,"0")+IFERROR(Y87*1,"0")+IFERROR(Y88*1,"0")+IFERROR(Y92*1,"0")+IFERROR(Y93*1,"0")+IFERROR(Y94*1,"0")+IFERROR(Y95*1,"0")</f>
        <v>1352.7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1512.3600000000001</v>
      </c>
      <c r="G501" s="46">
        <f>IFERROR(Y125*1,"0")+IFERROR(Y126*1,"0")+IFERROR(Y130*1,"0")+IFERROR(Y131*1,"0")+IFERROR(Y135*1,"0")+IFERROR(Y136*1,"0")</f>
        <v>120.4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537.59999999999991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1820.9999999999998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136.79999999999998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220.79999999999998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974.6</v>
      </c>
      <c r="S501" s="46">
        <f>IFERROR(Y335*1,"0")+IFERROR(Y336*1,"0")+IFERROR(Y337*1,"0")</f>
        <v>1541.4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5811</v>
      </c>
      <c r="U501" s="46">
        <f>IFERROR(Y368*1,"0")+IFERROR(Y369*1,"0")+IFERROR(Y373*1,"0")+IFERROR(Y374*1,"0")+IFERROR(Y378*1,"0")+IFERROR(Y379*1,"0")</f>
        <v>75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134.69999999999999</v>
      </c>
      <c r="W501" s="46">
        <f>IFERROR(Y404*1,"0")+IFERROR(Y408*1,"0")+IFERROR(Y409*1,"0")+IFERROR(Y410*1,"0")+IFERROR(Y411*1,"0")</f>
        <v>8.4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961.92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1206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20,00"/>
        <filter val="1 050,00"/>
        <filter val="1 200,00"/>
        <filter val="1 540,00"/>
        <filter val="1 600,00"/>
        <filter val="1 700,00"/>
        <filter val="10,00"/>
        <filter val="10,50"/>
        <filter val="100,00"/>
        <filter val="112,00"/>
        <filter val="12,00"/>
        <filter val="12,50"/>
        <filter val="120,00"/>
        <filter val="13,75"/>
        <filter val="130,00"/>
        <filter val="132,50"/>
        <filter val="133,33"/>
        <filter val="135,00"/>
        <filter val="138,52"/>
        <filter val="140,00"/>
        <filter val="15,00"/>
        <filter val="150,00"/>
        <filter val="16,67"/>
        <filter val="160,00"/>
        <filter val="17 498,75"/>
        <filter val="174,69"/>
        <filter val="175,00"/>
        <filter val="18 680,71"/>
        <filter val="180,00"/>
        <filter val="189,29"/>
        <filter val="19 455,71"/>
        <filter val="19,44"/>
        <filter val="2,22"/>
        <filter val="2,75"/>
        <filter val="20,00"/>
        <filter val="20,17"/>
        <filter val="200,00"/>
        <filter val="202,00"/>
        <filter val="220,00"/>
        <filter val="232,41"/>
        <filter val="24,00"/>
        <filter val="24,50"/>
        <filter val="24,62"/>
        <filter val="240,00"/>
        <filter val="244,26"/>
        <filter val="25,00"/>
        <filter val="250,00"/>
        <filter val="27,00"/>
        <filter val="270,00"/>
        <filter val="3 583,72"/>
        <filter val="3,33"/>
        <filter val="3,50"/>
        <filter val="3,89"/>
        <filter val="30,00"/>
        <filter val="302,00"/>
        <filter val="31"/>
        <filter val="315,33"/>
        <filter val="33,00"/>
        <filter val="330,86"/>
        <filter val="35,00"/>
        <filter val="355,00"/>
        <filter val="38,50"/>
        <filter val="380,00"/>
        <filter val="39,60"/>
        <filter val="4 710,00"/>
        <filter val="4,90"/>
        <filter val="40,00"/>
        <filter val="400,00"/>
        <filter val="405,00"/>
        <filter val="42,00"/>
        <filter val="45,00"/>
        <filter val="450,00"/>
        <filter val="470,00"/>
        <filter val="48,00"/>
        <filter val="490,00"/>
        <filter val="497,50"/>
        <filter val="5,00"/>
        <filter val="5,13"/>
        <filter val="50,00"/>
        <filter val="500,00"/>
        <filter val="52,50"/>
        <filter val="54,00"/>
        <filter val="540,00"/>
        <filter val="59,70"/>
        <filter val="6,25"/>
        <filter val="60,00"/>
        <filter val="60,19"/>
        <filter val="600,00"/>
        <filter val="605,00"/>
        <filter val="63,52"/>
        <filter val="68,67"/>
        <filter val="7,00"/>
        <filter val="70,00"/>
        <filter val="70,37"/>
        <filter val="710,00"/>
        <filter val="72,00"/>
        <filter val="733,33"/>
        <filter val="740,00"/>
        <filter val="78,52"/>
        <filter val="8,00"/>
        <filter val="80,00"/>
        <filter val="852,00"/>
        <filter val="87,50"/>
        <filter val="88,64"/>
        <filter val="893,00"/>
        <filter val="91,67"/>
        <filter val="98,33"/>
        <filter val="99,81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