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769629-B1F9-4DAD-ABA1-B354A8AE96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Y470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E501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O41" i="1"/>
  <c r="BM41" i="1"/>
  <c r="Y41" i="1"/>
  <c r="BP41" i="1" s="1"/>
  <c r="P41" i="1"/>
  <c r="BO40" i="1"/>
  <c r="BM40" i="1"/>
  <c r="Y40" i="1"/>
  <c r="Y44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1" i="1" s="1"/>
  <c r="X23" i="1"/>
  <c r="BO22" i="1"/>
  <c r="X493" i="1" s="1"/>
  <c r="BM22" i="1"/>
  <c r="Y22" i="1"/>
  <c r="B501" i="1" s="1"/>
  <c r="P22" i="1"/>
  <c r="H10" i="1"/>
  <c r="A9" i="1"/>
  <c r="A10" i="1" s="1"/>
  <c r="D7" i="1"/>
  <c r="Q6" i="1"/>
  <c r="P2" i="1"/>
  <c r="BP131" i="1" l="1"/>
  <c r="BN131" i="1"/>
  <c r="Z131" i="1"/>
  <c r="BP164" i="1"/>
  <c r="BN164" i="1"/>
  <c r="Z164" i="1"/>
  <c r="BP196" i="1"/>
  <c r="BN196" i="1"/>
  <c r="Z196" i="1"/>
  <c r="BP221" i="1"/>
  <c r="BN221" i="1"/>
  <c r="Z221" i="1"/>
  <c r="BP250" i="1"/>
  <c r="BN250" i="1"/>
  <c r="Z250" i="1"/>
  <c r="BP291" i="1"/>
  <c r="BN291" i="1"/>
  <c r="Z291" i="1"/>
  <c r="BP311" i="1"/>
  <c r="BN311" i="1"/>
  <c r="Z311" i="1"/>
  <c r="BP345" i="1"/>
  <c r="BN345" i="1"/>
  <c r="Z345" i="1"/>
  <c r="BP389" i="1"/>
  <c r="BN389" i="1"/>
  <c r="Z389" i="1"/>
  <c r="BP427" i="1"/>
  <c r="BN427" i="1"/>
  <c r="Z427" i="1"/>
  <c r="BP453" i="1"/>
  <c r="BN453" i="1"/>
  <c r="Z453" i="1"/>
  <c r="Z52" i="1"/>
  <c r="BN52" i="1"/>
  <c r="Z62" i="1"/>
  <c r="BN62" i="1"/>
  <c r="Z74" i="1"/>
  <c r="BN74" i="1"/>
  <c r="Z93" i="1"/>
  <c r="BN93" i="1"/>
  <c r="BP108" i="1"/>
  <c r="BN108" i="1"/>
  <c r="Z108" i="1"/>
  <c r="BP148" i="1"/>
  <c r="BN148" i="1"/>
  <c r="Z148" i="1"/>
  <c r="Y178" i="1"/>
  <c r="Y177" i="1"/>
  <c r="BP176" i="1"/>
  <c r="BN176" i="1"/>
  <c r="Z176" i="1"/>
  <c r="Z177" i="1" s="1"/>
  <c r="BP181" i="1"/>
  <c r="BN181" i="1"/>
  <c r="Z181" i="1"/>
  <c r="BP206" i="1"/>
  <c r="BN206" i="1"/>
  <c r="Z206" i="1"/>
  <c r="BP229" i="1"/>
  <c r="BN229" i="1"/>
  <c r="Z229" i="1"/>
  <c r="BP261" i="1"/>
  <c r="BN261" i="1"/>
  <c r="Z261" i="1"/>
  <c r="BP301" i="1"/>
  <c r="BN301" i="1"/>
  <c r="Z301" i="1"/>
  <c r="BP328" i="1"/>
  <c r="BN328" i="1"/>
  <c r="Z328" i="1"/>
  <c r="BP369" i="1"/>
  <c r="BN369" i="1"/>
  <c r="Z369" i="1"/>
  <c r="Y405" i="1"/>
  <c r="BP404" i="1"/>
  <c r="BN404" i="1"/>
  <c r="Z404" i="1"/>
  <c r="Z405" i="1" s="1"/>
  <c r="BP408" i="1"/>
  <c r="BN408" i="1"/>
  <c r="Z408" i="1"/>
  <c r="BP437" i="1"/>
  <c r="BN437" i="1"/>
  <c r="Z437" i="1"/>
  <c r="BP469" i="1"/>
  <c r="BN469" i="1"/>
  <c r="Z469" i="1"/>
  <c r="BP473" i="1"/>
  <c r="BN473" i="1"/>
  <c r="Z473" i="1"/>
  <c r="Y184" i="1"/>
  <c r="Y331" i="1"/>
  <c r="Y338" i="1"/>
  <c r="Y155" i="1"/>
  <c r="BP154" i="1"/>
  <c r="BN154" i="1"/>
  <c r="Z154" i="1"/>
  <c r="Z155" i="1" s="1"/>
  <c r="Y167" i="1"/>
  <c r="BP158" i="1"/>
  <c r="BN158" i="1"/>
  <c r="Z158" i="1"/>
  <c r="BP166" i="1"/>
  <c r="BN166" i="1"/>
  <c r="Z166" i="1"/>
  <c r="BP187" i="1"/>
  <c r="BN187" i="1"/>
  <c r="Z187" i="1"/>
  <c r="BP198" i="1"/>
  <c r="BN198" i="1"/>
  <c r="Z198" i="1"/>
  <c r="BP208" i="1"/>
  <c r="BN208" i="1"/>
  <c r="Z208" i="1"/>
  <c r="BP223" i="1"/>
  <c r="BN223" i="1"/>
  <c r="Z223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52" i="1"/>
  <c r="BN252" i="1"/>
  <c r="Z252" i="1"/>
  <c r="BP268" i="1"/>
  <c r="BN268" i="1"/>
  <c r="Z268" i="1"/>
  <c r="BP293" i="1"/>
  <c r="BN293" i="1"/>
  <c r="Z293" i="1"/>
  <c r="X492" i="1"/>
  <c r="X494" i="1" s="1"/>
  <c r="X495" i="1"/>
  <c r="Z41" i="1"/>
  <c r="BN41" i="1"/>
  <c r="Z54" i="1"/>
  <c r="BN54" i="1"/>
  <c r="Z60" i="1"/>
  <c r="BN60" i="1"/>
  <c r="Z66" i="1"/>
  <c r="BN66" i="1"/>
  <c r="BP66" i="1"/>
  <c r="Y69" i="1"/>
  <c r="Z72" i="1"/>
  <c r="BN72" i="1"/>
  <c r="BP72" i="1"/>
  <c r="Y77" i="1"/>
  <c r="Z76" i="1"/>
  <c r="BN76" i="1"/>
  <c r="Y82" i="1"/>
  <c r="Z87" i="1"/>
  <c r="BN87" i="1"/>
  <c r="Y96" i="1"/>
  <c r="Z95" i="1"/>
  <c r="BN95" i="1"/>
  <c r="Z102" i="1"/>
  <c r="BN102" i="1"/>
  <c r="Y111" i="1"/>
  <c r="Z114" i="1"/>
  <c r="BN114" i="1"/>
  <c r="Z120" i="1"/>
  <c r="Z121" i="1" s="1"/>
  <c r="BN120" i="1"/>
  <c r="BP120" i="1"/>
  <c r="Y121" i="1"/>
  <c r="Z125" i="1"/>
  <c r="BN125" i="1"/>
  <c r="Y128" i="1"/>
  <c r="Z135" i="1"/>
  <c r="BN135" i="1"/>
  <c r="BP135" i="1"/>
  <c r="Y138" i="1"/>
  <c r="H501" i="1"/>
  <c r="Z146" i="1"/>
  <c r="BN146" i="1"/>
  <c r="BP146" i="1"/>
  <c r="BP162" i="1"/>
  <c r="BN162" i="1"/>
  <c r="Z162" i="1"/>
  <c r="BP172" i="1"/>
  <c r="BN172" i="1"/>
  <c r="Z172" i="1"/>
  <c r="BP194" i="1"/>
  <c r="BN194" i="1"/>
  <c r="Z194" i="1"/>
  <c r="BP204" i="1"/>
  <c r="BN204" i="1"/>
  <c r="Z204" i="1"/>
  <c r="Y216" i="1"/>
  <c r="BP214" i="1"/>
  <c r="BN214" i="1"/>
  <c r="Z214" i="1"/>
  <c r="BP227" i="1"/>
  <c r="BN227" i="1"/>
  <c r="Z227" i="1"/>
  <c r="BP245" i="1"/>
  <c r="BN245" i="1"/>
  <c r="Z245" i="1"/>
  <c r="BP259" i="1"/>
  <c r="BN259" i="1"/>
  <c r="Z259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R501" i="1"/>
  <c r="BP289" i="1"/>
  <c r="BN289" i="1"/>
  <c r="Z289" i="1"/>
  <c r="BP299" i="1"/>
  <c r="BN299" i="1"/>
  <c r="Z299" i="1"/>
  <c r="BP309" i="1"/>
  <c r="BN309" i="1"/>
  <c r="Z309" i="1"/>
  <c r="Y326" i="1"/>
  <c r="BP321" i="1"/>
  <c r="BN321" i="1"/>
  <c r="Z321" i="1"/>
  <c r="Y325" i="1"/>
  <c r="BP330" i="1"/>
  <c r="BN330" i="1"/>
  <c r="Z330" i="1"/>
  <c r="BP347" i="1"/>
  <c r="BN347" i="1"/>
  <c r="Z347" i="1"/>
  <c r="Y375" i="1"/>
  <c r="BP373" i="1"/>
  <c r="BN373" i="1"/>
  <c r="Z373" i="1"/>
  <c r="BP391" i="1"/>
  <c r="BN391" i="1"/>
  <c r="Z391" i="1"/>
  <c r="BP410" i="1"/>
  <c r="BN410" i="1"/>
  <c r="Z410" i="1"/>
  <c r="BP429" i="1"/>
  <c r="BN429" i="1"/>
  <c r="Z429" i="1"/>
  <c r="BP439" i="1"/>
  <c r="BN439" i="1"/>
  <c r="Z439" i="1"/>
  <c r="BP443" i="1"/>
  <c r="BN443" i="1"/>
  <c r="Z443" i="1"/>
  <c r="BP461" i="1"/>
  <c r="BN461" i="1"/>
  <c r="Z461" i="1"/>
  <c r="BP483" i="1"/>
  <c r="BN483" i="1"/>
  <c r="Z483" i="1"/>
  <c r="Y149" i="1"/>
  <c r="Y174" i="1"/>
  <c r="Y212" i="1"/>
  <c r="Y264" i="1"/>
  <c r="BP303" i="1"/>
  <c r="BN303" i="1"/>
  <c r="Z303" i="1"/>
  <c r="BP315" i="1"/>
  <c r="BN315" i="1"/>
  <c r="Z315" i="1"/>
  <c r="BP322" i="1"/>
  <c r="BN322" i="1"/>
  <c r="Z322" i="1"/>
  <c r="BP337" i="1"/>
  <c r="BN337" i="1"/>
  <c r="Z337" i="1"/>
  <c r="BP343" i="1"/>
  <c r="BN343" i="1"/>
  <c r="Z343" i="1"/>
  <c r="BP354" i="1"/>
  <c r="BN354" i="1"/>
  <c r="Z354" i="1"/>
  <c r="BP358" i="1"/>
  <c r="BN358" i="1"/>
  <c r="Z358" i="1"/>
  <c r="BP387" i="1"/>
  <c r="BN387" i="1"/>
  <c r="Z387" i="1"/>
  <c r="BP399" i="1"/>
  <c r="BN399" i="1"/>
  <c r="Z399" i="1"/>
  <c r="BP425" i="1"/>
  <c r="BN425" i="1"/>
  <c r="Z425" i="1"/>
  <c r="BP433" i="1"/>
  <c r="BN433" i="1"/>
  <c r="Z433" i="1"/>
  <c r="BP447" i="1"/>
  <c r="BN447" i="1"/>
  <c r="Z447" i="1"/>
  <c r="Y471" i="1"/>
  <c r="BP467" i="1"/>
  <c r="BN467" i="1"/>
  <c r="Z467" i="1"/>
  <c r="Y305" i="1"/>
  <c r="Y318" i="1"/>
  <c r="Y412" i="1"/>
  <c r="Y441" i="1"/>
  <c r="Y440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BP42" i="1"/>
  <c r="BN42" i="1"/>
  <c r="Z42" i="1"/>
  <c r="Y47" i="1"/>
  <c r="BP46" i="1"/>
  <c r="BN46" i="1"/>
  <c r="Z46" i="1"/>
  <c r="Z47" i="1" s="1"/>
  <c r="Y48" i="1"/>
  <c r="D501" i="1"/>
  <c r="Y58" i="1"/>
  <c r="BP51" i="1"/>
  <c r="BN51" i="1"/>
  <c r="Z51" i="1"/>
  <c r="BP55" i="1"/>
  <c r="BN55" i="1"/>
  <c r="Z55" i="1"/>
  <c r="Y64" i="1"/>
  <c r="H9" i="1"/>
  <c r="Y24" i="1"/>
  <c r="Z27" i="1"/>
  <c r="BN27" i="1"/>
  <c r="Z29" i="1"/>
  <c r="BN29" i="1"/>
  <c r="C501" i="1"/>
  <c r="Y43" i="1"/>
  <c r="BP40" i="1"/>
  <c r="BN40" i="1"/>
  <c r="Z40" i="1"/>
  <c r="Z43" i="1" s="1"/>
  <c r="BP53" i="1"/>
  <c r="BN53" i="1"/>
  <c r="Z53" i="1"/>
  <c r="Y57" i="1"/>
  <c r="Y63" i="1"/>
  <c r="BP61" i="1"/>
  <c r="BN61" i="1"/>
  <c r="Z61" i="1"/>
  <c r="Z63" i="1" s="1"/>
  <c r="Z67" i="1"/>
  <c r="BN67" i="1"/>
  <c r="BP67" i="1"/>
  <c r="Z73" i="1"/>
  <c r="Z77" i="1" s="1"/>
  <c r="BN73" i="1"/>
  <c r="BP73" i="1"/>
  <c r="Z75" i="1"/>
  <c r="BN75" i="1"/>
  <c r="Z81" i="1"/>
  <c r="Z82" i="1" s="1"/>
  <c r="BN81" i="1"/>
  <c r="BP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Y97" i="1"/>
  <c r="F501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1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Y144" i="1"/>
  <c r="Z147" i="1"/>
  <c r="Z149" i="1" s="1"/>
  <c r="BN147" i="1"/>
  <c r="BP147" i="1"/>
  <c r="I501" i="1"/>
  <c r="Y156" i="1"/>
  <c r="Z159" i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1" i="1"/>
  <c r="Z182" i="1"/>
  <c r="Z183" i="1" s="1"/>
  <c r="BN182" i="1"/>
  <c r="BP182" i="1"/>
  <c r="Y183" i="1"/>
  <c r="Z186" i="1"/>
  <c r="BN186" i="1"/>
  <c r="BP186" i="1"/>
  <c r="Y189" i="1"/>
  <c r="Y200" i="1"/>
  <c r="BP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BP224" i="1"/>
  <c r="BN224" i="1"/>
  <c r="Z224" i="1"/>
  <c r="BP228" i="1"/>
  <c r="BN228" i="1"/>
  <c r="Z228" i="1"/>
  <c r="Y247" i="1"/>
  <c r="BP244" i="1"/>
  <c r="BN244" i="1"/>
  <c r="Z244" i="1"/>
  <c r="BP253" i="1"/>
  <c r="BN253" i="1"/>
  <c r="Z253" i="1"/>
  <c r="Y263" i="1"/>
  <c r="BP262" i="1"/>
  <c r="BN262" i="1"/>
  <c r="Z262" i="1"/>
  <c r="O501" i="1"/>
  <c r="Y270" i="1"/>
  <c r="BP267" i="1"/>
  <c r="BN267" i="1"/>
  <c r="Z267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BP323" i="1"/>
  <c r="BN323" i="1"/>
  <c r="Z323" i="1"/>
  <c r="Z325" i="1" s="1"/>
  <c r="Y332" i="1"/>
  <c r="Z338" i="1"/>
  <c r="BP336" i="1"/>
  <c r="BN336" i="1"/>
  <c r="Z336" i="1"/>
  <c r="Y90" i="1"/>
  <c r="Y143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2" i="1"/>
  <c r="BN222" i="1"/>
  <c r="Z222" i="1"/>
  <c r="BP226" i="1"/>
  <c r="BN226" i="1"/>
  <c r="Z226" i="1"/>
  <c r="Y230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BP269" i="1"/>
  <c r="BN269" i="1"/>
  <c r="Z269" i="1"/>
  <c r="Y271" i="1"/>
  <c r="P501" i="1"/>
  <c r="Y277" i="1"/>
  <c r="BP274" i="1"/>
  <c r="BN274" i="1"/>
  <c r="Z274" i="1"/>
  <c r="Z276" i="1" s="1"/>
  <c r="BP292" i="1"/>
  <c r="BN292" i="1"/>
  <c r="Z292" i="1"/>
  <c r="BP300" i="1"/>
  <c r="BN300" i="1"/>
  <c r="Z300" i="1"/>
  <c r="Y304" i="1"/>
  <c r="BP308" i="1"/>
  <c r="BN308" i="1"/>
  <c r="Z308" i="1"/>
  <c r="Z312" i="1" s="1"/>
  <c r="Y312" i="1"/>
  <c r="BP316" i="1"/>
  <c r="BN316" i="1"/>
  <c r="Z316" i="1"/>
  <c r="Z318" i="1" s="1"/>
  <c r="BP329" i="1"/>
  <c r="BN329" i="1"/>
  <c r="Z329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M501" i="1"/>
  <c r="V501" i="1"/>
  <c r="L501" i="1"/>
  <c r="Y256" i="1"/>
  <c r="Y286" i="1"/>
  <c r="Y295" i="1"/>
  <c r="S501" i="1"/>
  <c r="Y339" i="1"/>
  <c r="T501" i="1"/>
  <c r="Z344" i="1"/>
  <c r="BN344" i="1"/>
  <c r="Z346" i="1"/>
  <c r="BN346" i="1"/>
  <c r="Z348" i="1"/>
  <c r="BN348" i="1"/>
  <c r="Y351" i="1"/>
  <c r="Y356" i="1"/>
  <c r="BP353" i="1"/>
  <c r="BN353" i="1"/>
  <c r="Z353" i="1"/>
  <c r="Y360" i="1"/>
  <c r="Y37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Y400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Z501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BP468" i="1"/>
  <c r="BN468" i="1"/>
  <c r="Z468" i="1"/>
  <c r="Z470" i="1" s="1"/>
  <c r="Y475" i="1"/>
  <c r="Y490" i="1"/>
  <c r="Z355" i="1" l="1"/>
  <c r="Z331" i="1"/>
  <c r="Z294" i="1"/>
  <c r="Z263" i="1"/>
  <c r="Z246" i="1"/>
  <c r="Z188" i="1"/>
  <c r="Z69" i="1"/>
  <c r="Z350" i="1"/>
  <c r="Z449" i="1"/>
  <c r="Z395" i="1"/>
  <c r="Z167" i="1"/>
  <c r="Z199" i="1"/>
  <c r="Z304" i="1"/>
  <c r="Z211" i="1"/>
  <c r="Z104" i="1"/>
  <c r="Z434" i="1"/>
  <c r="Y491" i="1"/>
  <c r="Z57" i="1"/>
  <c r="Z31" i="1"/>
  <c r="Y493" i="1"/>
  <c r="Z455" i="1"/>
  <c r="Z270" i="1"/>
  <c r="Z230" i="1"/>
  <c r="Z117" i="1"/>
  <c r="Z110" i="1"/>
  <c r="Y495" i="1"/>
  <c r="Y492" i="1"/>
  <c r="Y494" i="1" l="1"/>
  <c r="Z496" i="1"/>
</calcChain>
</file>

<file path=xl/sharedStrings.xml><?xml version="1.0" encoding="utf-8"?>
<sst xmlns="http://schemas.openxmlformats.org/spreadsheetml/2006/main" count="2214" uniqueCount="768">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</sst>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45962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Суббота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0.41666666666666669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214</v>
      </c>
      <c r="Y40" s="544">
        <f>IFERROR(IF(X40="",0,CEILING((X40/$H40),1)*$H40),"")</f>
        <v>216</v>
      </c>
      <c r="Z40" s="36">
        <f>IFERROR(IF(Y40=0,"",ROUNDUP(Y40/H40,0)*0.01898),"")</f>
        <v>0.37959999999999999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222.61944444444444</v>
      </c>
      <c r="BN40" s="64">
        <f>IFERROR(Y40*I40/H40,"0")</f>
        <v>224.69999999999996</v>
      </c>
      <c r="BO40" s="64">
        <f>IFERROR(1/J40*(X40/H40),"0")</f>
        <v>0.30960648148148145</v>
      </c>
      <c r="BP40" s="64">
        <f>IFERROR(1/J40*(Y40/H40),"0")</f>
        <v>0.3125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19.814814814814813</v>
      </c>
      <c r="Y43" s="545">
        <f>IFERROR(Y40/H40,"0")+IFERROR(Y41/H41,"0")+IFERROR(Y42/H42,"0")</f>
        <v>20</v>
      </c>
      <c r="Z43" s="545">
        <f>IFERROR(IF(Z40="",0,Z40),"0")+IFERROR(IF(Z41="",0,Z41),"0")+IFERROR(IF(Z42="",0,Z42),"0")</f>
        <v>0.37959999999999999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214</v>
      </c>
      <c r="Y44" s="545">
        <f>IFERROR(SUM(Y40:Y42),"0")</f>
        <v>216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112</v>
      </c>
      <c r="B46" s="54" t="s">
        <v>113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115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116</v>
      </c>
      <c r="B51" s="54" t="s">
        <v>117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125</v>
      </c>
      <c r="B54" s="54" t="s">
        <v>126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128</v>
      </c>
      <c r="B55" s="54" t="s">
        <v>129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56" t="s">
        <v>134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hidden="1" customHeight="1" x14ac:dyDescent="0.25">
      <c r="A60" s="54" t="s">
        <v>135</v>
      </c>
      <c r="B60" s="54" t="s">
        <v>136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138</v>
      </c>
      <c r="B61" s="54" t="s">
        <v>139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142</v>
      </c>
      <c r="B66" s="54" t="s">
        <v>143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151</v>
      </c>
      <c r="B72" s="54" t="s">
        <v>152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154</v>
      </c>
      <c r="B73" s="54" t="s">
        <v>155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157</v>
      </c>
      <c r="B74" s="54" t="s">
        <v>158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164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165</v>
      </c>
      <c r="B80" s="54" t="s">
        <v>166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168</v>
      </c>
      <c r="B81" s="54" t="s">
        <v>169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171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172</v>
      </c>
      <c r="B86" s="54" t="s">
        <v>173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120</v>
      </c>
      <c r="Y86" s="544">
        <f>IFERROR(IF(X86="",0,CEILING((X86/$H86),1)*$H86),"")</f>
        <v>129.60000000000002</v>
      </c>
      <c r="Z86" s="36">
        <f>IFERROR(IF(Y86=0,"",ROUNDUP(Y86/H86,0)*0.01898),"")</f>
        <v>0.22776000000000002</v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124.83333333333331</v>
      </c>
      <c r="BN86" s="64">
        <f>IFERROR(Y86*I86/H86,"0")</f>
        <v>134.82000000000002</v>
      </c>
      <c r="BO86" s="64">
        <f>IFERROR(1/J86*(X86/H86),"0")</f>
        <v>0.1736111111111111</v>
      </c>
      <c r="BP86" s="64">
        <f>IFERROR(1/J86*(Y86/H86),"0")</f>
        <v>0.18750000000000003</v>
      </c>
    </row>
    <row r="87" spans="1:68" ht="27" hidden="1" customHeight="1" x14ac:dyDescent="0.25">
      <c r="A87" s="54" t="s">
        <v>175</v>
      </c>
      <c r="B87" s="54" t="s">
        <v>176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10</v>
      </c>
      <c r="Y88" s="544">
        <f>IFERROR(IF(X88="",0,CEILING((X88/$H88),1)*$H88),"")</f>
        <v>13.5</v>
      </c>
      <c r="Z88" s="36">
        <f>IFERROR(IF(Y88=0,"",ROUNDUP(Y88/H88,0)*0.00902),"")</f>
        <v>2.7060000000000001E-2</v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10.466666666666667</v>
      </c>
      <c r="BN88" s="64">
        <f>IFERROR(Y88*I88/H88,"0")</f>
        <v>14.13</v>
      </c>
      <c r="BO88" s="64">
        <f>IFERROR(1/J88*(X88/H88),"0")</f>
        <v>1.6835016835016835E-2</v>
      </c>
      <c r="BP88" s="64">
        <f>IFERROR(1/J88*(Y88/H88),"0")</f>
        <v>2.2727272727272728E-2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13.333333333333332</v>
      </c>
      <c r="Y89" s="545">
        <f>IFERROR(Y86/H86,"0")+IFERROR(Y87/H87,"0")+IFERROR(Y88/H88,"0")</f>
        <v>15.000000000000002</v>
      </c>
      <c r="Z89" s="545">
        <f>IFERROR(IF(Z86="",0,Z86),"0")+IFERROR(IF(Z87="",0,Z87),"0")+IFERROR(IF(Z88="",0,Z88),"0")</f>
        <v>0.25482000000000005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130</v>
      </c>
      <c r="Y90" s="545">
        <f>IFERROR(SUM(Y86:Y88),"0")</f>
        <v>143.10000000000002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hidden="1" customHeight="1" x14ac:dyDescent="0.25">
      <c r="A92" s="54" t="s">
        <v>179</v>
      </c>
      <c r="B92" s="54" t="s">
        <v>180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153</v>
      </c>
      <c r="Y94" s="544">
        <f>IFERROR(IF(X94="",0,CEILING((X94/$H94),1)*$H94),"")</f>
        <v>153.9</v>
      </c>
      <c r="Z94" s="36">
        <f>IFERROR(IF(Y94=0,"",ROUNDUP(Y94/H94,0)*0.00651),"")</f>
        <v>0.37107000000000001</v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167.28</v>
      </c>
      <c r="BN94" s="64">
        <f>IFERROR(Y94*I94/H94,"0")</f>
        <v>168.26400000000001</v>
      </c>
      <c r="BO94" s="64">
        <f>IFERROR(1/J94*(X94/H94),"0")</f>
        <v>0.31135531135531136</v>
      </c>
      <c r="BP94" s="64">
        <f>IFERROR(1/J94*(Y94/H94),"0")</f>
        <v>0.31318681318681318</v>
      </c>
    </row>
    <row r="95" spans="1:68" ht="16.5" hidden="1" customHeight="1" x14ac:dyDescent="0.25">
      <c r="A95" s="54" t="s">
        <v>187</v>
      </c>
      <c r="B95" s="54" t="s">
        <v>188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56.666666666666664</v>
      </c>
      <c r="Y96" s="545">
        <f>IFERROR(Y92/H92,"0")+IFERROR(Y93/H93,"0")+IFERROR(Y94/H94,"0")+IFERROR(Y95/H95,"0")</f>
        <v>57</v>
      </c>
      <c r="Z96" s="545">
        <f>IFERROR(IF(Z92="",0,Z92),"0")+IFERROR(IF(Z93="",0,Z93),"0")+IFERROR(IF(Z94="",0,Z94),"0")+IFERROR(IF(Z95="",0,Z95),"0")</f>
        <v>0.37107000000000001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153</v>
      </c>
      <c r="Y97" s="545">
        <f>IFERROR(SUM(Y92:Y95),"0")</f>
        <v>153.9</v>
      </c>
      <c r="Z97" s="37"/>
      <c r="AA97" s="546"/>
      <c r="AB97" s="546"/>
      <c r="AC97" s="546"/>
    </row>
    <row r="98" spans="1:68" ht="16.5" hidden="1" customHeight="1" x14ac:dyDescent="0.25">
      <c r="A98" s="568" t="s">
        <v>190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191</v>
      </c>
      <c r="B100" s="54" t="s">
        <v>192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194</v>
      </c>
      <c r="B101" s="54" t="s">
        <v>195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196</v>
      </c>
      <c r="B102" s="54" t="s">
        <v>197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134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208</v>
      </c>
      <c r="B113" s="54" t="s">
        <v>209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105</v>
      </c>
      <c r="Y113" s="544">
        <f>IFERROR(IF(X113="",0,CEILING((X113/$H113),1)*$H113),"")</f>
        <v>105.3</v>
      </c>
      <c r="Z113" s="36">
        <f>IFERROR(IF(Y113=0,"",ROUNDUP(Y113/H113,0)*0.01898),"")</f>
        <v>0.24674000000000001</v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111.65</v>
      </c>
      <c r="BN113" s="64">
        <f>IFERROR(Y113*I113/H113,"0")</f>
        <v>111.96900000000001</v>
      </c>
      <c r="BO113" s="64">
        <f>IFERROR(1/J113*(X113/H113),"0")</f>
        <v>0.20254629629629631</v>
      </c>
      <c r="BP113" s="64">
        <f>IFERROR(1/J113*(Y113/H113),"0")</f>
        <v>0.203125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191</v>
      </c>
      <c r="Y115" s="544">
        <f>IFERROR(IF(X115="",0,CEILING((X115/$H115),1)*$H115),"")</f>
        <v>191.70000000000002</v>
      </c>
      <c r="Z115" s="36">
        <f>IFERROR(IF(Y115=0,"",ROUNDUP(Y115/H115,0)*0.00651),"")</f>
        <v>0.46221000000000001</v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208.82666666666665</v>
      </c>
      <c r="BN115" s="64">
        <f>IFERROR(Y115*I115/H115,"0")</f>
        <v>209.59200000000001</v>
      </c>
      <c r="BO115" s="64">
        <f>IFERROR(1/J115*(X115/H115),"0")</f>
        <v>0.38868538868538866</v>
      </c>
      <c r="BP115" s="64">
        <f>IFERROR(1/J115*(Y115/H115),"0")</f>
        <v>0.39010989010989017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83.703703703703695</v>
      </c>
      <c r="Y117" s="545">
        <f>IFERROR(Y113/H113,"0")+IFERROR(Y114/H114,"0")+IFERROR(Y115/H115,"0")+IFERROR(Y116/H116,"0")</f>
        <v>84</v>
      </c>
      <c r="Z117" s="545">
        <f>IFERROR(IF(Z113="",0,Z113),"0")+IFERROR(IF(Z114="",0,Z114),"0")+IFERROR(IF(Z115="",0,Z115),"0")+IFERROR(IF(Z116="",0,Z116),"0")</f>
        <v>0.70894999999999997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296</v>
      </c>
      <c r="Y118" s="545">
        <f>IFERROR(SUM(Y113:Y116),"0")</f>
        <v>297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164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134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120</v>
      </c>
      <c r="Y160" s="544">
        <f t="shared" si="5"/>
        <v>121.80000000000001</v>
      </c>
      <c r="Z160" s="36">
        <f>IFERROR(IF(Y160=0,"",ROUNDUP(Y160/H160,0)*0.00902),"")</f>
        <v>0.26158000000000003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126</v>
      </c>
      <c r="BN160" s="64">
        <f t="shared" si="7"/>
        <v>127.89</v>
      </c>
      <c r="BO160" s="64">
        <f t="shared" si="8"/>
        <v>0.21645021645021645</v>
      </c>
      <c r="BP160" s="64">
        <f t="shared" si="9"/>
        <v>0.2196969696969697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3</v>
      </c>
      <c r="Y161" s="544">
        <f t="shared" si="5"/>
        <v>4.2</v>
      </c>
      <c r="Z161" s="36">
        <f>IFERROR(IF(Y161=0,"",ROUNDUP(Y161/H161,0)*0.00502),"")</f>
        <v>1.004E-2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3.1857142857142855</v>
      </c>
      <c r="BN161" s="64">
        <f t="shared" si="7"/>
        <v>4.46</v>
      </c>
      <c r="BO161" s="64">
        <f t="shared" si="8"/>
        <v>6.1050061050061059E-3</v>
      </c>
      <c r="BP161" s="64">
        <f t="shared" si="9"/>
        <v>8.5470085470085479E-3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9</v>
      </c>
      <c r="Y163" s="544">
        <f t="shared" si="5"/>
        <v>9</v>
      </c>
      <c r="Z163" s="36">
        <f>IFERROR(IF(Y163=0,"",ROUNDUP(Y163/H163,0)*0.00502),"")</f>
        <v>2.5100000000000001E-2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9.65</v>
      </c>
      <c r="BN163" s="64">
        <f t="shared" si="7"/>
        <v>9.65</v>
      </c>
      <c r="BO163" s="64">
        <f t="shared" si="8"/>
        <v>2.1367521367521368E-2</v>
      </c>
      <c r="BP163" s="64">
        <f t="shared" si="9"/>
        <v>2.1367521367521368E-2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35</v>
      </c>
      <c r="Y167" s="545">
        <f>IFERROR(Y158/H158,"0")+IFERROR(Y159/H159,"0")+IFERROR(Y160/H160,"0")+IFERROR(Y161/H161,"0")+IFERROR(Y162/H162,"0")+IFERROR(Y163/H163,"0")+IFERROR(Y164/H164,"0")+IFERROR(Y165/H165,"0")+IFERROR(Y166/H166,"0")</f>
        <v>36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0.29672000000000004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132</v>
      </c>
      <c r="Y168" s="545">
        <f>IFERROR(SUM(Y158:Y166),"0")</f>
        <v>135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134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115</v>
      </c>
      <c r="Y191" s="544">
        <f t="shared" ref="Y191:Y198" si="10">IFERROR(IF(X191="",0,CEILING((X191/$H191),1)*$H191),"")</f>
        <v>118.80000000000001</v>
      </c>
      <c r="Z191" s="36">
        <f>IFERROR(IF(Y191=0,"",ROUNDUP(Y191/H191,0)*0.00902),"")</f>
        <v>0.19844000000000001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119.47222222222223</v>
      </c>
      <c r="BN191" s="64">
        <f t="shared" ref="BN191:BN198" si="12">IFERROR(Y191*I191/H191,"0")</f>
        <v>123.42</v>
      </c>
      <c r="BO191" s="64">
        <f t="shared" ref="BO191:BO198" si="13">IFERROR(1/J191*(X191/H191),"0")</f>
        <v>0.16133557800224466</v>
      </c>
      <c r="BP191" s="64">
        <f t="shared" ref="BP191:BP198" si="14">IFERROR(1/J191*(Y191/H191),"0")</f>
        <v>0.16666666666666669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216</v>
      </c>
      <c r="Y194" s="544">
        <f t="shared" si="10"/>
        <v>216</v>
      </c>
      <c r="Z194" s="36">
        <f>IFERROR(IF(Y194=0,"",ROUNDUP(Y194/H194,0)*0.00902),"")</f>
        <v>0.36080000000000001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224.39999999999998</v>
      </c>
      <c r="BN194" s="64">
        <f t="shared" si="12"/>
        <v>224.39999999999998</v>
      </c>
      <c r="BO194" s="64">
        <f t="shared" si="13"/>
        <v>0.30303030303030304</v>
      </c>
      <c r="BP194" s="64">
        <f t="shared" si="14"/>
        <v>0.30303030303030304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62</v>
      </c>
      <c r="Y195" s="544">
        <f t="shared" si="10"/>
        <v>63</v>
      </c>
      <c r="Z195" s="36">
        <f>IFERROR(IF(Y195=0,"",ROUNDUP(Y195/H195,0)*0.00502),"")</f>
        <v>0.1757</v>
      </c>
      <c r="AA195" s="56"/>
      <c r="AB195" s="57"/>
      <c r="AC195" s="233" t="s">
        <v>304</v>
      </c>
      <c r="AG195" s="64"/>
      <c r="AJ195" s="68"/>
      <c r="AK195" s="68">
        <v>0</v>
      </c>
      <c r="BB195" s="234" t="s">
        <v>1</v>
      </c>
      <c r="BM195" s="64">
        <f t="shared" si="11"/>
        <v>66.477777777777774</v>
      </c>
      <c r="BN195" s="64">
        <f t="shared" si="12"/>
        <v>67.55</v>
      </c>
      <c r="BO195" s="64">
        <f t="shared" si="13"/>
        <v>0.14719848053181386</v>
      </c>
      <c r="BP195" s="64">
        <f t="shared" si="14"/>
        <v>0.1495726495726496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37</v>
      </c>
      <c r="Y196" s="544">
        <f t="shared" si="10"/>
        <v>37.800000000000004</v>
      </c>
      <c r="Z196" s="36">
        <f>IFERROR(IF(Y196=0,"",ROUNDUP(Y196/H196,0)*0.00502),"")</f>
        <v>0.10542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1"/>
        <v>39.05555555555555</v>
      </c>
      <c r="BN196" s="64">
        <f t="shared" si="12"/>
        <v>39.900000000000006</v>
      </c>
      <c r="BO196" s="64">
        <f t="shared" si="13"/>
        <v>8.7844254510921177E-2</v>
      </c>
      <c r="BP196" s="64">
        <f t="shared" si="14"/>
        <v>8.9743589743589772E-2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47</v>
      </c>
      <c r="Y198" s="544">
        <f t="shared" si="10"/>
        <v>48.6</v>
      </c>
      <c r="Z198" s="36">
        <f>IFERROR(IF(Y198=0,"",ROUNDUP(Y198/H198,0)*0.00502),"")</f>
        <v>0.13553999999999999</v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1"/>
        <v>49.611111111111107</v>
      </c>
      <c r="BN198" s="64">
        <f t="shared" si="12"/>
        <v>51.3</v>
      </c>
      <c r="BO198" s="64">
        <f t="shared" si="13"/>
        <v>0.11158594491927826</v>
      </c>
      <c r="BP198" s="64">
        <f t="shared" si="14"/>
        <v>0.11538461538461539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142.40740740740739</v>
      </c>
      <c r="Y199" s="545">
        <f>IFERROR(Y191/H191,"0")+IFERROR(Y192/H192,"0")+IFERROR(Y193/H193,"0")+IFERROR(Y194/H194,"0")+IFERROR(Y195/H195,"0")+IFERROR(Y196/H196,"0")+IFERROR(Y197/H197,"0")+IFERROR(Y198/H198,"0")</f>
        <v>145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0.97589999999999988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477</v>
      </c>
      <c r="Y200" s="545">
        <f>IFERROR(SUM(Y191:Y198),"0")</f>
        <v>484.20000000000005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33</v>
      </c>
      <c r="Y205" s="544">
        <f t="shared" si="15"/>
        <v>33.6</v>
      </c>
      <c r="Z205" s="36">
        <f t="shared" ref="Z205:Z210" si="20">IFERROR(IF(Y205=0,"",ROUNDUP(Y205/H205,0)*0.00651),"")</f>
        <v>9.1139999999999999E-2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36.712499999999999</v>
      </c>
      <c r="BN205" s="64">
        <f t="shared" si="17"/>
        <v>37.380000000000003</v>
      </c>
      <c r="BO205" s="64">
        <f t="shared" si="18"/>
        <v>7.5549450549450559E-2</v>
      </c>
      <c r="BP205" s="64">
        <f t="shared" si="19"/>
        <v>7.6923076923076941E-2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211</v>
      </c>
      <c r="Y207" s="544">
        <f t="shared" si="15"/>
        <v>211.2</v>
      </c>
      <c r="Z207" s="36">
        <f t="shared" si="20"/>
        <v>0.57288000000000006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233.155</v>
      </c>
      <c r="BN207" s="64">
        <f t="shared" si="17"/>
        <v>233.376</v>
      </c>
      <c r="BO207" s="64">
        <f t="shared" si="18"/>
        <v>0.48305860805860812</v>
      </c>
      <c r="BP207" s="64">
        <f t="shared" si="19"/>
        <v>0.48351648351648358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284</v>
      </c>
      <c r="Y208" s="544">
        <f t="shared" si="15"/>
        <v>285.59999999999997</v>
      </c>
      <c r="Z208" s="36">
        <f t="shared" si="20"/>
        <v>0.77468999999999999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313.82</v>
      </c>
      <c r="BN208" s="64">
        <f t="shared" si="17"/>
        <v>315.58799999999997</v>
      </c>
      <c r="BO208" s="64">
        <f t="shared" si="18"/>
        <v>0.65018315018315032</v>
      </c>
      <c r="BP208" s="64">
        <f t="shared" si="19"/>
        <v>0.65384615384615385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9</v>
      </c>
      <c r="Y209" s="544">
        <f t="shared" si="15"/>
        <v>9.6</v>
      </c>
      <c r="Z209" s="36">
        <f t="shared" si="20"/>
        <v>2.6040000000000001E-2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9.9450000000000021</v>
      </c>
      <c r="BN209" s="64">
        <f t="shared" si="17"/>
        <v>10.608000000000001</v>
      </c>
      <c r="BO209" s="64">
        <f t="shared" si="18"/>
        <v>2.0604395604395608E-2</v>
      </c>
      <c r="BP209" s="64">
        <f t="shared" si="19"/>
        <v>2.197802197802198E-2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65</v>
      </c>
      <c r="Y210" s="544">
        <f t="shared" si="15"/>
        <v>67.2</v>
      </c>
      <c r="Z210" s="36">
        <f t="shared" si="20"/>
        <v>0.18228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71.987499999999997</v>
      </c>
      <c r="BN210" s="64">
        <f t="shared" si="17"/>
        <v>74.424000000000007</v>
      </c>
      <c r="BO210" s="64">
        <f t="shared" si="18"/>
        <v>0.14880952380952384</v>
      </c>
      <c r="BP210" s="64">
        <f t="shared" si="19"/>
        <v>0.15384615384615388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250.83333333333334</v>
      </c>
      <c r="Y211" s="545">
        <f>IFERROR(Y202/H202,"0")+IFERROR(Y203/H203,"0")+IFERROR(Y204/H204,"0")+IFERROR(Y205/H205,"0")+IFERROR(Y206/H206,"0")+IFERROR(Y207/H207,"0")+IFERROR(Y208/H208,"0")+IFERROR(Y209/H209,"0")+IFERROR(Y210/H210,"0")</f>
        <v>253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1.64703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602</v>
      </c>
      <c r="Y212" s="545">
        <f>IFERROR(SUM(Y202:Y210),"0")</f>
        <v>607.20000000000005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164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11</v>
      </c>
      <c r="Y215" s="544">
        <f>IFERROR(IF(X215="",0,CEILING((X215/$H215),1)*$H215),"")</f>
        <v>12</v>
      </c>
      <c r="Z215" s="36">
        <f>IFERROR(IF(Y215=0,"",ROUNDUP(Y215/H215,0)*0.00651),"")</f>
        <v>3.2550000000000003E-2</v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12.155000000000001</v>
      </c>
      <c r="BN215" s="64">
        <f>IFERROR(Y215*I215/H215,"0")</f>
        <v>13.260000000000002</v>
      </c>
      <c r="BO215" s="64">
        <f>IFERROR(1/J215*(X215/H215),"0")</f>
        <v>2.5183150183150187E-2</v>
      </c>
      <c r="BP215" s="64">
        <f>IFERROR(1/J215*(Y215/H215),"0")</f>
        <v>2.7472527472527476E-2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4.5833333333333339</v>
      </c>
      <c r="Y216" s="545">
        <f>IFERROR(Y214/H214,"0")+IFERROR(Y215/H215,"0")</f>
        <v>5</v>
      </c>
      <c r="Z216" s="545">
        <f>IFERROR(IF(Z214="",0,Z214),"0")+IFERROR(IF(Z215="",0,Z215),"0")</f>
        <v>3.2550000000000003E-2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11</v>
      </c>
      <c r="Y217" s="545">
        <f>IFERROR(SUM(Y214:Y215),"0")</f>
        <v>12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9</v>
      </c>
      <c r="Y268" s="544">
        <f>IFERROR(IF(X268="",0,CEILING((X268/$H268),1)*$H268),"")</f>
        <v>9.6</v>
      </c>
      <c r="Z268" s="36">
        <f>IFERROR(IF(Y268=0,"",ROUNDUP(Y268/H268,0)*0.00651),"")</f>
        <v>2.6040000000000001E-2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9.9450000000000021</v>
      </c>
      <c r="BN268" s="64">
        <f>IFERROR(Y268*I268/H268,"0")</f>
        <v>10.608000000000001</v>
      </c>
      <c r="BO268" s="64">
        <f>IFERROR(1/J268*(X268/H268),"0")</f>
        <v>2.0604395604395608E-2</v>
      </c>
      <c r="BP268" s="64">
        <f>IFERROR(1/J268*(Y268/H268),"0")</f>
        <v>2.197802197802198E-2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3.75</v>
      </c>
      <c r="Y270" s="545">
        <f>IFERROR(Y267/H267,"0")+IFERROR(Y268/H268,"0")+IFERROR(Y269/H269,"0")</f>
        <v>4</v>
      </c>
      <c r="Z270" s="545">
        <f>IFERROR(IF(Z267="",0,Z267),"0")+IFERROR(IF(Z268="",0,Z268),"0")+IFERROR(IF(Z269="",0,Z269),"0")</f>
        <v>2.6040000000000001E-2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9</v>
      </c>
      <c r="Y271" s="545">
        <f>IFERROR(SUM(Y267:Y269),"0")</f>
        <v>9.6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16</v>
      </c>
      <c r="Y317" s="544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16.988571428571429</v>
      </c>
      <c r="BN317" s="64">
        <f>IFERROR(Y317*I317/H317,"0")</f>
        <v>17.838000000000001</v>
      </c>
      <c r="BO317" s="64">
        <f>IFERROR(1/J317*(X317/H317),"0")</f>
        <v>2.976190476190476E-2</v>
      </c>
      <c r="BP317" s="64">
        <f>IFERROR(1/J317*(Y317/H317),"0")</f>
        <v>3.125E-2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1.9047619047619047</v>
      </c>
      <c r="Y318" s="545">
        <f>IFERROR(Y315/H315,"0")+IFERROR(Y316/H316,"0")+IFERROR(Y317/H317,"0")</f>
        <v>2</v>
      </c>
      <c r="Z318" s="545">
        <f>IFERROR(IF(Z315="",0,Z315),"0")+IFERROR(IF(Z316="",0,Z316),"0")+IFERROR(IF(Z317="",0,Z317),"0")</f>
        <v>3.7960000000000001E-2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16</v>
      </c>
      <c r="Y319" s="545">
        <f>IFERROR(SUM(Y315:Y317),"0")</f>
        <v>16.8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1</v>
      </c>
      <c r="Y323" s="544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1.1588235294117648</v>
      </c>
      <c r="BN323" s="64">
        <f>IFERROR(Y323*I323/H323,"0")</f>
        <v>2.9550000000000001</v>
      </c>
      <c r="BO323" s="64">
        <f>IFERROR(1/J323*(X323/H323),"0")</f>
        <v>2.1547080370609788E-3</v>
      </c>
      <c r="BP323" s="64">
        <f>IFERROR(1/J323*(Y323/H323),"0")</f>
        <v>5.4945054945054949E-3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/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0.39215686274509809</v>
      </c>
      <c r="Y325" s="545">
        <f>IFERROR(Y321/H321,"0")+IFERROR(Y322/H322,"0")+IFERROR(Y323/H323,"0")+IFERROR(Y324/H324,"0")</f>
        <v>1</v>
      </c>
      <c r="Z325" s="545">
        <f>IFERROR(IF(Z321="",0,Z321),"0")+IFERROR(IF(Z322="",0,Z322),"0")+IFERROR(IF(Z323="",0,Z323),"0")+IFERROR(IF(Z324="",0,Z324),"0")</f>
        <v>6.5100000000000002E-3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1</v>
      </c>
      <c r="Y326" s="545">
        <f>IFERROR(SUM(Y321:Y324),"0")</f>
        <v>2.5499999999999998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419</v>
      </c>
      <c r="Y343" s="544">
        <f t="shared" ref="Y343:Y349" si="32">IFERROR(IF(X343="",0,CEILING((X343/$H343),1)*$H343),"")</f>
        <v>420</v>
      </c>
      <c r="Z343" s="36">
        <f>IFERROR(IF(Y343=0,"",ROUNDUP(Y343/H343,0)*0.02175),"")</f>
        <v>0.60899999999999999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432.40800000000002</v>
      </c>
      <c r="BN343" s="64">
        <f t="shared" ref="BN343:BN349" si="34">IFERROR(Y343*I343/H343,"0")</f>
        <v>433.44</v>
      </c>
      <c r="BO343" s="64">
        <f t="shared" ref="BO343:BO349" si="35">IFERROR(1/J343*(X343/H343),"0")</f>
        <v>0.58194444444444438</v>
      </c>
      <c r="BP343" s="64">
        <f t="shared" ref="BP343:BP349" si="36">IFERROR(1/J343*(Y343/H343),"0")</f>
        <v>0.58333333333333326</v>
      </c>
    </row>
    <row r="344" spans="1:68" ht="27" hidden="1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hidden="1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27.933333333333334</v>
      </c>
      <c r="Y350" s="545">
        <f>IFERROR(Y343/H343,"0")+IFERROR(Y344/H344,"0")+IFERROR(Y345/H345,"0")+IFERROR(Y346/H346,"0")+IFERROR(Y347/H347,"0")+IFERROR(Y348/H348,"0")+IFERROR(Y349/H349,"0")</f>
        <v>28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0.60899999999999999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419</v>
      </c>
      <c r="Y351" s="545">
        <f>IFERROR(SUM(Y343:Y349),"0")</f>
        <v>420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990</v>
      </c>
      <c r="Y353" s="544">
        <f>IFERROR(IF(X353="",0,CEILING((X353/$H353),1)*$H353),"")</f>
        <v>990</v>
      </c>
      <c r="Z353" s="36">
        <f>IFERROR(IF(Y353=0,"",ROUNDUP(Y353/H353,0)*0.02175),"")</f>
        <v>1.4355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1021.6800000000001</v>
      </c>
      <c r="BN353" s="64">
        <f>IFERROR(Y353*I353/H353,"0")</f>
        <v>1021.6800000000001</v>
      </c>
      <c r="BO353" s="64">
        <f>IFERROR(1/J353*(X353/H353),"0")</f>
        <v>1.375</v>
      </c>
      <c r="BP353" s="64">
        <f>IFERROR(1/J353*(Y353/H353),"0")</f>
        <v>1.375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66</v>
      </c>
      <c r="Y355" s="545">
        <f>IFERROR(Y353/H353,"0")+IFERROR(Y354/H354,"0")</f>
        <v>66</v>
      </c>
      <c r="Z355" s="545">
        <f>IFERROR(IF(Z353="",0,Z353),"0")+IFERROR(IF(Z354="",0,Z354),"0")</f>
        <v>1.4355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990</v>
      </c>
      <c r="Y356" s="545">
        <f>IFERROR(SUM(Y353:Y354),"0")</f>
        <v>990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382</v>
      </c>
      <c r="Y378" s="544">
        <f>IFERROR(IF(X378="",0,CEILING((X378/$H378),1)*$H378),"")</f>
        <v>387</v>
      </c>
      <c r="Z378" s="36">
        <f>IFERROR(IF(Y378=0,"",ROUNDUP(Y378/H378,0)*0.01898),"")</f>
        <v>0.81613999999999998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404.02866666666671</v>
      </c>
      <c r="BN378" s="64">
        <f>IFERROR(Y378*I378/H378,"0")</f>
        <v>409.31700000000001</v>
      </c>
      <c r="BO378" s="64">
        <f>IFERROR(1/J378*(X378/H378),"0")</f>
        <v>0.66319444444444442</v>
      </c>
      <c r="BP378" s="64">
        <f>IFERROR(1/J378*(Y378/H378),"0")</f>
        <v>0.671875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42.444444444444443</v>
      </c>
      <c r="Y380" s="545">
        <f>IFERROR(Y378/H378,"0")+IFERROR(Y379/H379,"0")</f>
        <v>43</v>
      </c>
      <c r="Z380" s="545">
        <f>IFERROR(IF(Z378="",0,Z378),"0")+IFERROR(IF(Z379="",0,Z379),"0")</f>
        <v>0.81613999999999998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382</v>
      </c>
      <c r="Y381" s="545">
        <f>IFERROR(SUM(Y378:Y379),"0")</f>
        <v>387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198</v>
      </c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18</v>
      </c>
      <c r="Y385" s="544">
        <f t="shared" ref="Y385:Y394" si="37">IFERROR(IF(X385="",0,CEILING((X385/$H385),1)*$H385),"")</f>
        <v>21.6</v>
      </c>
      <c r="Z385" s="36">
        <f>IFERROR(IF(Y385=0,"",ROUNDUP(Y385/H385,0)*0.00902),"")</f>
        <v>3.6080000000000001E-2</v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18.7</v>
      </c>
      <c r="BN385" s="64">
        <f t="shared" ref="BN385:BN394" si="39">IFERROR(Y385*I385/H385,"0")</f>
        <v>22.44</v>
      </c>
      <c r="BO385" s="64">
        <f t="shared" ref="BO385:BO394" si="40">IFERROR(1/J385*(X385/H385),"0")</f>
        <v>2.5252525252525252E-2</v>
      </c>
      <c r="BP385" s="64">
        <f t="shared" ref="BP385:BP394" si="41">IFERROR(1/J385*(Y385/H385),"0")</f>
        <v>3.0303030303030304E-2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3.333333333333333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4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3.6080000000000001E-2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18</v>
      </c>
      <c r="Y396" s="545">
        <f>IFERROR(SUM(Y385:Y394),"0")</f>
        <v>21.6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134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198</v>
      </c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65</v>
      </c>
      <c r="Y408" s="544">
        <f>IFERROR(IF(X408="",0,CEILING((X408/$H408),1)*$H408),"")</f>
        <v>70.2</v>
      </c>
      <c r="Z408" s="36">
        <f>IFERROR(IF(Y408=0,"",ROUNDUP(Y408/H408,0)*0.00902),"")</f>
        <v>0.11726</v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67.527777777777786</v>
      </c>
      <c r="BN408" s="64">
        <f>IFERROR(Y408*I408/H408,"0")</f>
        <v>72.930000000000007</v>
      </c>
      <c r="BO408" s="64">
        <f>IFERROR(1/J408*(X408/H408),"0")</f>
        <v>9.1189674523007858E-2</v>
      </c>
      <c r="BP408" s="64">
        <f>IFERROR(1/J408*(Y408/H408),"0")</f>
        <v>9.8484848484848481E-2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12.037037037037036</v>
      </c>
      <c r="Y412" s="545">
        <f>IFERROR(Y408/H408,"0")+IFERROR(Y409/H409,"0")+IFERROR(Y410/H410,"0")+IFERROR(Y411/H411,"0")</f>
        <v>13</v>
      </c>
      <c r="Z412" s="545">
        <f>IFERROR(IF(Z408="",0,Z408),"0")+IFERROR(IF(Z409="",0,Z409),"0")+IFERROR(IF(Z410="",0,Z410),"0")+IFERROR(IF(Z411="",0,Z411),"0")</f>
        <v>0.11726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65</v>
      </c>
      <c r="Y413" s="545">
        <f>IFERROR(SUM(Y408:Y411),"0")</f>
        <v>70.2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hidden="1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/>
      <c r="AK422" s="68">
        <v>0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68</v>
      </c>
      <c r="Y424" s="544">
        <f t="shared" si="43"/>
        <v>68.64</v>
      </c>
      <c r="Z424" s="36">
        <f t="shared" si="44"/>
        <v>0.15548000000000001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72.636363636363626</v>
      </c>
      <c r="BN424" s="64">
        <f t="shared" si="46"/>
        <v>73.319999999999993</v>
      </c>
      <c r="BO424" s="64">
        <f t="shared" si="47"/>
        <v>0.12383449883449885</v>
      </c>
      <c r="BP424" s="64">
        <f t="shared" si="48"/>
        <v>0.125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237</v>
      </c>
      <c r="Y427" s="544">
        <f t="shared" si="43"/>
        <v>237.60000000000002</v>
      </c>
      <c r="Z427" s="36">
        <f t="shared" si="44"/>
        <v>0.53820000000000001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253.15909090909088</v>
      </c>
      <c r="BN427" s="64">
        <f t="shared" si="46"/>
        <v>253.8</v>
      </c>
      <c r="BO427" s="64">
        <f t="shared" si="47"/>
        <v>0.43159965034965037</v>
      </c>
      <c r="BP427" s="64">
        <f t="shared" si="48"/>
        <v>0.43269230769230771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18</v>
      </c>
      <c r="Y430" s="544">
        <f t="shared" si="43"/>
        <v>19.2</v>
      </c>
      <c r="Z430" s="36">
        <f>IFERROR(IF(Y430=0,"",ROUNDUP(Y430/H430,0)*0.00902),"")</f>
        <v>3.6080000000000001E-2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25.987500000000001</v>
      </c>
      <c r="BN430" s="64">
        <f t="shared" si="46"/>
        <v>27.72</v>
      </c>
      <c r="BO430" s="64">
        <f t="shared" si="47"/>
        <v>2.8409090909090912E-2</v>
      </c>
      <c r="BP430" s="64">
        <f t="shared" si="48"/>
        <v>3.0303030303030304E-2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61.515151515151516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62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0.72976000000000008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323</v>
      </c>
      <c r="Y435" s="545">
        <f>IFERROR(SUM(Y422:Y433),"0")</f>
        <v>325.44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134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77</v>
      </c>
      <c r="Y437" s="544">
        <f>IFERROR(IF(X437="",0,CEILING((X437/$H437),1)*$H437),"")</f>
        <v>79.2</v>
      </c>
      <c r="Z437" s="36">
        <f>IFERROR(IF(Y437=0,"",ROUNDUP(Y437/H437,0)*0.01196),"")</f>
        <v>0.1794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82.249999999999986</v>
      </c>
      <c r="BN437" s="64">
        <f>IFERROR(Y437*I437/H437,"0")</f>
        <v>84.6</v>
      </c>
      <c r="BO437" s="64">
        <f>IFERROR(1/J437*(X437/H437),"0")</f>
        <v>0.14022435897435898</v>
      </c>
      <c r="BP437" s="64">
        <f>IFERROR(1/J437*(Y437/H437),"0")</f>
        <v>0.14423076923076925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18</v>
      </c>
      <c r="Y439" s="544">
        <f>IFERROR(IF(X439="",0,CEILING((X439/$H439),1)*$H439),"")</f>
        <v>19.2</v>
      </c>
      <c r="Z439" s="36">
        <f>IFERROR(IF(Y439=0,"",ROUNDUP(Y439/H439,0)*0.00902),"")</f>
        <v>3.6080000000000001E-2</v>
      </c>
      <c r="AA439" s="56"/>
      <c r="AB439" s="57"/>
      <c r="AC439" s="489" t="s">
        <v>672</v>
      </c>
      <c r="AG439" s="64"/>
      <c r="AJ439" s="68"/>
      <c r="AK439" s="68">
        <v>0</v>
      </c>
      <c r="BB439" s="490" t="s">
        <v>1</v>
      </c>
      <c r="BM439" s="64">
        <f>IFERROR(X439*I439/H439,"0")</f>
        <v>25.987500000000001</v>
      </c>
      <c r="BN439" s="64">
        <f>IFERROR(Y439*I439/H439,"0")</f>
        <v>27.72</v>
      </c>
      <c r="BO439" s="64">
        <f>IFERROR(1/J439*(X439/H439),"0")</f>
        <v>2.8409090909090912E-2</v>
      </c>
      <c r="BP439" s="64">
        <f>IFERROR(1/J439*(Y439/H439),"0")</f>
        <v>3.0303030303030304E-2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18.333333333333332</v>
      </c>
      <c r="Y440" s="545">
        <f>IFERROR(Y437/H437,"0")+IFERROR(Y438/H438,"0")+IFERROR(Y439/H439,"0")</f>
        <v>19</v>
      </c>
      <c r="Z440" s="545">
        <f>IFERROR(IF(Z437="",0,Z437),"0")+IFERROR(IF(Z438="",0,Z438),"0")+IFERROR(IF(Z439="",0,Z439),"0")</f>
        <v>0.21548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95</v>
      </c>
      <c r="Y441" s="545">
        <f>IFERROR(SUM(Y437:Y439),"0")</f>
        <v>98.4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11</v>
      </c>
      <c r="Y443" s="544">
        <f t="shared" ref="Y443:Y448" si="49">IFERROR(IF(X443="",0,CEILING((X443/$H443),1)*$H443),"")</f>
        <v>15.84</v>
      </c>
      <c r="Z443" s="36">
        <f>IFERROR(IF(Y443=0,"",ROUNDUP(Y443/H443,0)*0.01196),"")</f>
        <v>3.5880000000000002E-2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11.75</v>
      </c>
      <c r="BN443" s="64">
        <f t="shared" ref="BN443:BN448" si="51">IFERROR(Y443*I443/H443,"0")</f>
        <v>16.919999999999998</v>
      </c>
      <c r="BO443" s="64">
        <f t="shared" ref="BO443:BO448" si="52">IFERROR(1/J443*(X443/H443),"0")</f>
        <v>2.003205128205128E-2</v>
      </c>
      <c r="BP443" s="64">
        <f t="shared" ref="BP443:BP448" si="53">IFERROR(1/J443*(Y443/H443),"0")</f>
        <v>2.8846153846153848E-2</v>
      </c>
    </row>
    <row r="444" spans="1:68" ht="27" hidden="1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2.083333333333333</v>
      </c>
      <c r="Y449" s="545">
        <f>IFERROR(Y443/H443,"0")+IFERROR(Y444/H444,"0")+IFERROR(Y445/H445,"0")+IFERROR(Y446/H446,"0")+IFERROR(Y447/H447,"0")+IFERROR(Y448/H448,"0")</f>
        <v>3</v>
      </c>
      <c r="Z449" s="545">
        <f>IFERROR(IF(Z443="",0,Z443),"0")+IFERROR(IF(Z444="",0,Z444),"0")+IFERROR(IF(Z445="",0,Z445),"0")+IFERROR(IF(Z446="",0,Z446),"0")+IFERROR(IF(Z447="",0,Z447),"0")+IFERROR(IF(Z448="",0,Z448),"0")</f>
        <v>3.5880000000000002E-2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11</v>
      </c>
      <c r="Y450" s="545">
        <f>IFERROR(SUM(Y443:Y448),"0")</f>
        <v>15.84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134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120</v>
      </c>
      <c r="Y478" s="544">
        <f>IFERROR(IF(X478="",0,CEILING((X478/$H478),1)*$H478),"")</f>
        <v>126</v>
      </c>
      <c r="Z478" s="36">
        <f>IFERROR(IF(Y478=0,"",ROUNDUP(Y478/H478,0)*0.01898),"")</f>
        <v>0.26572000000000001</v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126.92</v>
      </c>
      <c r="BN478" s="64">
        <f>IFERROR(Y478*I478/H478,"0")</f>
        <v>133.26599999999999</v>
      </c>
      <c r="BO478" s="64">
        <f>IFERROR(1/J478*(X478/H478),"0")</f>
        <v>0.20833333333333334</v>
      </c>
      <c r="BP478" s="64">
        <f>IFERROR(1/J478*(Y478/H478),"0")</f>
        <v>0.21875</v>
      </c>
    </row>
    <row r="479" spans="1:68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13.333333333333334</v>
      </c>
      <c r="Y479" s="545">
        <f>IFERROR(Y478/H478,"0")</f>
        <v>14</v>
      </c>
      <c r="Z479" s="545">
        <f>IFERROR(IF(Z478="",0,Z478),"0")</f>
        <v>0.26572000000000001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120</v>
      </c>
      <c r="Y480" s="545">
        <f>IFERROR(SUM(Y478:Y478),"0")</f>
        <v>126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164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134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4464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4531.83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4732.4307860113759</v>
      </c>
      <c r="Y492" s="545">
        <f>IFERROR(SUM(BN22:BN488),"0")</f>
        <v>4805.2350000000015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8</v>
      </c>
      <c r="Y493" s="38">
        <f>ROUNDUP(SUM(BP22:BP488),0)</f>
        <v>8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4932.4307860113759</v>
      </c>
      <c r="Y494" s="545">
        <f>GrossWeightTotalR+PalletQtyTotalR*25</f>
        <v>5005.2350000000015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859.40281102339941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874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8.9979699999999987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115</v>
      </c>
      <c r="E499" s="591" t="s">
        <v>171</v>
      </c>
      <c r="F499" s="591" t="s">
        <v>190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216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46">
        <f>IFERROR(Y86*1,"0")+IFERROR(Y87*1,"0")+IFERROR(Y88*1,"0")+IFERROR(Y92*1,"0")+IFERROR(Y93*1,"0")+IFERROR(Y94*1,"0")+IFERROR(Y95*1,"0")</f>
        <v>297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297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135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1103.3999999999999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9.6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19.350000000000001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1410</v>
      </c>
      <c r="U501" s="46">
        <f>IFERROR(Y368*1,"0")+IFERROR(Y369*1,"0")+IFERROR(Y373*1,"0")+IFERROR(Y374*1,"0")+IFERROR(Y378*1,"0")+IFERROR(Y379*1,"0")</f>
        <v>387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21.6</v>
      </c>
      <c r="W501" s="46">
        <f>IFERROR(Y404*1,"0")+IFERROR(Y408*1,"0")+IFERROR(Y409*1,"0")+IFERROR(Y410*1,"0")+IFERROR(Y411*1,"0")</f>
        <v>70.2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439.67999999999995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126</v>
      </c>
      <c r="AA501" s="46">
        <f>IFERROR(Y488*1,"0")</f>
        <v>0</v>
      </c>
      <c r="AB501" s="52"/>
      <c r="AC501" s="52"/>
      <c r="AF501" s="541"/>
    </row>
  </sheetData>
  <sheetProtection algorithmName="SHA-512" hashValue="ZNe3/z6kJ4Tf3xXoDyl7Z47KxAsOedRfG443W2m4LiLB4TSuNRA3m7B1Be8D7lBsFr7rHRahwaAyYiZnb3oigw==" saltValue="v7WqveAp0Qq6a4zUQDc0Ug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1,00"/>
        <filter val="1,90"/>
        <filter val="10,00"/>
        <filter val="105,00"/>
        <filter val="11,00"/>
        <filter val="115,00"/>
        <filter val="12,04"/>
        <filter val="120,00"/>
        <filter val="13,33"/>
        <filter val="130,00"/>
        <filter val="132,00"/>
        <filter val="142,41"/>
        <filter val="153,00"/>
        <filter val="16,00"/>
        <filter val="18,00"/>
        <filter val="18,33"/>
        <filter val="19,81"/>
        <filter val="191,00"/>
        <filter val="2,08"/>
        <filter val="211,00"/>
        <filter val="214,00"/>
        <filter val="216,00"/>
        <filter val="237,00"/>
        <filter val="250,83"/>
        <filter val="27,93"/>
        <filter val="284,00"/>
        <filter val="296,00"/>
        <filter val="3,00"/>
        <filter val="3,33"/>
        <filter val="3,75"/>
        <filter val="323,00"/>
        <filter val="33,00"/>
        <filter val="35,00"/>
        <filter val="37,00"/>
        <filter val="382,00"/>
        <filter val="4 464,00"/>
        <filter val="4 732,43"/>
        <filter val="4 932,43"/>
        <filter val="4,58"/>
        <filter val="419,00"/>
        <filter val="42,44"/>
        <filter val="47,00"/>
        <filter val="477,00"/>
        <filter val="56,67"/>
        <filter val="602,00"/>
        <filter val="61,52"/>
        <filter val="62,00"/>
        <filter val="65,00"/>
        <filter val="66,00"/>
        <filter val="68,00"/>
        <filter val="77,00"/>
        <filter val="8"/>
        <filter val="83,70"/>
        <filter val="859,40"/>
        <filter val="9,00"/>
        <filter val="95,00"/>
        <filter val="990,00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6 X343:X346 X353 X378 X385 X408 X424 X427 X437 X443:X445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38VyI1oE1FC9jd7nohp1F8ctIeKhQqxlcLwJn7A1Ds1igGJE1t+cx0ZlX2xEQyxb4+H+uu2DU2bQVJau3ruaqQ==" saltValue="K1EZBxNeAKz/EL93VQXM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