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C4E0EC2-E152-437E-A3FC-315F74FE22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X489" i="1"/>
  <c r="BO488" i="1"/>
  <c r="BM488" i="1"/>
  <c r="Y488" i="1"/>
  <c r="P488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Y440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Y331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Y276" i="1" s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X105" i="1"/>
  <c r="X104" i="1"/>
  <c r="BO103" i="1"/>
  <c r="BM103" i="1"/>
  <c r="Y103" i="1"/>
  <c r="BP103" i="1" s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E501" i="1" s="1"/>
  <c r="P87" i="1"/>
  <c r="BP86" i="1"/>
  <c r="BO86" i="1"/>
  <c r="BN86" i="1"/>
  <c r="BM86" i="1"/>
  <c r="Z86" i="1"/>
  <c r="Y86" i="1"/>
  <c r="P86" i="1"/>
  <c r="X83" i="1"/>
  <c r="Y82" i="1"/>
  <c r="X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Y70" i="1" s="1"/>
  <c r="P66" i="1"/>
  <c r="X64" i="1"/>
  <c r="X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1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136" i="1" l="1"/>
  <c r="BN136" i="1"/>
  <c r="Z136" i="1"/>
  <c r="BP141" i="1"/>
  <c r="BN141" i="1"/>
  <c r="Z141" i="1"/>
  <c r="BP186" i="1"/>
  <c r="BN186" i="1"/>
  <c r="Z186" i="1"/>
  <c r="BP208" i="1"/>
  <c r="BN208" i="1"/>
  <c r="Z208" i="1"/>
  <c r="Y235" i="1"/>
  <c r="Y234" i="1"/>
  <c r="BP233" i="1"/>
  <c r="BN233" i="1"/>
  <c r="Z233" i="1"/>
  <c r="Z234" i="1" s="1"/>
  <c r="Y239" i="1"/>
  <c r="Y238" i="1"/>
  <c r="BP237" i="1"/>
  <c r="BN237" i="1"/>
  <c r="Z237" i="1"/>
  <c r="Z238" i="1" s="1"/>
  <c r="BP241" i="1"/>
  <c r="BN241" i="1"/>
  <c r="Z241" i="1"/>
  <c r="BP268" i="1"/>
  <c r="BN268" i="1"/>
  <c r="Z268" i="1"/>
  <c r="BN307" i="1"/>
  <c r="Z307" i="1"/>
  <c r="BP309" i="1"/>
  <c r="BN309" i="1"/>
  <c r="Z309" i="1"/>
  <c r="BP347" i="1"/>
  <c r="BN347" i="1"/>
  <c r="Z347" i="1"/>
  <c r="BP391" i="1"/>
  <c r="BN391" i="1"/>
  <c r="Z391" i="1"/>
  <c r="BP429" i="1"/>
  <c r="BN429" i="1"/>
  <c r="Z429" i="1"/>
  <c r="BP461" i="1"/>
  <c r="BN461" i="1"/>
  <c r="Z461" i="1"/>
  <c r="Z30" i="1"/>
  <c r="BN30" i="1"/>
  <c r="Z53" i="1"/>
  <c r="BN53" i="1"/>
  <c r="Z73" i="1"/>
  <c r="BN73" i="1"/>
  <c r="Z92" i="1"/>
  <c r="BN92" i="1"/>
  <c r="Z107" i="1"/>
  <c r="BN107" i="1"/>
  <c r="Y110" i="1"/>
  <c r="BP113" i="1"/>
  <c r="BN113" i="1"/>
  <c r="Z113" i="1"/>
  <c r="BP163" i="1"/>
  <c r="BN163" i="1"/>
  <c r="Z163" i="1"/>
  <c r="BP198" i="1"/>
  <c r="BN198" i="1"/>
  <c r="Z198" i="1"/>
  <c r="BP223" i="1"/>
  <c r="BN223" i="1"/>
  <c r="Z223" i="1"/>
  <c r="BP252" i="1"/>
  <c r="BN252" i="1"/>
  <c r="Z252" i="1"/>
  <c r="BP297" i="1"/>
  <c r="BN297" i="1"/>
  <c r="Z297" i="1"/>
  <c r="BP330" i="1"/>
  <c r="BN330" i="1"/>
  <c r="Z330" i="1"/>
  <c r="BP335" i="1"/>
  <c r="BN335" i="1"/>
  <c r="Z335" i="1"/>
  <c r="BP373" i="1"/>
  <c r="BN373" i="1"/>
  <c r="Z373" i="1"/>
  <c r="BP410" i="1"/>
  <c r="BN410" i="1"/>
  <c r="Z410" i="1"/>
  <c r="BP439" i="1"/>
  <c r="BN439" i="1"/>
  <c r="Z439" i="1"/>
  <c r="BP443" i="1"/>
  <c r="BN443" i="1"/>
  <c r="Z443" i="1"/>
  <c r="BP483" i="1"/>
  <c r="BN483" i="1"/>
  <c r="Z483" i="1"/>
  <c r="BP115" i="1"/>
  <c r="BN115" i="1"/>
  <c r="Y132" i="1"/>
  <c r="BP130" i="1"/>
  <c r="BN130" i="1"/>
  <c r="Z130" i="1"/>
  <c r="BP161" i="1"/>
  <c r="BN161" i="1"/>
  <c r="Z161" i="1"/>
  <c r="BP182" i="1"/>
  <c r="BN182" i="1"/>
  <c r="Z182" i="1"/>
  <c r="BP196" i="1"/>
  <c r="BN196" i="1"/>
  <c r="Z196" i="1"/>
  <c r="BP206" i="1"/>
  <c r="BN206" i="1"/>
  <c r="Z206" i="1"/>
  <c r="BP221" i="1"/>
  <c r="BN221" i="1"/>
  <c r="Z221" i="1"/>
  <c r="BP229" i="1"/>
  <c r="BN229" i="1"/>
  <c r="Z229" i="1"/>
  <c r="BP250" i="1"/>
  <c r="BN250" i="1"/>
  <c r="Z250" i="1"/>
  <c r="BP261" i="1"/>
  <c r="BN261" i="1"/>
  <c r="Z261" i="1"/>
  <c r="BP293" i="1"/>
  <c r="BN293" i="1"/>
  <c r="Z293" i="1"/>
  <c r="BP303" i="1"/>
  <c r="BN303" i="1"/>
  <c r="Z303" i="1"/>
  <c r="X491" i="1"/>
  <c r="Y32" i="1"/>
  <c r="Z28" i="1"/>
  <c r="BN28" i="1"/>
  <c r="Z34" i="1"/>
  <c r="Z35" i="1" s="1"/>
  <c r="BN34" i="1"/>
  <c r="BP34" i="1"/>
  <c r="Y35" i="1"/>
  <c r="Z40" i="1"/>
  <c r="BN40" i="1"/>
  <c r="Y43" i="1"/>
  <c r="Z46" i="1"/>
  <c r="Z47" i="1" s="1"/>
  <c r="BN46" i="1"/>
  <c r="BP46" i="1"/>
  <c r="Y47" i="1"/>
  <c r="Z51" i="1"/>
  <c r="BN51" i="1"/>
  <c r="Z55" i="1"/>
  <c r="BN55" i="1"/>
  <c r="Z67" i="1"/>
  <c r="BN67" i="1"/>
  <c r="Z75" i="1"/>
  <c r="BN75" i="1"/>
  <c r="Z88" i="1"/>
  <c r="BN88" i="1"/>
  <c r="Y96" i="1"/>
  <c r="Z94" i="1"/>
  <c r="BN94" i="1"/>
  <c r="Z103" i="1"/>
  <c r="BN103" i="1"/>
  <c r="Z109" i="1"/>
  <c r="BN109" i="1"/>
  <c r="Y117" i="1"/>
  <c r="Z115" i="1"/>
  <c r="BP147" i="1"/>
  <c r="BN147" i="1"/>
  <c r="Z147" i="1"/>
  <c r="BP165" i="1"/>
  <c r="BN165" i="1"/>
  <c r="Z165" i="1"/>
  <c r="BP192" i="1"/>
  <c r="BN192" i="1"/>
  <c r="Z192" i="1"/>
  <c r="BP202" i="1"/>
  <c r="BN202" i="1"/>
  <c r="Z202" i="1"/>
  <c r="BP210" i="1"/>
  <c r="BN210" i="1"/>
  <c r="Z210" i="1"/>
  <c r="BP225" i="1"/>
  <c r="BN225" i="1"/>
  <c r="Z225" i="1"/>
  <c r="BP243" i="1"/>
  <c r="BN243" i="1"/>
  <c r="Z243" i="1"/>
  <c r="BP254" i="1"/>
  <c r="BN254" i="1"/>
  <c r="Z254" i="1"/>
  <c r="BP275" i="1"/>
  <c r="BN275" i="1"/>
  <c r="Z275" i="1"/>
  <c r="Y281" i="1"/>
  <c r="Y280" i="1"/>
  <c r="BP279" i="1"/>
  <c r="BN279" i="1"/>
  <c r="Z279" i="1"/>
  <c r="Z280" i="1" s="1"/>
  <c r="Q501" i="1"/>
  <c r="Y285" i="1"/>
  <c r="BP284" i="1"/>
  <c r="BN284" i="1"/>
  <c r="Z284" i="1"/>
  <c r="Z285" i="1" s="1"/>
  <c r="BP289" i="1"/>
  <c r="BN289" i="1"/>
  <c r="Z289" i="1"/>
  <c r="BP299" i="1"/>
  <c r="BN299" i="1"/>
  <c r="Z299" i="1"/>
  <c r="BP311" i="1"/>
  <c r="BN311" i="1"/>
  <c r="Z311" i="1"/>
  <c r="BP322" i="1"/>
  <c r="BN322" i="1"/>
  <c r="Z322" i="1"/>
  <c r="BP337" i="1"/>
  <c r="BN337" i="1"/>
  <c r="Z337" i="1"/>
  <c r="BP349" i="1"/>
  <c r="BN349" i="1"/>
  <c r="Z349" i="1"/>
  <c r="BP379" i="1"/>
  <c r="BN379" i="1"/>
  <c r="Z379" i="1"/>
  <c r="V501" i="1"/>
  <c r="BP385" i="1"/>
  <c r="BN385" i="1"/>
  <c r="Z385" i="1"/>
  <c r="BP393" i="1"/>
  <c r="BN393" i="1"/>
  <c r="Z393" i="1"/>
  <c r="BP423" i="1"/>
  <c r="BN423" i="1"/>
  <c r="Z423" i="1"/>
  <c r="BP431" i="1"/>
  <c r="BN431" i="1"/>
  <c r="Z431" i="1"/>
  <c r="BP445" i="1"/>
  <c r="BN445" i="1"/>
  <c r="Z445" i="1"/>
  <c r="BP463" i="1"/>
  <c r="BN463" i="1"/>
  <c r="Z463" i="1"/>
  <c r="AA501" i="1"/>
  <c r="Y489" i="1"/>
  <c r="BP488" i="1"/>
  <c r="BN488" i="1"/>
  <c r="Z488" i="1"/>
  <c r="Z489" i="1" s="1"/>
  <c r="Y188" i="1"/>
  <c r="Y247" i="1"/>
  <c r="Y263" i="1"/>
  <c r="Y313" i="1"/>
  <c r="BP307" i="1"/>
  <c r="BP317" i="1"/>
  <c r="BN317" i="1"/>
  <c r="Z317" i="1"/>
  <c r="BP321" i="1"/>
  <c r="BN321" i="1"/>
  <c r="Z321" i="1"/>
  <c r="Y332" i="1"/>
  <c r="BP328" i="1"/>
  <c r="BN328" i="1"/>
  <c r="Z328" i="1"/>
  <c r="BP345" i="1"/>
  <c r="BN345" i="1"/>
  <c r="Z345" i="1"/>
  <c r="BP369" i="1"/>
  <c r="BN369" i="1"/>
  <c r="Z369" i="1"/>
  <c r="BP389" i="1"/>
  <c r="BN389" i="1"/>
  <c r="Z389" i="1"/>
  <c r="Y405" i="1"/>
  <c r="BP404" i="1"/>
  <c r="BN404" i="1"/>
  <c r="Z404" i="1"/>
  <c r="Z405" i="1" s="1"/>
  <c r="Y412" i="1"/>
  <c r="BP408" i="1"/>
  <c r="BN408" i="1"/>
  <c r="Z408" i="1"/>
  <c r="BP427" i="1"/>
  <c r="BN427" i="1"/>
  <c r="Z427" i="1"/>
  <c r="Y441" i="1"/>
  <c r="BP437" i="1"/>
  <c r="BN437" i="1"/>
  <c r="Z437" i="1"/>
  <c r="BP453" i="1"/>
  <c r="BN453" i="1"/>
  <c r="Z453" i="1"/>
  <c r="BP469" i="1"/>
  <c r="BN469" i="1"/>
  <c r="Z469" i="1"/>
  <c r="BP473" i="1"/>
  <c r="BN473" i="1"/>
  <c r="Z473" i="1"/>
  <c r="Y319" i="1"/>
  <c r="Y318" i="1"/>
  <c r="Y375" i="1"/>
  <c r="Y471" i="1"/>
  <c r="Y470" i="1"/>
  <c r="H9" i="1"/>
  <c r="A10" i="1"/>
  <c r="B501" i="1"/>
  <c r="X492" i="1"/>
  <c r="X493" i="1"/>
  <c r="X495" i="1"/>
  <c r="Y24" i="1"/>
  <c r="Z27" i="1"/>
  <c r="Z31" i="1" s="1"/>
  <c r="BN27" i="1"/>
  <c r="BP27" i="1"/>
  <c r="Z29" i="1"/>
  <c r="BN29" i="1"/>
  <c r="C501" i="1"/>
  <c r="Z41" i="1"/>
  <c r="Z43" i="1" s="1"/>
  <c r="BN41" i="1"/>
  <c r="BP41" i="1"/>
  <c r="Y44" i="1"/>
  <c r="D501" i="1"/>
  <c r="Y57" i="1"/>
  <c r="Z52" i="1"/>
  <c r="BN52" i="1"/>
  <c r="Z54" i="1"/>
  <c r="BN54" i="1"/>
  <c r="BP56" i="1"/>
  <c r="BN56" i="1"/>
  <c r="Z56" i="1"/>
  <c r="Y58" i="1"/>
  <c r="Y63" i="1"/>
  <c r="BP60" i="1"/>
  <c r="BN60" i="1"/>
  <c r="Z60" i="1"/>
  <c r="BP68" i="1"/>
  <c r="BN68" i="1"/>
  <c r="Z68" i="1"/>
  <c r="Y77" i="1"/>
  <c r="BP72" i="1"/>
  <c r="BN72" i="1"/>
  <c r="Z72" i="1"/>
  <c r="BP76" i="1"/>
  <c r="BN76" i="1"/>
  <c r="Z76" i="1"/>
  <c r="Y78" i="1"/>
  <c r="Y83" i="1"/>
  <c r="BP80" i="1"/>
  <c r="BN80" i="1"/>
  <c r="Z80" i="1"/>
  <c r="Z82" i="1" s="1"/>
  <c r="Y90" i="1"/>
  <c r="Y89" i="1"/>
  <c r="BP93" i="1"/>
  <c r="BN93" i="1"/>
  <c r="Z93" i="1"/>
  <c r="BP102" i="1"/>
  <c r="BN102" i="1"/>
  <c r="Z102" i="1"/>
  <c r="Y111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Z338" i="1" s="1"/>
  <c r="Y338" i="1"/>
  <c r="F9" i="1"/>
  <c r="J9" i="1"/>
  <c r="BP62" i="1"/>
  <c r="BN62" i="1"/>
  <c r="Z62" i="1"/>
  <c r="Y64" i="1"/>
  <c r="Y69" i="1"/>
  <c r="BP66" i="1"/>
  <c r="BN66" i="1"/>
  <c r="Z66" i="1"/>
  <c r="BP74" i="1"/>
  <c r="BN74" i="1"/>
  <c r="Z74" i="1"/>
  <c r="BP87" i="1"/>
  <c r="BN87" i="1"/>
  <c r="Z87" i="1"/>
  <c r="Z89" i="1" s="1"/>
  <c r="BP95" i="1"/>
  <c r="BN95" i="1"/>
  <c r="Z95" i="1"/>
  <c r="Y97" i="1"/>
  <c r="F501" i="1"/>
  <c r="Y105" i="1"/>
  <c r="BP100" i="1"/>
  <c r="BN100" i="1"/>
  <c r="Z100" i="1"/>
  <c r="Z104" i="1" s="1"/>
  <c r="Y104" i="1"/>
  <c r="BP108" i="1"/>
  <c r="BN108" i="1"/>
  <c r="Z108" i="1"/>
  <c r="Z110" i="1" s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BP323" i="1"/>
  <c r="BN323" i="1"/>
  <c r="Z323" i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Z246" i="1"/>
  <c r="BP242" i="1"/>
  <c r="BN242" i="1"/>
  <c r="Z242" i="1"/>
  <c r="Y246" i="1"/>
  <c r="BP251" i="1"/>
  <c r="BN251" i="1"/>
  <c r="Z251" i="1"/>
  <c r="Y255" i="1"/>
  <c r="BP260" i="1"/>
  <c r="BN260" i="1"/>
  <c r="Z260" i="1"/>
  <c r="BP269" i="1"/>
  <c r="BN269" i="1"/>
  <c r="Z269" i="1"/>
  <c r="P501" i="1"/>
  <c r="Y277" i="1"/>
  <c r="BP274" i="1"/>
  <c r="BN274" i="1"/>
  <c r="Z274" i="1"/>
  <c r="R501" i="1"/>
  <c r="BP292" i="1"/>
  <c r="BN292" i="1"/>
  <c r="Z292" i="1"/>
  <c r="Y305" i="1"/>
  <c r="BP300" i="1"/>
  <c r="BN300" i="1"/>
  <c r="Z300" i="1"/>
  <c r="BP308" i="1"/>
  <c r="BN308" i="1"/>
  <c r="Z308" i="1"/>
  <c r="Z312" i="1" s="1"/>
  <c r="Y312" i="1"/>
  <c r="Z318" i="1"/>
  <c r="BP316" i="1"/>
  <c r="BN316" i="1"/>
  <c r="Z316" i="1"/>
  <c r="Y326" i="1"/>
  <c r="BP329" i="1"/>
  <c r="BN329" i="1"/>
  <c r="Z329" i="1"/>
  <c r="BP344" i="1"/>
  <c r="BN344" i="1"/>
  <c r="Z344" i="1"/>
  <c r="Z350" i="1" s="1"/>
  <c r="BP348" i="1"/>
  <c r="BN348" i="1"/>
  <c r="Z348" i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Z380" i="1" s="1"/>
  <c r="Y395" i="1"/>
  <c r="BP388" i="1"/>
  <c r="BN388" i="1"/>
  <c r="Z388" i="1"/>
  <c r="BP392" i="1"/>
  <c r="BN392" i="1"/>
  <c r="Z392" i="1"/>
  <c r="BP409" i="1"/>
  <c r="BN409" i="1"/>
  <c r="Z409" i="1"/>
  <c r="Z412" i="1" s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BP438" i="1"/>
  <c r="BN438" i="1"/>
  <c r="Z438" i="1"/>
  <c r="Z440" i="1" s="1"/>
  <c r="Y449" i="1"/>
  <c r="BP446" i="1"/>
  <c r="BN446" i="1"/>
  <c r="Z446" i="1"/>
  <c r="BP454" i="1"/>
  <c r="BN454" i="1"/>
  <c r="Z454" i="1"/>
  <c r="Y465" i="1"/>
  <c r="BP460" i="1"/>
  <c r="BN460" i="1"/>
  <c r="Z460" i="1"/>
  <c r="Y464" i="1"/>
  <c r="BP468" i="1"/>
  <c r="BN468" i="1"/>
  <c r="Z468" i="1"/>
  <c r="Y475" i="1"/>
  <c r="Y490" i="1"/>
  <c r="Z470" i="1" l="1"/>
  <c r="Z464" i="1"/>
  <c r="Z331" i="1"/>
  <c r="Z294" i="1"/>
  <c r="Z276" i="1"/>
  <c r="Z263" i="1"/>
  <c r="Z255" i="1"/>
  <c r="Z325" i="1"/>
  <c r="Z143" i="1"/>
  <c r="Z69" i="1"/>
  <c r="Z395" i="1"/>
  <c r="Y492" i="1"/>
  <c r="Z211" i="1"/>
  <c r="Z449" i="1"/>
  <c r="Z304" i="1"/>
  <c r="Y495" i="1"/>
  <c r="Y493" i="1"/>
  <c r="Z57" i="1"/>
  <c r="Z455" i="1"/>
  <c r="Z270" i="1"/>
  <c r="Z199" i="1"/>
  <c r="Z173" i="1"/>
  <c r="Z117" i="1"/>
  <c r="Z77" i="1"/>
  <c r="X494" i="1"/>
  <c r="Z434" i="1"/>
  <c r="Z230" i="1"/>
  <c r="Z167" i="1"/>
  <c r="Z96" i="1"/>
  <c r="Z63" i="1"/>
  <c r="Z496" i="1" s="1"/>
  <c r="Y491" i="1"/>
  <c r="Y494" i="1" l="1"/>
</calcChain>
</file>

<file path=xl/sharedStrings.xml><?xml version="1.0" encoding="utf-8"?>
<sst xmlns="http://schemas.openxmlformats.org/spreadsheetml/2006/main" count="2290" uniqueCount="768">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</sst>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1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1" t="s">
        <v>0</v>
      </c>
      <c r="E1" s="579"/>
      <c r="F1" s="579"/>
      <c r="G1" s="12" t="s">
        <v>1</v>
      </c>
      <c r="H1" s="631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8" t="s">
        <v>8</v>
      </c>
      <c r="B5" s="665"/>
      <c r="C5" s="666"/>
      <c r="D5" s="635"/>
      <c r="E5" s="636"/>
      <c r="F5" s="814" t="s">
        <v>9</v>
      </c>
      <c r="G5" s="666"/>
      <c r="H5" s="635" t="s">
        <v>767</v>
      </c>
      <c r="I5" s="772"/>
      <c r="J5" s="772"/>
      <c r="K5" s="772"/>
      <c r="L5" s="772"/>
      <c r="M5" s="636"/>
      <c r="N5" s="58"/>
      <c r="P5" s="24" t="s">
        <v>10</v>
      </c>
      <c r="Q5" s="852">
        <v>45962</v>
      </c>
      <c r="R5" s="670"/>
      <c r="T5" s="714" t="s">
        <v>11</v>
      </c>
      <c r="U5" s="715"/>
      <c r="V5" s="717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8" t="s">
        <v>13</v>
      </c>
      <c r="B6" s="665"/>
      <c r="C6" s="666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70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Суббота</v>
      </c>
      <c r="R6" s="548"/>
      <c r="T6" s="724" t="s">
        <v>16</v>
      </c>
      <c r="U6" s="715"/>
      <c r="V6" s="855" t="s">
        <v>17</v>
      </c>
      <c r="W6" s="590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617"/>
      <c r="M7" s="618"/>
      <c r="N7" s="60"/>
      <c r="P7" s="24"/>
      <c r="Q7" s="42"/>
      <c r="R7" s="42"/>
      <c r="T7" s="557"/>
      <c r="U7" s="715"/>
      <c r="V7" s="856"/>
      <c r="W7" s="857"/>
      <c r="AB7" s="51"/>
      <c r="AC7" s="51"/>
      <c r="AD7" s="51"/>
      <c r="AE7" s="51"/>
    </row>
    <row r="8" spans="1:32" s="537" customFormat="1" ht="25.5" customHeight="1" x14ac:dyDescent="0.2">
      <c r="A8" s="869" t="s">
        <v>18</v>
      </c>
      <c r="B8" s="566"/>
      <c r="C8" s="567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84">
        <v>0.5</v>
      </c>
      <c r="R8" s="618"/>
      <c r="T8" s="557"/>
      <c r="U8" s="715"/>
      <c r="V8" s="856"/>
      <c r="W8" s="857"/>
      <c r="AB8" s="51"/>
      <c r="AC8" s="51"/>
      <c r="AD8" s="51"/>
      <c r="AE8" s="51"/>
    </row>
    <row r="9" spans="1:32" s="537" customFormat="1" ht="39.950000000000003" customHeight="1" x14ac:dyDescent="0.2">
      <c r="A9" s="6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2"/>
      <c r="E9" s="564"/>
      <c r="F9" s="6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5"/>
      <c r="P9" s="26" t="s">
        <v>21</v>
      </c>
      <c r="Q9" s="667"/>
      <c r="R9" s="668"/>
      <c r="T9" s="557"/>
      <c r="U9" s="715"/>
      <c r="V9" s="858"/>
      <c r="W9" s="859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2"/>
      <c r="E10" s="564"/>
      <c r="F10" s="6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2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25"/>
      <c r="R10" s="726"/>
      <c r="U10" s="24" t="s">
        <v>23</v>
      </c>
      <c r="V10" s="589" t="s">
        <v>24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1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6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684"/>
      <c r="R12" s="618"/>
      <c r="S12" s="23"/>
      <c r="U12" s="24"/>
      <c r="V12" s="579"/>
      <c r="W12" s="557"/>
      <c r="AB12" s="51"/>
      <c r="AC12" s="51"/>
      <c r="AD12" s="51"/>
      <c r="AE12" s="51"/>
    </row>
    <row r="13" spans="1:32" s="537" customFormat="1" ht="23.25" customHeight="1" x14ac:dyDescent="0.2">
      <c r="A13" s="706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1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6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5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42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3"/>
      <c r="Q16" s="743"/>
      <c r="R16" s="743"/>
      <c r="S16" s="743"/>
      <c r="T16" s="7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688" t="s">
        <v>38</v>
      </c>
      <c r="D17" s="593" t="s">
        <v>39</v>
      </c>
      <c r="E17" s="65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653"/>
      <c r="R17" s="653"/>
      <c r="S17" s="653"/>
      <c r="T17" s="654"/>
      <c r="U17" s="851" t="s">
        <v>51</v>
      </c>
      <c r="V17" s="666"/>
      <c r="W17" s="593" t="s">
        <v>52</v>
      </c>
      <c r="X17" s="593" t="s">
        <v>53</v>
      </c>
      <c r="Y17" s="849" t="s">
        <v>54</v>
      </c>
      <c r="Z17" s="862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18"/>
      <c r="AF17" s="819"/>
      <c r="AG17" s="66"/>
      <c r="BD17" s="65" t="s">
        <v>60</v>
      </c>
    </row>
    <row r="18" spans="1:68" ht="14.25" customHeight="1" x14ac:dyDescent="0.2">
      <c r="A18" s="594"/>
      <c r="B18" s="594"/>
      <c r="C18" s="594"/>
      <c r="D18" s="655"/>
      <c r="E18" s="657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5"/>
      <c r="Q18" s="656"/>
      <c r="R18" s="656"/>
      <c r="S18" s="656"/>
      <c r="T18" s="657"/>
      <c r="U18" s="67" t="s">
        <v>61</v>
      </c>
      <c r="V18" s="67" t="s">
        <v>62</v>
      </c>
      <c r="W18" s="594"/>
      <c r="X18" s="594"/>
      <c r="Y18" s="850"/>
      <c r="Z18" s="863"/>
      <c r="AA18" s="751"/>
      <c r="AB18" s="751"/>
      <c r="AC18" s="751"/>
      <c r="AD18" s="820"/>
      <c r="AE18" s="821"/>
      <c r="AF18" s="822"/>
      <c r="AG18" s="66"/>
      <c r="BD18" s="65"/>
    </row>
    <row r="19" spans="1:68" ht="27.75" hidden="1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hidden="1" customHeight="1" x14ac:dyDescent="0.25">
      <c r="A20" s="568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0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1"/>
      <c r="P23" s="565" t="s">
        <v>71</v>
      </c>
      <c r="Q23" s="566"/>
      <c r="R23" s="566"/>
      <c r="S23" s="566"/>
      <c r="T23" s="566"/>
      <c r="U23" s="566"/>
      <c r="V23" s="567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1"/>
      <c r="P24" s="565" t="s">
        <v>71</v>
      </c>
      <c r="Q24" s="566"/>
      <c r="R24" s="566"/>
      <c r="S24" s="566"/>
      <c r="T24" s="566"/>
      <c r="U24" s="566"/>
      <c r="V24" s="567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0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1"/>
      <c r="P31" s="565" t="s">
        <v>71</v>
      </c>
      <c r="Q31" s="566"/>
      <c r="R31" s="566"/>
      <c r="S31" s="566"/>
      <c r="T31" s="566"/>
      <c r="U31" s="566"/>
      <c r="V31" s="567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1"/>
      <c r="P32" s="565" t="s">
        <v>71</v>
      </c>
      <c r="Q32" s="566"/>
      <c r="R32" s="566"/>
      <c r="S32" s="566"/>
      <c r="T32" s="566"/>
      <c r="U32" s="566"/>
      <c r="V32" s="567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0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1"/>
      <c r="P35" s="565" t="s">
        <v>71</v>
      </c>
      <c r="Q35" s="566"/>
      <c r="R35" s="566"/>
      <c r="S35" s="566"/>
      <c r="T35" s="566"/>
      <c r="U35" s="566"/>
      <c r="V35" s="567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1"/>
      <c r="P36" s="565" t="s">
        <v>71</v>
      </c>
      <c r="Q36" s="566"/>
      <c r="R36" s="566"/>
      <c r="S36" s="566"/>
      <c r="T36" s="566"/>
      <c r="U36" s="566"/>
      <c r="V36" s="567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1" t="s">
        <v>97</v>
      </c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12"/>
      <c r="R37" s="612"/>
      <c r="S37" s="612"/>
      <c r="T37" s="612"/>
      <c r="U37" s="612"/>
      <c r="V37" s="612"/>
      <c r="W37" s="612"/>
      <c r="X37" s="612"/>
      <c r="Y37" s="612"/>
      <c r="Z37" s="612"/>
      <c r="AA37" s="48"/>
      <c r="AB37" s="48"/>
      <c r="AC37" s="48"/>
    </row>
    <row r="38" spans="1:68" ht="16.5" hidden="1" customHeight="1" x14ac:dyDescent="0.25">
      <c r="A38" s="568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hidden="1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hidden="1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60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1"/>
      <c r="P43" s="565" t="s">
        <v>71</v>
      </c>
      <c r="Q43" s="566"/>
      <c r="R43" s="566"/>
      <c r="S43" s="566"/>
      <c r="T43" s="566"/>
      <c r="U43" s="566"/>
      <c r="V43" s="567"/>
      <c r="W43" s="37" t="s">
        <v>72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hidden="1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1"/>
      <c r="P44" s="565" t="s">
        <v>71</v>
      </c>
      <c r="Q44" s="566"/>
      <c r="R44" s="566"/>
      <c r="S44" s="566"/>
      <c r="T44" s="566"/>
      <c r="U44" s="566"/>
      <c r="V44" s="567"/>
      <c r="W44" s="37" t="s">
        <v>69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hidden="1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3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0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1"/>
      <c r="P47" s="565" t="s">
        <v>71</v>
      </c>
      <c r="Q47" s="566"/>
      <c r="R47" s="566"/>
      <c r="S47" s="566"/>
      <c r="T47" s="566"/>
      <c r="U47" s="566"/>
      <c r="V47" s="567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1"/>
      <c r="P48" s="565" t="s">
        <v>71</v>
      </c>
      <c r="Q48" s="566"/>
      <c r="R48" s="566"/>
      <c r="S48" s="566"/>
      <c r="T48" s="566"/>
      <c r="U48" s="566"/>
      <c r="V48" s="567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68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hidden="1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25</v>
      </c>
      <c r="Y51" s="544">
        <f t="shared" ref="Y51:Y56" si="0">IFERROR(IF(X51="",0,CEILING((X51/$H51),1)*$H51),"")</f>
        <v>33.599999999999994</v>
      </c>
      <c r="Z51" s="36">
        <f>IFERROR(IF(Y51=0,"",ROUNDUP(Y51/H51,0)*0.01898),"")</f>
        <v>5.6940000000000004E-2</v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25.970982142857146</v>
      </c>
      <c r="BN51" s="64">
        <f t="shared" ref="BN51:BN56" si="2">IFERROR(Y51*I51/H51,"0")</f>
        <v>34.904999999999994</v>
      </c>
      <c r="BO51" s="64">
        <f t="shared" ref="BO51:BO56" si="3">IFERROR(1/J51*(X51/H51),"0")</f>
        <v>3.4877232142857144E-2</v>
      </c>
      <c r="BP51" s="64">
        <f t="shared" ref="BP51:BP56" si="4">IFERROR(1/J51*(Y51/H51),"0")</f>
        <v>4.6874999999999993E-2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85</v>
      </c>
      <c r="Y52" s="544">
        <f t="shared" si="0"/>
        <v>86.4</v>
      </c>
      <c r="Z52" s="36">
        <f>IFERROR(IF(Y52=0,"",ROUNDUP(Y52/H52,0)*0.01898),"")</f>
        <v>0.15184</v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88.4236111111111</v>
      </c>
      <c r="BN52" s="64">
        <f t="shared" si="2"/>
        <v>89.88</v>
      </c>
      <c r="BO52" s="64">
        <f t="shared" si="3"/>
        <v>0.12297453703703703</v>
      </c>
      <c r="BP52" s="64">
        <f t="shared" si="4"/>
        <v>0.125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5</v>
      </c>
      <c r="Y54" s="544">
        <f t="shared" si="0"/>
        <v>8</v>
      </c>
      <c r="Z54" s="36">
        <f>IFERROR(IF(Y54=0,"",ROUNDUP(Y54/H54,0)*0.00902),"")</f>
        <v>1.804E-2</v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5.2625000000000002</v>
      </c>
      <c r="BN54" s="64">
        <f t="shared" si="2"/>
        <v>8.42</v>
      </c>
      <c r="BO54" s="64">
        <f t="shared" si="3"/>
        <v>9.46969696969697E-3</v>
      </c>
      <c r="BP54" s="64">
        <f t="shared" si="4"/>
        <v>1.5151515151515152E-2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0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1"/>
      <c r="P57" s="565" t="s">
        <v>71</v>
      </c>
      <c r="Q57" s="566"/>
      <c r="R57" s="566"/>
      <c r="S57" s="566"/>
      <c r="T57" s="566"/>
      <c r="U57" s="566"/>
      <c r="V57" s="567"/>
      <c r="W57" s="37" t="s">
        <v>72</v>
      </c>
      <c r="X57" s="545">
        <f>IFERROR(X51/H51,"0")+IFERROR(X52/H52,"0")+IFERROR(X53/H53,"0")+IFERROR(X54/H54,"0")+IFERROR(X55/H55,"0")+IFERROR(X56/H56,"0")</f>
        <v>11.352513227513228</v>
      </c>
      <c r="Y57" s="545">
        <f>IFERROR(Y51/H51,"0")+IFERROR(Y52/H52,"0")+IFERROR(Y53/H53,"0")+IFERROR(Y54/H54,"0")+IFERROR(Y55/H55,"0")+IFERROR(Y56/H56,"0")</f>
        <v>13</v>
      </c>
      <c r="Z57" s="545">
        <f>IFERROR(IF(Z51="",0,Z51),"0")+IFERROR(IF(Z52="",0,Z52),"0")+IFERROR(IF(Z53="",0,Z53),"0")+IFERROR(IF(Z54="",0,Z54),"0")+IFERROR(IF(Z55="",0,Z55),"0")+IFERROR(IF(Z56="",0,Z56),"0")</f>
        <v>0.22682000000000002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1"/>
      <c r="P58" s="565" t="s">
        <v>71</v>
      </c>
      <c r="Q58" s="566"/>
      <c r="R58" s="566"/>
      <c r="S58" s="566"/>
      <c r="T58" s="566"/>
      <c r="U58" s="566"/>
      <c r="V58" s="567"/>
      <c r="W58" s="37" t="s">
        <v>69</v>
      </c>
      <c r="X58" s="545">
        <f>IFERROR(SUM(X51:X56),"0")</f>
        <v>115</v>
      </c>
      <c r="Y58" s="545">
        <f>IFERROR(SUM(Y51:Y56),"0")</f>
        <v>128</v>
      </c>
      <c r="Z58" s="37"/>
      <c r="AA58" s="546"/>
      <c r="AB58" s="546"/>
      <c r="AC58" s="546"/>
    </row>
    <row r="59" spans="1:68" ht="14.25" hidden="1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104</v>
      </c>
      <c r="Y60" s="544">
        <f>IFERROR(IF(X60="",0,CEILING((X60/$H60),1)*$H60),"")</f>
        <v>108</v>
      </c>
      <c r="Z60" s="36">
        <f>IFERROR(IF(Y60=0,"",ROUNDUP(Y60/H60,0)*0.01898),"")</f>
        <v>0.1898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108.18888888888888</v>
      </c>
      <c r="BN60" s="64">
        <f>IFERROR(Y60*I60/H60,"0")</f>
        <v>112.34999999999998</v>
      </c>
      <c r="BO60" s="64">
        <f>IFERROR(1/J60*(X60/H60),"0")</f>
        <v>0.15046296296296297</v>
      </c>
      <c r="BP60" s="64">
        <f>IFERROR(1/J60*(Y60/H60),"0")</f>
        <v>0.15625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0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1"/>
      <c r="P63" s="565" t="s">
        <v>71</v>
      </c>
      <c r="Q63" s="566"/>
      <c r="R63" s="566"/>
      <c r="S63" s="566"/>
      <c r="T63" s="566"/>
      <c r="U63" s="566"/>
      <c r="V63" s="567"/>
      <c r="W63" s="37" t="s">
        <v>72</v>
      </c>
      <c r="X63" s="545">
        <f>IFERROR(X60/H60,"0")+IFERROR(X61/H61,"0")+IFERROR(X62/H62,"0")</f>
        <v>9.6296296296296298</v>
      </c>
      <c r="Y63" s="545">
        <f>IFERROR(Y60/H60,"0")+IFERROR(Y61/H61,"0")+IFERROR(Y62/H62,"0")</f>
        <v>10</v>
      </c>
      <c r="Z63" s="545">
        <f>IFERROR(IF(Z60="",0,Z60),"0")+IFERROR(IF(Z61="",0,Z61),"0")+IFERROR(IF(Z62="",0,Z62),"0")</f>
        <v>0.1898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1"/>
      <c r="P64" s="565" t="s">
        <v>71</v>
      </c>
      <c r="Q64" s="566"/>
      <c r="R64" s="566"/>
      <c r="S64" s="566"/>
      <c r="T64" s="566"/>
      <c r="U64" s="566"/>
      <c r="V64" s="567"/>
      <c r="W64" s="37" t="s">
        <v>69</v>
      </c>
      <c r="X64" s="545">
        <f>IFERROR(SUM(X60:X62),"0")</f>
        <v>104</v>
      </c>
      <c r="Y64" s="545">
        <f>IFERROR(SUM(Y60:Y62),"0")</f>
        <v>108</v>
      </c>
      <c r="Z64" s="37"/>
      <c r="AA64" s="546"/>
      <c r="AB64" s="546"/>
      <c r="AC64" s="546"/>
    </row>
    <row r="65" spans="1:68" ht="14.25" hidden="1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0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1"/>
      <c r="P69" s="565" t="s">
        <v>71</v>
      </c>
      <c r="Q69" s="566"/>
      <c r="R69" s="566"/>
      <c r="S69" s="566"/>
      <c r="T69" s="566"/>
      <c r="U69" s="566"/>
      <c r="V69" s="567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1"/>
      <c r="P70" s="565" t="s">
        <v>71</v>
      </c>
      <c r="Q70" s="566"/>
      <c r="R70" s="566"/>
      <c r="S70" s="566"/>
      <c r="T70" s="566"/>
      <c r="U70" s="566"/>
      <c r="V70" s="567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0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1"/>
      <c r="P77" s="565" t="s">
        <v>71</v>
      </c>
      <c r="Q77" s="566"/>
      <c r="R77" s="566"/>
      <c r="S77" s="566"/>
      <c r="T77" s="566"/>
      <c r="U77" s="566"/>
      <c r="V77" s="567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1"/>
      <c r="P78" s="565" t="s">
        <v>71</v>
      </c>
      <c r="Q78" s="566"/>
      <c r="R78" s="566"/>
      <c r="S78" s="566"/>
      <c r="T78" s="566"/>
      <c r="U78" s="566"/>
      <c r="V78" s="567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28</v>
      </c>
      <c r="Y80" s="544">
        <f>IFERROR(IF(X80="",0,CEILING((X80/$H80),1)*$H80),"")</f>
        <v>31.2</v>
      </c>
      <c r="Z80" s="36">
        <f>IFERROR(IF(Y80=0,"",ROUNDUP(Y80/H80,0)*0.01898),"")</f>
        <v>7.5920000000000001E-2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29.561538461538461</v>
      </c>
      <c r="BN80" s="64">
        <f>IFERROR(Y80*I80/H80,"0")</f>
        <v>32.94</v>
      </c>
      <c r="BO80" s="64">
        <f>IFERROR(1/J80*(X80/H80),"0")</f>
        <v>5.6089743589743592E-2</v>
      </c>
      <c r="BP80" s="64">
        <f>IFERROR(1/J80*(Y80/H80),"0")</f>
        <v>6.25E-2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0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1"/>
      <c r="P82" s="565" t="s">
        <v>71</v>
      </c>
      <c r="Q82" s="566"/>
      <c r="R82" s="566"/>
      <c r="S82" s="566"/>
      <c r="T82" s="566"/>
      <c r="U82" s="566"/>
      <c r="V82" s="567"/>
      <c r="W82" s="37" t="s">
        <v>72</v>
      </c>
      <c r="X82" s="545">
        <f>IFERROR(X80/H80,"0")+IFERROR(X81/H81,"0")</f>
        <v>3.5897435897435899</v>
      </c>
      <c r="Y82" s="545">
        <f>IFERROR(Y80/H80,"0")+IFERROR(Y81/H81,"0")</f>
        <v>4</v>
      </c>
      <c r="Z82" s="545">
        <f>IFERROR(IF(Z80="",0,Z80),"0")+IFERROR(IF(Z81="",0,Z81),"0")</f>
        <v>7.5920000000000001E-2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1"/>
      <c r="P83" s="565" t="s">
        <v>71</v>
      </c>
      <c r="Q83" s="566"/>
      <c r="R83" s="566"/>
      <c r="S83" s="566"/>
      <c r="T83" s="566"/>
      <c r="U83" s="566"/>
      <c r="V83" s="567"/>
      <c r="W83" s="37" t="s">
        <v>69</v>
      </c>
      <c r="X83" s="545">
        <f>IFERROR(SUM(X80:X81),"0")</f>
        <v>28</v>
      </c>
      <c r="Y83" s="545">
        <f>IFERROR(SUM(Y80:Y81),"0")</f>
        <v>31.2</v>
      </c>
      <c r="Z83" s="37"/>
      <c r="AA83" s="546"/>
      <c r="AB83" s="546"/>
      <c r="AC83" s="546"/>
    </row>
    <row r="84" spans="1:68" ht="16.5" hidden="1" customHeight="1" x14ac:dyDescent="0.25">
      <c r="A84" s="568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hidden="1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hidden="1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 t="s">
        <v>110</v>
      </c>
      <c r="M87" s="33" t="s">
        <v>77</v>
      </c>
      <c r="N87" s="33"/>
      <c r="O87" s="32">
        <v>50</v>
      </c>
      <c r="P87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 t="s">
        <v>106</v>
      </c>
      <c r="AK87" s="68">
        <v>48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6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3</v>
      </c>
      <c r="Y88" s="544">
        <f>IFERROR(IF(X88="",0,CEILING((X88/$H88),1)*$H88),"")</f>
        <v>4.5</v>
      </c>
      <c r="Z88" s="36">
        <f>IFERROR(IF(Y88=0,"",ROUNDUP(Y88/H88,0)*0.00902),"")</f>
        <v>9.0200000000000002E-3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3.1399999999999997</v>
      </c>
      <c r="BN88" s="64">
        <f>IFERROR(Y88*I88/H88,"0")</f>
        <v>4.71</v>
      </c>
      <c r="BO88" s="64">
        <f>IFERROR(1/J88*(X88/H88),"0")</f>
        <v>5.0505050505050501E-3</v>
      </c>
      <c r="BP88" s="64">
        <f>IFERROR(1/J88*(Y88/H88),"0")</f>
        <v>7.575757575757576E-3</v>
      </c>
    </row>
    <row r="89" spans="1:68" x14ac:dyDescent="0.2">
      <c r="A89" s="560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1"/>
      <c r="P89" s="565" t="s">
        <v>71</v>
      </c>
      <c r="Q89" s="566"/>
      <c r="R89" s="566"/>
      <c r="S89" s="566"/>
      <c r="T89" s="566"/>
      <c r="U89" s="566"/>
      <c r="V89" s="567"/>
      <c r="W89" s="37" t="s">
        <v>72</v>
      </c>
      <c r="X89" s="545">
        <f>IFERROR(X86/H86,"0")+IFERROR(X87/H87,"0")+IFERROR(X88/H88,"0")</f>
        <v>0.66666666666666663</v>
      </c>
      <c r="Y89" s="545">
        <f>IFERROR(Y86/H86,"0")+IFERROR(Y87/H87,"0")+IFERROR(Y88/H88,"0")</f>
        <v>1</v>
      </c>
      <c r="Z89" s="545">
        <f>IFERROR(IF(Z86="",0,Z86),"0")+IFERROR(IF(Z87="",0,Z87),"0")+IFERROR(IF(Z88="",0,Z88),"0")</f>
        <v>9.0200000000000002E-3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1"/>
      <c r="P90" s="565" t="s">
        <v>71</v>
      </c>
      <c r="Q90" s="566"/>
      <c r="R90" s="566"/>
      <c r="S90" s="566"/>
      <c r="T90" s="566"/>
      <c r="U90" s="566"/>
      <c r="V90" s="567"/>
      <c r="W90" s="37" t="s">
        <v>69</v>
      </c>
      <c r="X90" s="545">
        <f>IFERROR(SUM(X86:X88),"0")</f>
        <v>3</v>
      </c>
      <c r="Y90" s="545">
        <f>IFERROR(SUM(Y86:Y88),"0")</f>
        <v>4.5</v>
      </c>
      <c r="Z90" s="37"/>
      <c r="AA90" s="546"/>
      <c r="AB90" s="546"/>
      <c r="AC90" s="546"/>
    </row>
    <row r="91" spans="1:68" ht="14.25" hidden="1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hidden="1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193</v>
      </c>
      <c r="Y94" s="544">
        <f>IFERROR(IF(X94="",0,CEILING((X94/$H94),1)*$H94),"")</f>
        <v>194.4</v>
      </c>
      <c r="Z94" s="36">
        <f>IFERROR(IF(Y94=0,"",ROUNDUP(Y94/H94,0)*0.00651),"")</f>
        <v>0.46872000000000003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211.01333333333332</v>
      </c>
      <c r="BN94" s="64">
        <f>IFERROR(Y94*I94/H94,"0")</f>
        <v>212.54399999999998</v>
      </c>
      <c r="BO94" s="64">
        <f>IFERROR(1/J94*(X94/H94),"0")</f>
        <v>0.39275539275539278</v>
      </c>
      <c r="BP94" s="64">
        <f>IFERROR(1/J94*(Y94/H94),"0")</f>
        <v>0.39560439560439564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0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1"/>
      <c r="P96" s="565" t="s">
        <v>71</v>
      </c>
      <c r="Q96" s="566"/>
      <c r="R96" s="566"/>
      <c r="S96" s="566"/>
      <c r="T96" s="566"/>
      <c r="U96" s="566"/>
      <c r="V96" s="567"/>
      <c r="W96" s="37" t="s">
        <v>72</v>
      </c>
      <c r="X96" s="545">
        <f>IFERROR(X92/H92,"0")+IFERROR(X93/H93,"0")+IFERROR(X94/H94,"0")+IFERROR(X95/H95,"0")</f>
        <v>71.481481481481481</v>
      </c>
      <c r="Y96" s="545">
        <f>IFERROR(Y92/H92,"0")+IFERROR(Y93/H93,"0")+IFERROR(Y94/H94,"0")+IFERROR(Y95/H95,"0")</f>
        <v>72</v>
      </c>
      <c r="Z96" s="545">
        <f>IFERROR(IF(Z92="",0,Z92),"0")+IFERROR(IF(Z93="",0,Z93),"0")+IFERROR(IF(Z94="",0,Z94),"0")+IFERROR(IF(Z95="",0,Z95),"0")</f>
        <v>0.46872000000000003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1"/>
      <c r="P97" s="565" t="s">
        <v>71</v>
      </c>
      <c r="Q97" s="566"/>
      <c r="R97" s="566"/>
      <c r="S97" s="566"/>
      <c r="T97" s="566"/>
      <c r="U97" s="566"/>
      <c r="V97" s="567"/>
      <c r="W97" s="37" t="s">
        <v>69</v>
      </c>
      <c r="X97" s="545">
        <f>IFERROR(SUM(X92:X95),"0")</f>
        <v>193</v>
      </c>
      <c r="Y97" s="545">
        <f>IFERROR(SUM(Y92:Y95),"0")</f>
        <v>194.4</v>
      </c>
      <c r="Z97" s="37"/>
      <c r="AA97" s="546"/>
      <c r="AB97" s="546"/>
      <c r="AC97" s="546"/>
    </row>
    <row r="98" spans="1:68" ht="16.5" hidden="1" customHeight="1" x14ac:dyDescent="0.25">
      <c r="A98" s="568" t="s">
        <v>192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hidden="1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345</v>
      </c>
      <c r="Y100" s="544">
        <f>IFERROR(IF(X100="",0,CEILING((X100/$H100),1)*$H100),"")</f>
        <v>345.6</v>
      </c>
      <c r="Z100" s="36">
        <f>IFERROR(IF(Y100=0,"",ROUNDUP(Y100/H100,0)*0.01898),"")</f>
        <v>0.60736000000000001</v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358.89583333333331</v>
      </c>
      <c r="BN100" s="64">
        <f>IFERROR(Y100*I100/H100,"0")</f>
        <v>359.52</v>
      </c>
      <c r="BO100" s="64">
        <f>IFERROR(1/J100*(X100/H100),"0")</f>
        <v>0.49913194444444442</v>
      </c>
      <c r="BP100" s="64">
        <f>IFERROR(1/J100*(Y100/H100),"0")</f>
        <v>0.5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7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0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1"/>
      <c r="P104" s="565" t="s">
        <v>71</v>
      </c>
      <c r="Q104" s="566"/>
      <c r="R104" s="566"/>
      <c r="S104" s="566"/>
      <c r="T104" s="566"/>
      <c r="U104" s="566"/>
      <c r="V104" s="567"/>
      <c r="W104" s="37" t="s">
        <v>72</v>
      </c>
      <c r="X104" s="545">
        <f>IFERROR(X100/H100,"0")+IFERROR(X101/H101,"0")+IFERROR(X102/H102,"0")+IFERROR(X103/H103,"0")</f>
        <v>31.944444444444443</v>
      </c>
      <c r="Y104" s="545">
        <f>IFERROR(Y100/H100,"0")+IFERROR(Y101/H101,"0")+IFERROR(Y102/H102,"0")+IFERROR(Y103/H103,"0")</f>
        <v>32</v>
      </c>
      <c r="Z104" s="545">
        <f>IFERROR(IF(Z100="",0,Z100),"0")+IFERROR(IF(Z101="",0,Z101),"0")+IFERROR(IF(Z102="",0,Z102),"0")+IFERROR(IF(Z103="",0,Z103),"0")</f>
        <v>0.60736000000000001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1"/>
      <c r="P105" s="565" t="s">
        <v>71</v>
      </c>
      <c r="Q105" s="566"/>
      <c r="R105" s="566"/>
      <c r="S105" s="566"/>
      <c r="T105" s="566"/>
      <c r="U105" s="566"/>
      <c r="V105" s="567"/>
      <c r="W105" s="37" t="s">
        <v>69</v>
      </c>
      <c r="X105" s="545">
        <f>IFERROR(SUM(X100:X103),"0")</f>
        <v>345</v>
      </c>
      <c r="Y105" s="545">
        <f>IFERROR(SUM(Y100:Y103),"0")</f>
        <v>345.6</v>
      </c>
      <c r="Z105" s="37"/>
      <c r="AA105" s="546"/>
      <c r="AB105" s="546"/>
      <c r="AC105" s="546"/>
    </row>
    <row r="106" spans="1:68" ht="14.25" hidden="1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60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1"/>
      <c r="P110" s="565" t="s">
        <v>71</v>
      </c>
      <c r="Q110" s="566"/>
      <c r="R110" s="566"/>
      <c r="S110" s="566"/>
      <c r="T110" s="566"/>
      <c r="U110" s="566"/>
      <c r="V110" s="567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1"/>
      <c r="P111" s="565" t="s">
        <v>71</v>
      </c>
      <c r="Q111" s="566"/>
      <c r="R111" s="566"/>
      <c r="S111" s="566"/>
      <c r="T111" s="566"/>
      <c r="U111" s="566"/>
      <c r="V111" s="567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538</v>
      </c>
      <c r="Y115" s="544">
        <f>IFERROR(IF(X115="",0,CEILING((X115/$H115),1)*$H115),"")</f>
        <v>540</v>
      </c>
      <c r="Z115" s="36">
        <f>IFERROR(IF(Y115=0,"",ROUNDUP(Y115/H115,0)*0.00651),"")</f>
        <v>1.302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588.21333333333325</v>
      </c>
      <c r="BN115" s="64">
        <f>IFERROR(Y115*I115/H115,"0")</f>
        <v>590.4</v>
      </c>
      <c r="BO115" s="64">
        <f>IFERROR(1/J115*(X115/H115),"0")</f>
        <v>1.0948310948310949</v>
      </c>
      <c r="BP115" s="64">
        <f>IFERROR(1/J115*(Y115/H115),"0")</f>
        <v>1.098901098901099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0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1"/>
      <c r="P117" s="565" t="s">
        <v>71</v>
      </c>
      <c r="Q117" s="566"/>
      <c r="R117" s="566"/>
      <c r="S117" s="566"/>
      <c r="T117" s="566"/>
      <c r="U117" s="566"/>
      <c r="V117" s="567"/>
      <c r="W117" s="37" t="s">
        <v>72</v>
      </c>
      <c r="X117" s="545">
        <f>IFERROR(X113/H113,"0")+IFERROR(X114/H114,"0")+IFERROR(X115/H115,"0")+IFERROR(X116/H116,"0")</f>
        <v>199.25925925925924</v>
      </c>
      <c r="Y117" s="545">
        <f>IFERROR(Y113/H113,"0")+IFERROR(Y114/H114,"0")+IFERROR(Y115/H115,"0")+IFERROR(Y116/H116,"0")</f>
        <v>200</v>
      </c>
      <c r="Z117" s="545">
        <f>IFERROR(IF(Z113="",0,Z113),"0")+IFERROR(IF(Z114="",0,Z114),"0")+IFERROR(IF(Z115="",0,Z115),"0")+IFERROR(IF(Z116="",0,Z116),"0")</f>
        <v>1.302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1"/>
      <c r="P118" s="565" t="s">
        <v>71</v>
      </c>
      <c r="Q118" s="566"/>
      <c r="R118" s="566"/>
      <c r="S118" s="566"/>
      <c r="T118" s="566"/>
      <c r="U118" s="566"/>
      <c r="V118" s="567"/>
      <c r="W118" s="37" t="s">
        <v>69</v>
      </c>
      <c r="X118" s="545">
        <f>IFERROR(SUM(X113:X116),"0")</f>
        <v>538</v>
      </c>
      <c r="Y118" s="545">
        <f>IFERROR(SUM(Y113:Y116),"0")</f>
        <v>540</v>
      </c>
      <c r="Z118" s="37"/>
      <c r="AA118" s="546"/>
      <c r="AB118" s="546"/>
      <c r="AC118" s="546"/>
    </row>
    <row r="119" spans="1:68" ht="14.25" hidden="1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0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1"/>
      <c r="P121" s="565" t="s">
        <v>71</v>
      </c>
      <c r="Q121" s="566"/>
      <c r="R121" s="566"/>
      <c r="S121" s="566"/>
      <c r="T121" s="566"/>
      <c r="U121" s="566"/>
      <c r="V121" s="567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1"/>
      <c r="P122" s="565" t="s">
        <v>71</v>
      </c>
      <c r="Q122" s="566"/>
      <c r="R122" s="566"/>
      <c r="S122" s="566"/>
      <c r="T122" s="566"/>
      <c r="U122" s="566"/>
      <c r="V122" s="567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68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hidden="1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60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1"/>
      <c r="P127" s="565" t="s">
        <v>71</v>
      </c>
      <c r="Q127" s="566"/>
      <c r="R127" s="566"/>
      <c r="S127" s="566"/>
      <c r="T127" s="566"/>
      <c r="U127" s="566"/>
      <c r="V127" s="567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1"/>
      <c r="P128" s="565" t="s">
        <v>71</v>
      </c>
      <c r="Q128" s="566"/>
      <c r="R128" s="566"/>
      <c r="S128" s="566"/>
      <c r="T128" s="566"/>
      <c r="U128" s="566"/>
      <c r="V128" s="567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5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0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1"/>
      <c r="P132" s="565" t="s">
        <v>71</v>
      </c>
      <c r="Q132" s="566"/>
      <c r="R132" s="566"/>
      <c r="S132" s="566"/>
      <c r="T132" s="566"/>
      <c r="U132" s="566"/>
      <c r="V132" s="567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1"/>
      <c r="P133" s="565" t="s">
        <v>71</v>
      </c>
      <c r="Q133" s="566"/>
      <c r="R133" s="566"/>
      <c r="S133" s="566"/>
      <c r="T133" s="566"/>
      <c r="U133" s="566"/>
      <c r="V133" s="567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0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1"/>
      <c r="P137" s="565" t="s">
        <v>71</v>
      </c>
      <c r="Q137" s="566"/>
      <c r="R137" s="566"/>
      <c r="S137" s="566"/>
      <c r="T137" s="566"/>
      <c r="U137" s="566"/>
      <c r="V137" s="567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1"/>
      <c r="P138" s="565" t="s">
        <v>71</v>
      </c>
      <c r="Q138" s="566"/>
      <c r="R138" s="566"/>
      <c r="S138" s="566"/>
      <c r="T138" s="566"/>
      <c r="U138" s="566"/>
      <c r="V138" s="567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68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hidden="1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8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0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1"/>
      <c r="P143" s="565" t="s">
        <v>71</v>
      </c>
      <c r="Q143" s="566"/>
      <c r="R143" s="566"/>
      <c r="S143" s="566"/>
      <c r="T143" s="566"/>
      <c r="U143" s="566"/>
      <c r="V143" s="567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1"/>
      <c r="P144" s="565" t="s">
        <v>71</v>
      </c>
      <c r="Q144" s="566"/>
      <c r="R144" s="566"/>
      <c r="S144" s="566"/>
      <c r="T144" s="566"/>
      <c r="U144" s="566"/>
      <c r="V144" s="567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5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0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1"/>
      <c r="P149" s="565" t="s">
        <v>71</v>
      </c>
      <c r="Q149" s="566"/>
      <c r="R149" s="566"/>
      <c r="S149" s="566"/>
      <c r="T149" s="566"/>
      <c r="U149" s="566"/>
      <c r="V149" s="567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1"/>
      <c r="P150" s="565" t="s">
        <v>71</v>
      </c>
      <c r="Q150" s="566"/>
      <c r="R150" s="566"/>
      <c r="S150" s="566"/>
      <c r="T150" s="566"/>
      <c r="U150" s="566"/>
      <c r="V150" s="567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1" t="s">
        <v>249</v>
      </c>
      <c r="B151" s="612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48"/>
      <c r="AB151" s="48"/>
      <c r="AC151" s="48"/>
    </row>
    <row r="152" spans="1:68" ht="16.5" hidden="1" customHeight="1" x14ac:dyDescent="0.25">
      <c r="A152" s="568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hidden="1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0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1"/>
      <c r="P155" s="565" t="s">
        <v>71</v>
      </c>
      <c r="Q155" s="566"/>
      <c r="R155" s="566"/>
      <c r="S155" s="566"/>
      <c r="T155" s="566"/>
      <c r="U155" s="566"/>
      <c r="V155" s="567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1"/>
      <c r="P156" s="565" t="s">
        <v>71</v>
      </c>
      <c r="Q156" s="566"/>
      <c r="R156" s="566"/>
      <c r="S156" s="566"/>
      <c r="T156" s="566"/>
      <c r="U156" s="566"/>
      <c r="V156" s="567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hidden="1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/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53</v>
      </c>
      <c r="Y161" s="544">
        <f t="shared" si="5"/>
        <v>54.6</v>
      </c>
      <c r="Z161" s="36">
        <f>IFERROR(IF(Y161=0,"",ROUNDUP(Y161/H161,0)*0.00502),"")</f>
        <v>0.13052</v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56.280952380952378</v>
      </c>
      <c r="BN161" s="64">
        <f t="shared" si="7"/>
        <v>57.98</v>
      </c>
      <c r="BO161" s="64">
        <f t="shared" si="8"/>
        <v>0.10785510785510787</v>
      </c>
      <c r="BP161" s="64">
        <f t="shared" si="9"/>
        <v>0.11111111111111112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2</v>
      </c>
      <c r="Y163" s="544">
        <f t="shared" si="5"/>
        <v>3.6</v>
      </c>
      <c r="Z163" s="36">
        <f>IFERROR(IF(Y163=0,"",ROUNDUP(Y163/H163,0)*0.00502),"")</f>
        <v>1.004E-2</v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2.1444444444444444</v>
      </c>
      <c r="BN163" s="64">
        <f t="shared" si="7"/>
        <v>3.8599999999999994</v>
      </c>
      <c r="BO163" s="64">
        <f t="shared" si="8"/>
        <v>4.7483380816714157E-3</v>
      </c>
      <c r="BP163" s="64">
        <f t="shared" si="9"/>
        <v>8.5470085470085479E-3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107</v>
      </c>
      <c r="Y164" s="544">
        <f t="shared" si="5"/>
        <v>107.10000000000001</v>
      </c>
      <c r="Z164" s="36">
        <f>IFERROR(IF(Y164=0,"",ROUNDUP(Y164/H164,0)*0.00502),"")</f>
        <v>0.25602000000000003</v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112.09523809523809</v>
      </c>
      <c r="BN164" s="64">
        <f t="shared" si="7"/>
        <v>112.20000000000002</v>
      </c>
      <c r="BO164" s="64">
        <f t="shared" si="8"/>
        <v>0.21774521774521774</v>
      </c>
      <c r="BP164" s="64">
        <f t="shared" si="9"/>
        <v>0.21794871794871798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0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1"/>
      <c r="P167" s="565" t="s">
        <v>71</v>
      </c>
      <c r="Q167" s="566"/>
      <c r="R167" s="566"/>
      <c r="S167" s="566"/>
      <c r="T167" s="566"/>
      <c r="U167" s="566"/>
      <c r="V167" s="567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77.30158730158729</v>
      </c>
      <c r="Y167" s="545">
        <f>IFERROR(Y158/H158,"0")+IFERROR(Y159/H159,"0")+IFERROR(Y160/H160,"0")+IFERROR(Y161/H161,"0")+IFERROR(Y162/H162,"0")+IFERROR(Y163/H163,"0")+IFERROR(Y164/H164,"0")+IFERROR(Y165/H165,"0")+IFERROR(Y166/H166,"0")</f>
        <v>79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0.39658000000000004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1"/>
      <c r="P168" s="565" t="s">
        <v>71</v>
      </c>
      <c r="Q168" s="566"/>
      <c r="R168" s="566"/>
      <c r="S168" s="566"/>
      <c r="T168" s="566"/>
      <c r="U168" s="566"/>
      <c r="V168" s="567"/>
      <c r="W168" s="37" t="s">
        <v>69</v>
      </c>
      <c r="X168" s="545">
        <f>IFERROR(SUM(X158:X166),"0")</f>
        <v>162</v>
      </c>
      <c r="Y168" s="545">
        <f>IFERROR(SUM(Y158:Y166),"0")</f>
        <v>165.3</v>
      </c>
      <c r="Z168" s="37"/>
      <c r="AA168" s="546"/>
      <c r="AB168" s="546"/>
      <c r="AC168" s="546"/>
    </row>
    <row r="169" spans="1:68" ht="14.25" hidden="1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7</v>
      </c>
      <c r="Y171" s="544">
        <f>IFERROR(IF(X171="",0,CEILING((X171/$H171),1)*$H171),"")</f>
        <v>7.5600000000000005</v>
      </c>
      <c r="Z171" s="36">
        <f>IFERROR(IF(Y171=0,"",ROUNDUP(Y171/H171,0)*0.0059),"")</f>
        <v>3.5400000000000001E-2</v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8.0555555555555554</v>
      </c>
      <c r="BN171" s="64">
        <f>IFERROR(Y171*I171/H171,"0")</f>
        <v>8.6999999999999993</v>
      </c>
      <c r="BO171" s="64">
        <f>IFERROR(1/J171*(X171/H171),"0")</f>
        <v>2.5720164609053495E-2</v>
      </c>
      <c r="BP171" s="64">
        <f>IFERROR(1/J171*(Y171/H171),"0")</f>
        <v>2.7777777777777776E-2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7</v>
      </c>
      <c r="Y172" s="544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2.5720164609053495E-2</v>
      </c>
      <c r="BP172" s="64">
        <f>IFERROR(1/J172*(Y172/H172),"0")</f>
        <v>2.7777777777777776E-2</v>
      </c>
    </row>
    <row r="173" spans="1:68" x14ac:dyDescent="0.2">
      <c r="A173" s="560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1"/>
      <c r="P173" s="565" t="s">
        <v>71</v>
      </c>
      <c r="Q173" s="566"/>
      <c r="R173" s="566"/>
      <c r="S173" s="566"/>
      <c r="T173" s="566"/>
      <c r="U173" s="566"/>
      <c r="V173" s="567"/>
      <c r="W173" s="37" t="s">
        <v>72</v>
      </c>
      <c r="X173" s="545">
        <f>IFERROR(X170/H170,"0")+IFERROR(X171/H171,"0")+IFERROR(X172/H172,"0")</f>
        <v>11.111111111111111</v>
      </c>
      <c r="Y173" s="545">
        <f>IFERROR(Y170/H170,"0")+IFERROR(Y171/H171,"0")+IFERROR(Y172/H172,"0")</f>
        <v>12</v>
      </c>
      <c r="Z173" s="545">
        <f>IFERROR(IF(Z170="",0,Z170),"0")+IFERROR(IF(Z171="",0,Z171),"0")+IFERROR(IF(Z172="",0,Z172),"0")</f>
        <v>7.0800000000000002E-2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1"/>
      <c r="P174" s="565" t="s">
        <v>71</v>
      </c>
      <c r="Q174" s="566"/>
      <c r="R174" s="566"/>
      <c r="S174" s="566"/>
      <c r="T174" s="566"/>
      <c r="U174" s="566"/>
      <c r="V174" s="567"/>
      <c r="W174" s="37" t="s">
        <v>69</v>
      </c>
      <c r="X174" s="545">
        <f>IFERROR(SUM(X170:X172),"0")</f>
        <v>14</v>
      </c>
      <c r="Y174" s="545">
        <f>IFERROR(SUM(Y170:Y172),"0")</f>
        <v>15.120000000000001</v>
      </c>
      <c r="Z174" s="37"/>
      <c r="AA174" s="546"/>
      <c r="AB174" s="546"/>
      <c r="AC174" s="546"/>
    </row>
    <row r="175" spans="1:68" ht="14.25" hidden="1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hidden="1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8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0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1"/>
      <c r="P177" s="565" t="s">
        <v>71</v>
      </c>
      <c r="Q177" s="566"/>
      <c r="R177" s="566"/>
      <c r="S177" s="566"/>
      <c r="T177" s="566"/>
      <c r="U177" s="566"/>
      <c r="V177" s="567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1"/>
      <c r="P178" s="565" t="s">
        <v>71</v>
      </c>
      <c r="Q178" s="566"/>
      <c r="R178" s="566"/>
      <c r="S178" s="566"/>
      <c r="T178" s="566"/>
      <c r="U178" s="566"/>
      <c r="V178" s="567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68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hidden="1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 t="s">
        <v>188</v>
      </c>
      <c r="M182" s="33" t="s">
        <v>104</v>
      </c>
      <c r="N182" s="33"/>
      <c r="O182" s="32">
        <v>55</v>
      </c>
      <c r="P182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106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0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1"/>
      <c r="P183" s="565" t="s">
        <v>71</v>
      </c>
      <c r="Q183" s="566"/>
      <c r="R183" s="566"/>
      <c r="S183" s="566"/>
      <c r="T183" s="566"/>
      <c r="U183" s="566"/>
      <c r="V183" s="567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1"/>
      <c r="P184" s="565" t="s">
        <v>71</v>
      </c>
      <c r="Q184" s="566"/>
      <c r="R184" s="566"/>
      <c r="S184" s="566"/>
      <c r="T184" s="566"/>
      <c r="U184" s="566"/>
      <c r="V184" s="567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0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1"/>
      <c r="P188" s="565" t="s">
        <v>71</v>
      </c>
      <c r="Q188" s="566"/>
      <c r="R188" s="566"/>
      <c r="S188" s="566"/>
      <c r="T188" s="566"/>
      <c r="U188" s="566"/>
      <c r="V188" s="567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1"/>
      <c r="P189" s="565" t="s">
        <v>71</v>
      </c>
      <c r="Q189" s="566"/>
      <c r="R189" s="566"/>
      <c r="S189" s="566"/>
      <c r="T189" s="566"/>
      <c r="U189" s="566"/>
      <c r="V189" s="567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hidden="1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122</v>
      </c>
      <c r="Y192" s="544">
        <f t="shared" si="10"/>
        <v>124.2</v>
      </c>
      <c r="Z192" s="36">
        <f>IFERROR(IF(Y192=0,"",ROUNDUP(Y192/H192,0)*0.00902),"")</f>
        <v>0.20746000000000001</v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126.74444444444445</v>
      </c>
      <c r="BN192" s="64">
        <f t="shared" si="12"/>
        <v>129.03</v>
      </c>
      <c r="BO192" s="64">
        <f t="shared" si="13"/>
        <v>0.17115600448933782</v>
      </c>
      <c r="BP192" s="64">
        <f t="shared" si="14"/>
        <v>0.17424242424242425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224</v>
      </c>
      <c r="Y194" s="544">
        <f t="shared" si="10"/>
        <v>226.8</v>
      </c>
      <c r="Z194" s="36">
        <f>IFERROR(IF(Y194=0,"",ROUNDUP(Y194/H194,0)*0.00902),"")</f>
        <v>0.37884000000000001</v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232.71111111111111</v>
      </c>
      <c r="BN194" s="64">
        <f t="shared" si="12"/>
        <v>235.62</v>
      </c>
      <c r="BO194" s="64">
        <f t="shared" si="13"/>
        <v>0.31425364758698093</v>
      </c>
      <c r="BP194" s="64">
        <f t="shared" si="14"/>
        <v>0.31818181818181818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14</v>
      </c>
      <c r="Y198" s="544">
        <f t="shared" si="10"/>
        <v>14.4</v>
      </c>
      <c r="Z198" s="36">
        <f>IFERROR(IF(Y198=0,"",ROUNDUP(Y198/H198,0)*0.00502),"")</f>
        <v>4.0160000000000001E-2</v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14.777777777777777</v>
      </c>
      <c r="BN198" s="64">
        <f t="shared" si="12"/>
        <v>15.2</v>
      </c>
      <c r="BO198" s="64">
        <f t="shared" si="13"/>
        <v>3.3238366571699908E-2</v>
      </c>
      <c r="BP198" s="64">
        <f t="shared" si="14"/>
        <v>3.4188034188034191E-2</v>
      </c>
    </row>
    <row r="199" spans="1:68" x14ac:dyDescent="0.2">
      <c r="A199" s="560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1"/>
      <c r="P199" s="565" t="s">
        <v>71</v>
      </c>
      <c r="Q199" s="566"/>
      <c r="R199" s="566"/>
      <c r="S199" s="566"/>
      <c r="T199" s="566"/>
      <c r="U199" s="566"/>
      <c r="V199" s="567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71.851851851851848</v>
      </c>
      <c r="Y199" s="545">
        <f>IFERROR(Y191/H191,"0")+IFERROR(Y192/H192,"0")+IFERROR(Y193/H193,"0")+IFERROR(Y194/H194,"0")+IFERROR(Y195/H195,"0")+IFERROR(Y196/H196,"0")+IFERROR(Y197/H197,"0")+IFERROR(Y198/H198,"0")</f>
        <v>73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0.62646000000000002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1"/>
      <c r="P200" s="565" t="s">
        <v>71</v>
      </c>
      <c r="Q200" s="566"/>
      <c r="R200" s="566"/>
      <c r="S200" s="566"/>
      <c r="T200" s="566"/>
      <c r="U200" s="566"/>
      <c r="V200" s="567"/>
      <c r="W200" s="37" t="s">
        <v>69</v>
      </c>
      <c r="X200" s="545">
        <f>IFERROR(SUM(X191:X198),"0")</f>
        <v>360</v>
      </c>
      <c r="Y200" s="545">
        <f>IFERROR(SUM(Y191:Y198),"0")</f>
        <v>365.4</v>
      </c>
      <c r="Z200" s="37"/>
      <c r="AA200" s="546"/>
      <c r="AB200" s="546"/>
      <c r="AC200" s="546"/>
    </row>
    <row r="201" spans="1:68" ht="14.25" hidden="1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146</v>
      </c>
      <c r="Y205" s="544">
        <f t="shared" si="15"/>
        <v>146.4</v>
      </c>
      <c r="Z205" s="36">
        <f t="shared" ref="Z205:Z210" si="20">IFERROR(IF(Y205=0,"",ROUNDUP(Y205/H205,0)*0.00651),"")</f>
        <v>0.39711000000000002</v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162.42500000000001</v>
      </c>
      <c r="BN205" s="64">
        <f t="shared" si="17"/>
        <v>162.87</v>
      </c>
      <c r="BO205" s="64">
        <f t="shared" si="18"/>
        <v>0.33424908424908428</v>
      </c>
      <c r="BP205" s="64">
        <f t="shared" si="19"/>
        <v>0.33516483516483525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388</v>
      </c>
      <c r="Y207" s="544">
        <f t="shared" si="15"/>
        <v>388.8</v>
      </c>
      <c r="Z207" s="36">
        <f t="shared" si="20"/>
        <v>1.0546200000000001</v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428.74000000000007</v>
      </c>
      <c r="BN207" s="64">
        <f t="shared" si="17"/>
        <v>429.62400000000002</v>
      </c>
      <c r="BO207" s="64">
        <f t="shared" si="18"/>
        <v>0.88827838827838845</v>
      </c>
      <c r="BP207" s="64">
        <f t="shared" si="19"/>
        <v>0.89010989010989017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294</v>
      </c>
      <c r="Y208" s="544">
        <f t="shared" si="15"/>
        <v>295.2</v>
      </c>
      <c r="Z208" s="36">
        <f t="shared" si="20"/>
        <v>0.80073000000000005</v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324.87</v>
      </c>
      <c r="BN208" s="64">
        <f t="shared" si="17"/>
        <v>326.19600000000003</v>
      </c>
      <c r="BO208" s="64">
        <f t="shared" si="18"/>
        <v>0.67307692307692313</v>
      </c>
      <c r="BP208" s="64">
        <f t="shared" si="19"/>
        <v>0.67582417582417587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19</v>
      </c>
      <c r="Y209" s="544">
        <f t="shared" si="15"/>
        <v>19.2</v>
      </c>
      <c r="Z209" s="36">
        <f t="shared" si="20"/>
        <v>5.2080000000000001E-2</v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20.995000000000005</v>
      </c>
      <c r="BN209" s="64">
        <f t="shared" si="17"/>
        <v>21.216000000000001</v>
      </c>
      <c r="BO209" s="64">
        <f t="shared" si="18"/>
        <v>4.3498168498168503E-2</v>
      </c>
      <c r="BP209" s="64">
        <f t="shared" si="19"/>
        <v>4.3956043956043959E-2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115</v>
      </c>
      <c r="Y210" s="544">
        <f t="shared" si="15"/>
        <v>115.19999999999999</v>
      </c>
      <c r="Z210" s="36">
        <f t="shared" si="20"/>
        <v>0.31247999999999998</v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127.36250000000001</v>
      </c>
      <c r="BN210" s="64">
        <f t="shared" si="17"/>
        <v>127.584</v>
      </c>
      <c r="BO210" s="64">
        <f t="shared" si="18"/>
        <v>0.26327838827838834</v>
      </c>
      <c r="BP210" s="64">
        <f t="shared" si="19"/>
        <v>0.26373626373626374</v>
      </c>
    </row>
    <row r="211" spans="1:68" x14ac:dyDescent="0.2">
      <c r="A211" s="560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1"/>
      <c r="P211" s="565" t="s">
        <v>71</v>
      </c>
      <c r="Q211" s="566"/>
      <c r="R211" s="566"/>
      <c r="S211" s="566"/>
      <c r="T211" s="566"/>
      <c r="U211" s="566"/>
      <c r="V211" s="567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400.83333333333337</v>
      </c>
      <c r="Y211" s="545">
        <f>IFERROR(Y202/H202,"0")+IFERROR(Y203/H203,"0")+IFERROR(Y204/H204,"0")+IFERROR(Y205/H205,"0")+IFERROR(Y206/H206,"0")+IFERROR(Y207/H207,"0")+IFERROR(Y208/H208,"0")+IFERROR(Y209/H209,"0")+IFERROR(Y210/H210,"0")</f>
        <v>402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2.6170200000000001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1"/>
      <c r="P212" s="565" t="s">
        <v>71</v>
      </c>
      <c r="Q212" s="566"/>
      <c r="R212" s="566"/>
      <c r="S212" s="566"/>
      <c r="T212" s="566"/>
      <c r="U212" s="566"/>
      <c r="V212" s="567"/>
      <c r="W212" s="37" t="s">
        <v>69</v>
      </c>
      <c r="X212" s="545">
        <f>IFERROR(SUM(X202:X210),"0")</f>
        <v>962</v>
      </c>
      <c r="Y212" s="545">
        <f>IFERROR(SUM(Y202:Y210),"0")</f>
        <v>964.80000000000018</v>
      </c>
      <c r="Z212" s="37"/>
      <c r="AA212" s="546"/>
      <c r="AB212" s="546"/>
      <c r="AC212" s="546"/>
    </row>
    <row r="213" spans="1:68" ht="14.25" hidden="1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hidden="1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60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1"/>
      <c r="P216" s="565" t="s">
        <v>71</v>
      </c>
      <c r="Q216" s="566"/>
      <c r="R216" s="566"/>
      <c r="S216" s="566"/>
      <c r="T216" s="566"/>
      <c r="U216" s="566"/>
      <c r="V216" s="567"/>
      <c r="W216" s="37" t="s">
        <v>72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hidden="1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1"/>
      <c r="P217" s="565" t="s">
        <v>71</v>
      </c>
      <c r="Q217" s="566"/>
      <c r="R217" s="566"/>
      <c r="S217" s="566"/>
      <c r="T217" s="566"/>
      <c r="U217" s="566"/>
      <c r="V217" s="567"/>
      <c r="W217" s="37" t="s">
        <v>69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hidden="1" customHeight="1" x14ac:dyDescent="0.25">
      <c r="A218" s="568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hidden="1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3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 t="s">
        <v>110</v>
      </c>
      <c r="M228" s="33" t="s">
        <v>104</v>
      </c>
      <c r="N228" s="33"/>
      <c r="O228" s="32">
        <v>55</v>
      </c>
      <c r="P228" s="8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60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1"/>
      <c r="P230" s="565" t="s">
        <v>71</v>
      </c>
      <c r="Q230" s="566"/>
      <c r="R230" s="566"/>
      <c r="S230" s="566"/>
      <c r="T230" s="566"/>
      <c r="U230" s="566"/>
      <c r="V230" s="567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hidden="1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1"/>
      <c r="P231" s="565" t="s">
        <v>71</v>
      </c>
      <c r="Q231" s="566"/>
      <c r="R231" s="566"/>
      <c r="S231" s="566"/>
      <c r="T231" s="566"/>
      <c r="U231" s="566"/>
      <c r="V231" s="567"/>
      <c r="W231" s="37" t="s">
        <v>69</v>
      </c>
      <c r="X231" s="545">
        <f>IFERROR(SUM(X220:X229),"0")</f>
        <v>0</v>
      </c>
      <c r="Y231" s="545">
        <f>IFERROR(SUM(Y220:Y229),"0")</f>
        <v>0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0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1"/>
      <c r="P234" s="565" t="s">
        <v>71</v>
      </c>
      <c r="Q234" s="566"/>
      <c r="R234" s="566"/>
      <c r="S234" s="566"/>
      <c r="T234" s="566"/>
      <c r="U234" s="566"/>
      <c r="V234" s="567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1"/>
      <c r="P235" s="565" t="s">
        <v>71</v>
      </c>
      <c r="Q235" s="566"/>
      <c r="R235" s="566"/>
      <c r="S235" s="566"/>
      <c r="T235" s="566"/>
      <c r="U235" s="566"/>
      <c r="V235" s="567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2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1</v>
      </c>
      <c r="Y237" s="544">
        <f>IFERROR(IF(X237="",0,CEILING((X237/$H237),1)*$H237),"")</f>
        <v>1.8</v>
      </c>
      <c r="Z237" s="36">
        <f>IFERROR(IF(Y237=0,"",ROUNDUP(Y237/H237,0)*0.0059),"")</f>
        <v>5.8999999999999999E-3</v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1.0972222222222223</v>
      </c>
      <c r="BN237" s="64">
        <f>IFERROR(Y237*I237/H237,"0")</f>
        <v>1.9750000000000001</v>
      </c>
      <c r="BO237" s="64">
        <f>IFERROR(1/J237*(X237/H237),"0")</f>
        <v>2.5720164609053498E-3</v>
      </c>
      <c r="BP237" s="64">
        <f>IFERROR(1/J237*(Y237/H237),"0")</f>
        <v>4.6296296296296294E-3</v>
      </c>
    </row>
    <row r="238" spans="1:68" x14ac:dyDescent="0.2">
      <c r="A238" s="560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1"/>
      <c r="P238" s="565" t="s">
        <v>71</v>
      </c>
      <c r="Q238" s="566"/>
      <c r="R238" s="566"/>
      <c r="S238" s="566"/>
      <c r="T238" s="566"/>
      <c r="U238" s="566"/>
      <c r="V238" s="567"/>
      <c r="W238" s="37" t="s">
        <v>72</v>
      </c>
      <c r="X238" s="545">
        <f>IFERROR(X237/H237,"0")</f>
        <v>0.55555555555555558</v>
      </c>
      <c r="Y238" s="545">
        <f>IFERROR(Y237/H237,"0")</f>
        <v>1</v>
      </c>
      <c r="Z238" s="545">
        <f>IFERROR(IF(Z237="",0,Z237),"0")</f>
        <v>5.8999999999999999E-3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1"/>
      <c r="P239" s="565" t="s">
        <v>71</v>
      </c>
      <c r="Q239" s="566"/>
      <c r="R239" s="566"/>
      <c r="S239" s="566"/>
      <c r="T239" s="566"/>
      <c r="U239" s="566"/>
      <c r="V239" s="567"/>
      <c r="W239" s="37" t="s">
        <v>69</v>
      </c>
      <c r="X239" s="545">
        <f>IFERROR(SUM(X237:X237),"0")</f>
        <v>1</v>
      </c>
      <c r="Y239" s="545">
        <f>IFERROR(SUM(Y237:Y237),"0")</f>
        <v>1.8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78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4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5</v>
      </c>
      <c r="Y243" s="544">
        <f>IFERROR(IF(X243="",0,CEILING((X243/$H243),1)*$H243),"")</f>
        <v>5.4</v>
      </c>
      <c r="Z243" s="36">
        <f>IFERROR(IF(Y243=0,"",ROUNDUP(Y243/H243,0)*0.0059),"")</f>
        <v>3.5400000000000001E-2</v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6.0555555555555554</v>
      </c>
      <c r="BN243" s="64">
        <f>IFERROR(Y243*I243/H243,"0")</f>
        <v>6.5400000000000009</v>
      </c>
      <c r="BO243" s="64">
        <f>IFERROR(1/J243*(X243/H243),"0")</f>
        <v>2.5720164609053495E-2</v>
      </c>
      <c r="BP243" s="64">
        <f>IFERROR(1/J243*(Y243/H243),"0")</f>
        <v>2.7777777777777776E-2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3</v>
      </c>
      <c r="Y244" s="544">
        <f>IFERROR(IF(X244="",0,CEILING((X244/$H244),1)*$H244),"")</f>
        <v>3.96</v>
      </c>
      <c r="Z244" s="36">
        <f>IFERROR(IF(Y244=0,"",ROUNDUP(Y244/H244,0)*0.0059),"")</f>
        <v>2.3599999999999999E-2</v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3.5757575757575757</v>
      </c>
      <c r="BN244" s="64">
        <f>IFERROR(Y244*I244/H244,"0")</f>
        <v>4.72</v>
      </c>
      <c r="BO244" s="64">
        <f>IFERROR(1/J244*(X244/H244),"0")</f>
        <v>1.4029180695847361E-2</v>
      </c>
      <c r="BP244" s="64">
        <f>IFERROR(1/J244*(Y244/H244),"0")</f>
        <v>1.8518518518518517E-2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3</v>
      </c>
      <c r="Y245" s="544">
        <f>IFERROR(IF(X245="",0,CEILING((X245/$H245),1)*$H245),"")</f>
        <v>3.96</v>
      </c>
      <c r="Z245" s="36">
        <f>IFERROR(IF(Y245=0,"",ROUNDUP(Y245/H245,0)*0.0059),"")</f>
        <v>2.3599999999999999E-2</v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3.5757575757575757</v>
      </c>
      <c r="BN245" s="64">
        <f>IFERROR(Y245*I245/H245,"0")</f>
        <v>4.72</v>
      </c>
      <c r="BO245" s="64">
        <f>IFERROR(1/J245*(X245/H245),"0")</f>
        <v>1.4029180695847361E-2</v>
      </c>
      <c r="BP245" s="64">
        <f>IFERROR(1/J245*(Y245/H245),"0")</f>
        <v>1.8518518518518517E-2</v>
      </c>
    </row>
    <row r="246" spans="1:68" x14ac:dyDescent="0.2">
      <c r="A246" s="560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1"/>
      <c r="P246" s="565" t="s">
        <v>71</v>
      </c>
      <c r="Q246" s="566"/>
      <c r="R246" s="566"/>
      <c r="S246" s="566"/>
      <c r="T246" s="566"/>
      <c r="U246" s="566"/>
      <c r="V246" s="567"/>
      <c r="W246" s="37" t="s">
        <v>72</v>
      </c>
      <c r="X246" s="545">
        <f>IFERROR(X241/H241,"0")+IFERROR(X242/H242,"0")+IFERROR(X243/H243,"0")+IFERROR(X244/H244,"0")+IFERROR(X245/H245,"0")</f>
        <v>11.616161616161616</v>
      </c>
      <c r="Y246" s="545">
        <f>IFERROR(Y241/H241,"0")+IFERROR(Y242/H242,"0")+IFERROR(Y243/H243,"0")+IFERROR(Y244/H244,"0")+IFERROR(Y245/H245,"0")</f>
        <v>14</v>
      </c>
      <c r="Z246" s="545">
        <f>IFERROR(IF(Z241="",0,Z241),"0")+IFERROR(IF(Z242="",0,Z242),"0")+IFERROR(IF(Z243="",0,Z243),"0")+IFERROR(IF(Z244="",0,Z244),"0")+IFERROR(IF(Z245="",0,Z245),"0")</f>
        <v>8.2599999999999993E-2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1"/>
      <c r="P247" s="565" t="s">
        <v>71</v>
      </c>
      <c r="Q247" s="566"/>
      <c r="R247" s="566"/>
      <c r="S247" s="566"/>
      <c r="T247" s="566"/>
      <c r="U247" s="566"/>
      <c r="V247" s="567"/>
      <c r="W247" s="37" t="s">
        <v>69</v>
      </c>
      <c r="X247" s="545">
        <f>IFERROR(SUM(X241:X245),"0")</f>
        <v>11</v>
      </c>
      <c r="Y247" s="545">
        <f>IFERROR(SUM(Y241:Y245),"0")</f>
        <v>13.32</v>
      </c>
      <c r="Z247" s="37"/>
      <c r="AA247" s="546"/>
      <c r="AB247" s="546"/>
      <c r="AC247" s="546"/>
    </row>
    <row r="248" spans="1:68" ht="16.5" hidden="1" customHeight="1" x14ac:dyDescent="0.25">
      <c r="A248" s="568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 t="s">
        <v>103</v>
      </c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 t="s">
        <v>106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0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1"/>
      <c r="P255" s="565" t="s">
        <v>71</v>
      </c>
      <c r="Q255" s="566"/>
      <c r="R255" s="566"/>
      <c r="S255" s="566"/>
      <c r="T255" s="566"/>
      <c r="U255" s="566"/>
      <c r="V255" s="567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1"/>
      <c r="P256" s="565" t="s">
        <v>71</v>
      </c>
      <c r="Q256" s="566"/>
      <c r="R256" s="566"/>
      <c r="S256" s="566"/>
      <c r="T256" s="566"/>
      <c r="U256" s="566"/>
      <c r="V256" s="567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0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1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31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0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1"/>
      <c r="P263" s="565" t="s">
        <v>71</v>
      </c>
      <c r="Q263" s="566"/>
      <c r="R263" s="566"/>
      <c r="S263" s="566"/>
      <c r="T263" s="566"/>
      <c r="U263" s="566"/>
      <c r="V263" s="567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1"/>
      <c r="P264" s="565" t="s">
        <v>71</v>
      </c>
      <c r="Q264" s="566"/>
      <c r="R264" s="566"/>
      <c r="S264" s="566"/>
      <c r="T264" s="566"/>
      <c r="U264" s="566"/>
      <c r="V264" s="567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74</v>
      </c>
      <c r="Y268" s="544">
        <f>IFERROR(IF(X268="",0,CEILING((X268/$H268),1)*$H268),"")</f>
        <v>74.399999999999991</v>
      </c>
      <c r="Z268" s="36">
        <f>IFERROR(IF(Y268=0,"",ROUNDUP(Y268/H268,0)*0.00651),"")</f>
        <v>0.20181000000000002</v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81.77000000000001</v>
      </c>
      <c r="BN268" s="64">
        <f>IFERROR(Y268*I268/H268,"0")</f>
        <v>82.212000000000003</v>
      </c>
      <c r="BO268" s="64">
        <f>IFERROR(1/J268*(X268/H268),"0")</f>
        <v>0.16941391941391945</v>
      </c>
      <c r="BP268" s="64">
        <f>IFERROR(1/J268*(Y268/H268),"0")</f>
        <v>0.17032967032967034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195</v>
      </c>
      <c r="Y269" s="544">
        <f>IFERROR(IF(X269="",0,CEILING((X269/$H269),1)*$H269),"")</f>
        <v>196.79999999999998</v>
      </c>
      <c r="Z269" s="36">
        <f>IFERROR(IF(Y269=0,"",ROUNDUP(Y269/H269,0)*0.00651),"")</f>
        <v>0.53381999999999996</v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209.62500000000003</v>
      </c>
      <c r="BN269" s="64">
        <f>IFERROR(Y269*I269/H269,"0")</f>
        <v>211.56</v>
      </c>
      <c r="BO269" s="64">
        <f>IFERROR(1/J269*(X269/H269),"0")</f>
        <v>0.44642857142857145</v>
      </c>
      <c r="BP269" s="64">
        <f>IFERROR(1/J269*(Y269/H269),"0")</f>
        <v>0.45054945054945056</v>
      </c>
    </row>
    <row r="270" spans="1:68" x14ac:dyDescent="0.2">
      <c r="A270" s="560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1"/>
      <c r="P270" s="565" t="s">
        <v>71</v>
      </c>
      <c r="Q270" s="566"/>
      <c r="R270" s="566"/>
      <c r="S270" s="566"/>
      <c r="T270" s="566"/>
      <c r="U270" s="566"/>
      <c r="V270" s="567"/>
      <c r="W270" s="37" t="s">
        <v>72</v>
      </c>
      <c r="X270" s="545">
        <f>IFERROR(X267/H267,"0")+IFERROR(X268/H268,"0")+IFERROR(X269/H269,"0")</f>
        <v>112.08333333333334</v>
      </c>
      <c r="Y270" s="545">
        <f>IFERROR(Y267/H267,"0")+IFERROR(Y268/H268,"0")+IFERROR(Y269/H269,"0")</f>
        <v>113</v>
      </c>
      <c r="Z270" s="545">
        <f>IFERROR(IF(Z267="",0,Z267),"0")+IFERROR(IF(Z268="",0,Z268),"0")+IFERROR(IF(Z269="",0,Z269),"0")</f>
        <v>0.73563000000000001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1"/>
      <c r="P271" s="565" t="s">
        <v>71</v>
      </c>
      <c r="Q271" s="566"/>
      <c r="R271" s="566"/>
      <c r="S271" s="566"/>
      <c r="T271" s="566"/>
      <c r="U271" s="566"/>
      <c r="V271" s="567"/>
      <c r="W271" s="37" t="s">
        <v>69</v>
      </c>
      <c r="X271" s="545">
        <f>IFERROR(SUM(X267:X269),"0")</f>
        <v>269</v>
      </c>
      <c r="Y271" s="545">
        <f>IFERROR(SUM(Y267:Y269),"0")</f>
        <v>271.2</v>
      </c>
      <c r="Z271" s="37"/>
      <c r="AA271" s="546"/>
      <c r="AB271" s="546"/>
      <c r="AC271" s="546"/>
    </row>
    <row r="272" spans="1:68" ht="16.5" hidden="1" customHeight="1" x14ac:dyDescent="0.25">
      <c r="A272" s="568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0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1"/>
      <c r="P276" s="565" t="s">
        <v>71</v>
      </c>
      <c r="Q276" s="566"/>
      <c r="R276" s="566"/>
      <c r="S276" s="566"/>
      <c r="T276" s="566"/>
      <c r="U276" s="566"/>
      <c r="V276" s="567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1"/>
      <c r="P277" s="565" t="s">
        <v>71</v>
      </c>
      <c r="Q277" s="566"/>
      <c r="R277" s="566"/>
      <c r="S277" s="566"/>
      <c r="T277" s="566"/>
      <c r="U277" s="566"/>
      <c r="V277" s="567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hidden="1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0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1"/>
      <c r="P280" s="565" t="s">
        <v>71</v>
      </c>
      <c r="Q280" s="566"/>
      <c r="R280" s="566"/>
      <c r="S280" s="566"/>
      <c r="T280" s="566"/>
      <c r="U280" s="566"/>
      <c r="V280" s="567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1"/>
      <c r="P281" s="565" t="s">
        <v>71</v>
      </c>
      <c r="Q281" s="566"/>
      <c r="R281" s="566"/>
      <c r="S281" s="566"/>
      <c r="T281" s="566"/>
      <c r="U281" s="566"/>
      <c r="V281" s="567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hidden="1" customHeight="1" x14ac:dyDescent="0.25">
      <c r="A282" s="568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hidden="1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5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0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1"/>
      <c r="P285" s="565" t="s">
        <v>71</v>
      </c>
      <c r="Q285" s="566"/>
      <c r="R285" s="566"/>
      <c r="S285" s="566"/>
      <c r="T285" s="566"/>
      <c r="U285" s="566"/>
      <c r="V285" s="567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1"/>
      <c r="P286" s="565" t="s">
        <v>71</v>
      </c>
      <c r="Q286" s="566"/>
      <c r="R286" s="566"/>
      <c r="S286" s="566"/>
      <c r="T286" s="566"/>
      <c r="U286" s="566"/>
      <c r="V286" s="567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hidden="1" customHeight="1" x14ac:dyDescent="0.25">
      <c r="A287" s="568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hidden="1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hidden="1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60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1"/>
      <c r="P294" s="565" t="s">
        <v>71</v>
      </c>
      <c r="Q294" s="566"/>
      <c r="R294" s="566"/>
      <c r="S294" s="566"/>
      <c r="T294" s="566"/>
      <c r="U294" s="566"/>
      <c r="V294" s="567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1"/>
      <c r="P295" s="565" t="s">
        <v>71</v>
      </c>
      <c r="Q295" s="566"/>
      <c r="R295" s="566"/>
      <c r="S295" s="566"/>
      <c r="T295" s="566"/>
      <c r="U295" s="566"/>
      <c r="V295" s="567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hidden="1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hidden="1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hidden="1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106</v>
      </c>
      <c r="AK298" s="68">
        <v>50.4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6</v>
      </c>
      <c r="Y303" s="544">
        <f t="shared" si="27"/>
        <v>7.2</v>
      </c>
      <c r="Z303" s="36">
        <f>IFERROR(IF(Y303=0,"",ROUNDUP(Y303/H303,0)*0.00651),"")</f>
        <v>2.6040000000000001E-2</v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6.76</v>
      </c>
      <c r="BN303" s="64">
        <f t="shared" si="29"/>
        <v>8.1120000000000001</v>
      </c>
      <c r="BO303" s="64">
        <f t="shared" si="30"/>
        <v>1.8315018315018316E-2</v>
      </c>
      <c r="BP303" s="64">
        <f t="shared" si="31"/>
        <v>2.197802197802198E-2</v>
      </c>
    </row>
    <row r="304" spans="1:68" x14ac:dyDescent="0.2">
      <c r="A304" s="560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1"/>
      <c r="P304" s="565" t="s">
        <v>71</v>
      </c>
      <c r="Q304" s="566"/>
      <c r="R304" s="566"/>
      <c r="S304" s="566"/>
      <c r="T304" s="566"/>
      <c r="U304" s="566"/>
      <c r="V304" s="567"/>
      <c r="W304" s="37" t="s">
        <v>72</v>
      </c>
      <c r="X304" s="545">
        <f>IFERROR(X297/H297,"0")+IFERROR(X298/H298,"0")+IFERROR(X299/H299,"0")+IFERROR(X300/H300,"0")+IFERROR(X301/H301,"0")+IFERROR(X302/H302,"0")+IFERROR(X303/H303,"0")</f>
        <v>3.333333333333333</v>
      </c>
      <c r="Y304" s="545">
        <f>IFERROR(Y297/H297,"0")+IFERROR(Y298/H298,"0")+IFERROR(Y299/H299,"0")+IFERROR(Y300/H300,"0")+IFERROR(Y301/H301,"0")+IFERROR(Y302/H302,"0")+IFERROR(Y303/H303,"0")</f>
        <v>4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2.6040000000000001E-2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1"/>
      <c r="P305" s="565" t="s">
        <v>71</v>
      </c>
      <c r="Q305" s="566"/>
      <c r="R305" s="566"/>
      <c r="S305" s="566"/>
      <c r="T305" s="566"/>
      <c r="U305" s="566"/>
      <c r="V305" s="567"/>
      <c r="W305" s="37" t="s">
        <v>69</v>
      </c>
      <c r="X305" s="545">
        <f>IFERROR(SUM(X297:X303),"0")</f>
        <v>6</v>
      </c>
      <c r="Y305" s="545">
        <f>IFERROR(SUM(Y297:Y303),"0")</f>
        <v>7.2</v>
      </c>
      <c r="Z305" s="37"/>
      <c r="AA305" s="546"/>
      <c r="AB305" s="546"/>
      <c r="AC305" s="546"/>
    </row>
    <row r="306" spans="1:68" ht="14.25" hidden="1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hidden="1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 t="s">
        <v>106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0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1"/>
      <c r="P312" s="565" t="s">
        <v>71</v>
      </c>
      <c r="Q312" s="566"/>
      <c r="R312" s="566"/>
      <c r="S312" s="566"/>
      <c r="T312" s="566"/>
      <c r="U312" s="566"/>
      <c r="V312" s="567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1"/>
      <c r="P313" s="565" t="s">
        <v>71</v>
      </c>
      <c r="Q313" s="566"/>
      <c r="R313" s="566"/>
      <c r="S313" s="566"/>
      <c r="T313" s="566"/>
      <c r="U313" s="566"/>
      <c r="V313" s="567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hidden="1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hidden="1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/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498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6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223</v>
      </c>
      <c r="Y316" s="544">
        <f>IFERROR(IF(X316="",0,CEILING((X316/$H316),1)*$H316),"")</f>
        <v>226.2</v>
      </c>
      <c r="Z316" s="36">
        <f>IFERROR(IF(Y316=0,"",ROUNDUP(Y316/H316,0)*0.01898),"")</f>
        <v>0.55042000000000002</v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237.83807692307695</v>
      </c>
      <c r="BN316" s="64">
        <f>IFERROR(Y316*I316/H316,"0")</f>
        <v>241.251</v>
      </c>
      <c r="BO316" s="64">
        <f>IFERROR(1/J316*(X316/H316),"0")</f>
        <v>0.44671474358974361</v>
      </c>
      <c r="BP316" s="64">
        <f>IFERROR(1/J316*(Y316/H316),"0")</f>
        <v>0.453125</v>
      </c>
    </row>
    <row r="317" spans="1:68" ht="16.5" hidden="1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/>
      <c r="M317" s="33" t="s">
        <v>84</v>
      </c>
      <c r="N317" s="33"/>
      <c r="O317" s="32">
        <v>30</v>
      </c>
      <c r="P317" s="7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0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1"/>
      <c r="P318" s="565" t="s">
        <v>71</v>
      </c>
      <c r="Q318" s="566"/>
      <c r="R318" s="566"/>
      <c r="S318" s="566"/>
      <c r="T318" s="566"/>
      <c r="U318" s="566"/>
      <c r="V318" s="567"/>
      <c r="W318" s="37" t="s">
        <v>72</v>
      </c>
      <c r="X318" s="545">
        <f>IFERROR(X315/H315,"0")+IFERROR(X316/H316,"0")+IFERROR(X317/H317,"0")</f>
        <v>28.589743589743591</v>
      </c>
      <c r="Y318" s="545">
        <f>IFERROR(Y315/H315,"0")+IFERROR(Y316/H316,"0")+IFERROR(Y317/H317,"0")</f>
        <v>29</v>
      </c>
      <c r="Z318" s="545">
        <f>IFERROR(IF(Z315="",0,Z315),"0")+IFERROR(IF(Z316="",0,Z316),"0")+IFERROR(IF(Z317="",0,Z317),"0")</f>
        <v>0.55042000000000002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1"/>
      <c r="P319" s="565" t="s">
        <v>71</v>
      </c>
      <c r="Q319" s="566"/>
      <c r="R319" s="566"/>
      <c r="S319" s="566"/>
      <c r="T319" s="566"/>
      <c r="U319" s="566"/>
      <c r="V319" s="567"/>
      <c r="W319" s="37" t="s">
        <v>69</v>
      </c>
      <c r="X319" s="545">
        <f>IFERROR(SUM(X315:X317),"0")</f>
        <v>223</v>
      </c>
      <c r="Y319" s="545">
        <f>IFERROR(SUM(Y315:Y317),"0")</f>
        <v>226.2</v>
      </c>
      <c r="Z319" s="37"/>
      <c r="AA319" s="546"/>
      <c r="AB319" s="546"/>
      <c r="AC319" s="546"/>
    </row>
    <row r="320" spans="1:68" ht="14.25" hidden="1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hidden="1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8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1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14</v>
      </c>
      <c r="Y324" s="544">
        <f>IFERROR(IF(X324="",0,CEILING((X324/$H324),1)*$H324),"")</f>
        <v>15.299999999999999</v>
      </c>
      <c r="Z324" s="36">
        <f>IFERROR(IF(Y324=0,"",ROUNDUP(Y324/H324,0)*0.00651),"")</f>
        <v>3.9059999999999997E-2</v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15.811764705882354</v>
      </c>
      <c r="BN324" s="64">
        <f>IFERROR(Y324*I324/H324,"0")</f>
        <v>17.279999999999998</v>
      </c>
      <c r="BO324" s="64">
        <f>IFERROR(1/J324*(X324/H324),"0")</f>
        <v>3.0165912518853699E-2</v>
      </c>
      <c r="BP324" s="64">
        <f>IFERROR(1/J324*(Y324/H324),"0")</f>
        <v>3.2967032967032968E-2</v>
      </c>
    </row>
    <row r="325" spans="1:68" x14ac:dyDescent="0.2">
      <c r="A325" s="560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1"/>
      <c r="P325" s="565" t="s">
        <v>71</v>
      </c>
      <c r="Q325" s="566"/>
      <c r="R325" s="566"/>
      <c r="S325" s="566"/>
      <c r="T325" s="566"/>
      <c r="U325" s="566"/>
      <c r="V325" s="567"/>
      <c r="W325" s="37" t="s">
        <v>72</v>
      </c>
      <c r="X325" s="545">
        <f>IFERROR(X321/H321,"0")+IFERROR(X322/H322,"0")+IFERROR(X323/H323,"0")+IFERROR(X324/H324,"0")</f>
        <v>5.4901960784313726</v>
      </c>
      <c r="Y325" s="545">
        <f>IFERROR(Y321/H321,"0")+IFERROR(Y322/H322,"0")+IFERROR(Y323/H323,"0")+IFERROR(Y324/H324,"0")</f>
        <v>6</v>
      </c>
      <c r="Z325" s="545">
        <f>IFERROR(IF(Z321="",0,Z321),"0")+IFERROR(IF(Z322="",0,Z322),"0")+IFERROR(IF(Z323="",0,Z323),"0")+IFERROR(IF(Z324="",0,Z324),"0")</f>
        <v>3.9059999999999997E-2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1"/>
      <c r="P326" s="565" t="s">
        <v>71</v>
      </c>
      <c r="Q326" s="566"/>
      <c r="R326" s="566"/>
      <c r="S326" s="566"/>
      <c r="T326" s="566"/>
      <c r="U326" s="566"/>
      <c r="V326" s="567"/>
      <c r="W326" s="37" t="s">
        <v>69</v>
      </c>
      <c r="X326" s="545">
        <f>IFERROR(SUM(X321:X324),"0")</f>
        <v>14</v>
      </c>
      <c r="Y326" s="545">
        <f>IFERROR(SUM(Y321:Y324),"0")</f>
        <v>15.299999999999999</v>
      </c>
      <c r="Z326" s="37"/>
      <c r="AA326" s="546"/>
      <c r="AB326" s="546"/>
      <c r="AC326" s="546"/>
    </row>
    <row r="327" spans="1:68" ht="14.25" hidden="1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hidden="1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8</v>
      </c>
      <c r="Y329" s="544">
        <f>IFERROR(IF(X329="",0,CEILING((X329/$H329),1)*$H329),"")</f>
        <v>8</v>
      </c>
      <c r="Z329" s="36">
        <f>IFERROR(IF(Y329=0,"",ROUNDUP(Y329/H329,0)*0.00474),"")</f>
        <v>1.8960000000000001E-2</v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8.9600000000000009</v>
      </c>
      <c r="BN329" s="64">
        <f>IFERROR(Y329*I329/H329,"0")</f>
        <v>8.9600000000000009</v>
      </c>
      <c r="BO329" s="64">
        <f>IFERROR(1/J329*(X329/H329),"0")</f>
        <v>1.680672268907563E-2</v>
      </c>
      <c r="BP329" s="64">
        <f>IFERROR(1/J329*(Y329/H329),"0")</f>
        <v>1.680672268907563E-2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27</v>
      </c>
      <c r="Y330" s="544">
        <f>IFERROR(IF(X330="",0,CEILING((X330/$H330),1)*$H330),"")</f>
        <v>28</v>
      </c>
      <c r="Z330" s="36">
        <f>IFERROR(IF(Y330=0,"",ROUNDUP(Y330/H330,0)*0.00474),"")</f>
        <v>6.6360000000000002E-2</v>
      </c>
      <c r="AA330" s="56"/>
      <c r="AB330" s="57"/>
      <c r="AC330" s="381" t="s">
        <v>520</v>
      </c>
      <c r="AG330" s="64"/>
      <c r="AJ330" s="68"/>
      <c r="AK330" s="68">
        <v>0</v>
      </c>
      <c r="BB330" s="382" t="s">
        <v>1</v>
      </c>
      <c r="BM330" s="64">
        <f>IFERROR(X330*I330/H330,"0")</f>
        <v>30.240000000000002</v>
      </c>
      <c r="BN330" s="64">
        <f>IFERROR(Y330*I330/H330,"0")</f>
        <v>31.360000000000003</v>
      </c>
      <c r="BO330" s="64">
        <f>IFERROR(1/J330*(X330/H330),"0")</f>
        <v>5.6722689075630252E-2</v>
      </c>
      <c r="BP330" s="64">
        <f>IFERROR(1/J330*(Y330/H330),"0")</f>
        <v>5.8823529411764705E-2</v>
      </c>
    </row>
    <row r="331" spans="1:68" x14ac:dyDescent="0.2">
      <c r="A331" s="560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1"/>
      <c r="P331" s="565" t="s">
        <v>71</v>
      </c>
      <c r="Q331" s="566"/>
      <c r="R331" s="566"/>
      <c r="S331" s="566"/>
      <c r="T331" s="566"/>
      <c r="U331" s="566"/>
      <c r="V331" s="567"/>
      <c r="W331" s="37" t="s">
        <v>72</v>
      </c>
      <c r="X331" s="545">
        <f>IFERROR(X328/H328,"0")+IFERROR(X329/H329,"0")+IFERROR(X330/H330,"0")</f>
        <v>17.5</v>
      </c>
      <c r="Y331" s="545">
        <f>IFERROR(Y328/H328,"0")+IFERROR(Y329/H329,"0")+IFERROR(Y330/H330,"0")</f>
        <v>18</v>
      </c>
      <c r="Z331" s="545">
        <f>IFERROR(IF(Z328="",0,Z328),"0")+IFERROR(IF(Z329="",0,Z329),"0")+IFERROR(IF(Z330="",0,Z330),"0")</f>
        <v>8.5320000000000007E-2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1"/>
      <c r="P332" s="565" t="s">
        <v>71</v>
      </c>
      <c r="Q332" s="566"/>
      <c r="R332" s="566"/>
      <c r="S332" s="566"/>
      <c r="T332" s="566"/>
      <c r="U332" s="566"/>
      <c r="V332" s="567"/>
      <c r="W332" s="37" t="s">
        <v>69</v>
      </c>
      <c r="X332" s="545">
        <f>IFERROR(SUM(X328:X330),"0")</f>
        <v>35</v>
      </c>
      <c r="Y332" s="545">
        <f>IFERROR(SUM(Y328:Y330),"0")</f>
        <v>36</v>
      </c>
      <c r="Z332" s="37"/>
      <c r="AA332" s="546"/>
      <c r="AB332" s="546"/>
      <c r="AC332" s="546"/>
    </row>
    <row r="333" spans="1:68" ht="16.5" hidden="1" customHeight="1" x14ac:dyDescent="0.25">
      <c r="A333" s="568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hidden="1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hidden="1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0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1"/>
      <c r="P338" s="565" t="s">
        <v>71</v>
      </c>
      <c r="Q338" s="566"/>
      <c r="R338" s="566"/>
      <c r="S338" s="566"/>
      <c r="T338" s="566"/>
      <c r="U338" s="566"/>
      <c r="V338" s="567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hidden="1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1"/>
      <c r="P339" s="565" t="s">
        <v>71</v>
      </c>
      <c r="Q339" s="566"/>
      <c r="R339" s="566"/>
      <c r="S339" s="566"/>
      <c r="T339" s="566"/>
      <c r="U339" s="566"/>
      <c r="V339" s="567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hidden="1" customHeight="1" x14ac:dyDescent="0.2">
      <c r="A340" s="611" t="s">
        <v>535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hidden="1" customHeight="1" x14ac:dyDescent="0.25">
      <c r="A341" s="568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hidden="1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hidden="1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0</v>
      </c>
      <c r="Y343" s="544">
        <f t="shared" ref="Y343:Y349" si="32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0</v>
      </c>
      <c r="BN343" s="64">
        <f t="shared" ref="BN343:BN349" si="34">IFERROR(Y343*I343/H343,"0")</f>
        <v>0</v>
      </c>
      <c r="BO343" s="64">
        <f t="shared" ref="BO343:BO349" si="35">IFERROR(1/J343*(X343/H343),"0")</f>
        <v>0</v>
      </c>
      <c r="BP343" s="64">
        <f t="shared" ref="BP343:BP349" si="36">IFERROR(1/J343*(Y343/H343),"0")</f>
        <v>0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626</v>
      </c>
      <c r="Y344" s="544">
        <f t="shared" si="32"/>
        <v>630</v>
      </c>
      <c r="Z344" s="36">
        <f>IFERROR(IF(Y344=0,"",ROUNDUP(Y344/H344,0)*0.02175),"")</f>
        <v>0.91349999999999998</v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646.03199999999993</v>
      </c>
      <c r="BN344" s="64">
        <f t="shared" si="34"/>
        <v>650.16</v>
      </c>
      <c r="BO344" s="64">
        <f t="shared" si="35"/>
        <v>0.86944444444444446</v>
      </c>
      <c r="BP344" s="64">
        <f t="shared" si="36"/>
        <v>0.875</v>
      </c>
    </row>
    <row r="345" spans="1:68" ht="37.5" hidden="1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0</v>
      </c>
      <c r="Y345" s="544">
        <f t="shared" si="32"/>
        <v>0</v>
      </c>
      <c r="Z345" s="36" t="str">
        <f>IFERROR(IF(Y345=0,"",ROUNDUP(Y345/H345,0)*0.02175),"")</f>
        <v/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302</v>
      </c>
      <c r="Y346" s="544">
        <f t="shared" si="32"/>
        <v>315</v>
      </c>
      <c r="Z346" s="36">
        <f>IFERROR(IF(Y346=0,"",ROUNDUP(Y346/H346,0)*0.02175),"")</f>
        <v>0.45674999999999999</v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311.66399999999999</v>
      </c>
      <c r="BN346" s="64">
        <f t="shared" si="34"/>
        <v>325.08</v>
      </c>
      <c r="BO346" s="64">
        <f t="shared" si="35"/>
        <v>0.4194444444444444</v>
      </c>
      <c r="BP346" s="64">
        <f t="shared" si="36"/>
        <v>0.4375</v>
      </c>
    </row>
    <row r="347" spans="1:68" ht="27" hidden="1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hidden="1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0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1"/>
      <c r="P350" s="565" t="s">
        <v>71</v>
      </c>
      <c r="Q350" s="566"/>
      <c r="R350" s="566"/>
      <c r="S350" s="566"/>
      <c r="T350" s="566"/>
      <c r="U350" s="566"/>
      <c r="V350" s="567"/>
      <c r="W350" s="37" t="s">
        <v>72</v>
      </c>
      <c r="X350" s="545">
        <f>IFERROR(X343/H343,"0")+IFERROR(X344/H344,"0")+IFERROR(X345/H345,"0")+IFERROR(X346/H346,"0")+IFERROR(X347/H347,"0")+IFERROR(X348/H348,"0")+IFERROR(X349/H349,"0")</f>
        <v>61.866666666666667</v>
      </c>
      <c r="Y350" s="545">
        <f>IFERROR(Y343/H343,"0")+IFERROR(Y344/H344,"0")+IFERROR(Y345/H345,"0")+IFERROR(Y346/H346,"0")+IFERROR(Y347/H347,"0")+IFERROR(Y348/H348,"0")+IFERROR(Y349/H349,"0")</f>
        <v>63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1.37025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1"/>
      <c r="P351" s="565" t="s">
        <v>71</v>
      </c>
      <c r="Q351" s="566"/>
      <c r="R351" s="566"/>
      <c r="S351" s="566"/>
      <c r="T351" s="566"/>
      <c r="U351" s="566"/>
      <c r="V351" s="567"/>
      <c r="W351" s="37" t="s">
        <v>69</v>
      </c>
      <c r="X351" s="545">
        <f>IFERROR(SUM(X343:X349),"0")</f>
        <v>928</v>
      </c>
      <c r="Y351" s="545">
        <f>IFERROR(SUM(Y343:Y349),"0")</f>
        <v>945</v>
      </c>
      <c r="Z351" s="37"/>
      <c r="AA351" s="546"/>
      <c r="AB351" s="546"/>
      <c r="AC351" s="546"/>
    </row>
    <row r="352" spans="1:68" ht="14.25" hidden="1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2212</v>
      </c>
      <c r="Y353" s="544">
        <f>IFERROR(IF(X353="",0,CEILING((X353/$H353),1)*$H353),"")</f>
        <v>2220</v>
      </c>
      <c r="Z353" s="36">
        <f>IFERROR(IF(Y353=0,"",ROUNDUP(Y353/H353,0)*0.02175),"")</f>
        <v>3.2189999999999999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2282.7840000000001</v>
      </c>
      <c r="BN353" s="64">
        <f>IFERROR(Y353*I353/H353,"0")</f>
        <v>2291.04</v>
      </c>
      <c r="BO353" s="64">
        <f>IFERROR(1/J353*(X353/H353),"0")</f>
        <v>3.072222222222222</v>
      </c>
      <c r="BP353" s="64">
        <f>IFERROR(1/J353*(Y353/H353),"0")</f>
        <v>3.083333333333333</v>
      </c>
    </row>
    <row r="354" spans="1:68" ht="16.5" hidden="1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0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1"/>
      <c r="P355" s="565" t="s">
        <v>71</v>
      </c>
      <c r="Q355" s="566"/>
      <c r="R355" s="566"/>
      <c r="S355" s="566"/>
      <c r="T355" s="566"/>
      <c r="U355" s="566"/>
      <c r="V355" s="567"/>
      <c r="W355" s="37" t="s">
        <v>72</v>
      </c>
      <c r="X355" s="545">
        <f>IFERROR(X353/H353,"0")+IFERROR(X354/H354,"0")</f>
        <v>147.46666666666667</v>
      </c>
      <c r="Y355" s="545">
        <f>IFERROR(Y353/H353,"0")+IFERROR(Y354/H354,"0")</f>
        <v>148</v>
      </c>
      <c r="Z355" s="545">
        <f>IFERROR(IF(Z353="",0,Z353),"0")+IFERROR(IF(Z354="",0,Z354),"0")</f>
        <v>3.2189999999999999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1"/>
      <c r="P356" s="565" t="s">
        <v>71</v>
      </c>
      <c r="Q356" s="566"/>
      <c r="R356" s="566"/>
      <c r="S356" s="566"/>
      <c r="T356" s="566"/>
      <c r="U356" s="566"/>
      <c r="V356" s="567"/>
      <c r="W356" s="37" t="s">
        <v>69</v>
      </c>
      <c r="X356" s="545">
        <f>IFERROR(SUM(X353:X354),"0")</f>
        <v>2212</v>
      </c>
      <c r="Y356" s="545">
        <f>IFERROR(SUM(Y353:Y354),"0")</f>
        <v>2220</v>
      </c>
      <c r="Z356" s="37"/>
      <c r="AA356" s="546"/>
      <c r="AB356" s="546"/>
      <c r="AC356" s="546"/>
    </row>
    <row r="357" spans="1:68" ht="14.25" hidden="1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hidden="1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0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1"/>
      <c r="P360" s="565" t="s">
        <v>71</v>
      </c>
      <c r="Q360" s="566"/>
      <c r="R360" s="566"/>
      <c r="S360" s="566"/>
      <c r="T360" s="566"/>
      <c r="U360" s="566"/>
      <c r="V360" s="567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hidden="1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1"/>
      <c r="P361" s="565" t="s">
        <v>71</v>
      </c>
      <c r="Q361" s="566"/>
      <c r="R361" s="566"/>
      <c r="S361" s="566"/>
      <c r="T361" s="566"/>
      <c r="U361" s="566"/>
      <c r="V361" s="567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hidden="1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hidden="1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0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1"/>
      <c r="P364" s="565" t="s">
        <v>71</v>
      </c>
      <c r="Q364" s="566"/>
      <c r="R364" s="566"/>
      <c r="S364" s="566"/>
      <c r="T364" s="566"/>
      <c r="U364" s="566"/>
      <c r="V364" s="567"/>
      <c r="W364" s="37" t="s">
        <v>72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hidden="1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1"/>
      <c r="P365" s="565" t="s">
        <v>71</v>
      </c>
      <c r="Q365" s="566"/>
      <c r="R365" s="566"/>
      <c r="S365" s="566"/>
      <c r="T365" s="566"/>
      <c r="U365" s="566"/>
      <c r="V365" s="567"/>
      <c r="W365" s="37" t="s">
        <v>69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hidden="1" customHeight="1" x14ac:dyDescent="0.25">
      <c r="A366" s="568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hidden="1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hidden="1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0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1"/>
      <c r="P370" s="565" t="s">
        <v>71</v>
      </c>
      <c r="Q370" s="566"/>
      <c r="R370" s="566"/>
      <c r="S370" s="566"/>
      <c r="T370" s="566"/>
      <c r="U370" s="566"/>
      <c r="V370" s="567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1"/>
      <c r="P371" s="565" t="s">
        <v>71</v>
      </c>
      <c r="Q371" s="566"/>
      <c r="R371" s="566"/>
      <c r="S371" s="566"/>
      <c r="T371" s="566"/>
      <c r="U371" s="566"/>
      <c r="V371" s="567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0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1"/>
      <c r="P375" s="565" t="s">
        <v>71</v>
      </c>
      <c r="Q375" s="566"/>
      <c r="R375" s="566"/>
      <c r="S375" s="566"/>
      <c r="T375" s="566"/>
      <c r="U375" s="566"/>
      <c r="V375" s="567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1"/>
      <c r="P376" s="565" t="s">
        <v>71</v>
      </c>
      <c r="Q376" s="566"/>
      <c r="R376" s="566"/>
      <c r="S376" s="566"/>
      <c r="T376" s="566"/>
      <c r="U376" s="566"/>
      <c r="V376" s="567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3840</v>
      </c>
      <c r="Y378" s="544">
        <f>IFERROR(IF(X378="",0,CEILING((X378/$H378),1)*$H378),"")</f>
        <v>3843</v>
      </c>
      <c r="Z378" s="36">
        <f>IFERROR(IF(Y378=0,"",ROUNDUP(Y378/H378,0)*0.01898),"")</f>
        <v>8.1044599999999996</v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4061.44</v>
      </c>
      <c r="BN378" s="64">
        <f>IFERROR(Y378*I378/H378,"0")</f>
        <v>4064.6129999999998</v>
      </c>
      <c r="BO378" s="64">
        <f>IFERROR(1/J378*(X378/H378),"0")</f>
        <v>6.666666666666667</v>
      </c>
      <c r="BP378" s="64">
        <f>IFERROR(1/J378*(Y378/H378),"0")</f>
        <v>6.671875</v>
      </c>
    </row>
    <row r="379" spans="1:68" ht="27" hidden="1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0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1"/>
      <c r="P380" s="565" t="s">
        <v>71</v>
      </c>
      <c r="Q380" s="566"/>
      <c r="R380" s="566"/>
      <c r="S380" s="566"/>
      <c r="T380" s="566"/>
      <c r="U380" s="566"/>
      <c r="V380" s="567"/>
      <c r="W380" s="37" t="s">
        <v>72</v>
      </c>
      <c r="X380" s="545">
        <f>IFERROR(X378/H378,"0")+IFERROR(X379/H379,"0")</f>
        <v>426.66666666666669</v>
      </c>
      <c r="Y380" s="545">
        <f>IFERROR(Y378/H378,"0")+IFERROR(Y379/H379,"0")</f>
        <v>427</v>
      </c>
      <c r="Z380" s="545">
        <f>IFERROR(IF(Z378="",0,Z378),"0")+IFERROR(IF(Z379="",0,Z379),"0")</f>
        <v>8.1044599999999996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1"/>
      <c r="P381" s="565" t="s">
        <v>71</v>
      </c>
      <c r="Q381" s="566"/>
      <c r="R381" s="566"/>
      <c r="S381" s="566"/>
      <c r="T381" s="566"/>
      <c r="U381" s="566"/>
      <c r="V381" s="567"/>
      <c r="W381" s="37" t="s">
        <v>69</v>
      </c>
      <c r="X381" s="545">
        <f>IFERROR(SUM(X378:X379),"0")</f>
        <v>3840</v>
      </c>
      <c r="Y381" s="545">
        <f>IFERROR(SUM(Y378:Y379),"0")</f>
        <v>3843</v>
      </c>
      <c r="Z381" s="37"/>
      <c r="AA381" s="546"/>
      <c r="AB381" s="546"/>
      <c r="AC381" s="546"/>
    </row>
    <row r="382" spans="1:68" ht="27.75" hidden="1" customHeight="1" x14ac:dyDescent="0.2">
      <c r="A382" s="611" t="s">
        <v>585</v>
      </c>
      <c r="B382" s="612"/>
      <c r="C382" s="612"/>
      <c r="D382" s="612"/>
      <c r="E382" s="612"/>
      <c r="F382" s="612"/>
      <c r="G382" s="612"/>
      <c r="H382" s="612"/>
      <c r="I382" s="612"/>
      <c r="J382" s="612"/>
      <c r="K382" s="612"/>
      <c r="L382" s="612"/>
      <c r="M382" s="612"/>
      <c r="N382" s="612"/>
      <c r="O382" s="612"/>
      <c r="P382" s="612"/>
      <c r="Q382" s="612"/>
      <c r="R382" s="612"/>
      <c r="S382" s="612"/>
      <c r="T382" s="612"/>
      <c r="U382" s="612"/>
      <c r="V382" s="612"/>
      <c r="W382" s="612"/>
      <c r="X382" s="612"/>
      <c r="Y382" s="612"/>
      <c r="Z382" s="612"/>
      <c r="AA382" s="48"/>
      <c r="AB382" s="48"/>
      <c r="AC382" s="48"/>
    </row>
    <row r="383" spans="1:68" ht="16.5" hidden="1" customHeight="1" x14ac:dyDescent="0.25">
      <c r="A383" s="568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hidden="1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hidden="1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589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hidden="1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hidden="1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hidden="1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 t="s">
        <v>110</v>
      </c>
      <c r="M388" s="33" t="s">
        <v>68</v>
      </c>
      <c r="N388" s="33"/>
      <c r="O388" s="32">
        <v>50</v>
      </c>
      <c r="P388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596</v>
      </c>
      <c r="AG388" s="64"/>
      <c r="AJ388" s="68" t="s">
        <v>106</v>
      </c>
      <c r="AK388" s="68">
        <v>64.8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6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hidden="1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hidden="1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idden="1" x14ac:dyDescent="0.2">
      <c r="A395" s="560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1"/>
      <c r="P395" s="565" t="s">
        <v>71</v>
      </c>
      <c r="Q395" s="566"/>
      <c r="R395" s="566"/>
      <c r="S395" s="566"/>
      <c r="T395" s="566"/>
      <c r="U395" s="566"/>
      <c r="V395" s="567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hidden="1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1"/>
      <c r="P396" s="565" t="s">
        <v>71</v>
      </c>
      <c r="Q396" s="566"/>
      <c r="R396" s="566"/>
      <c r="S396" s="566"/>
      <c r="T396" s="566"/>
      <c r="U396" s="566"/>
      <c r="V396" s="567"/>
      <c r="W396" s="37" t="s">
        <v>69</v>
      </c>
      <c r="X396" s="545">
        <f>IFERROR(SUM(X385:X394),"0")</f>
        <v>0</v>
      </c>
      <c r="Y396" s="545">
        <f>IFERROR(SUM(Y385:Y394),"0")</f>
        <v>0</v>
      </c>
      <c r="Z396" s="37"/>
      <c r="AA396" s="546"/>
      <c r="AB396" s="546"/>
      <c r="AC396" s="546"/>
    </row>
    <row r="397" spans="1:68" ht="14.25" hidden="1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hidden="1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560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1"/>
      <c r="P400" s="565" t="s">
        <v>71</v>
      </c>
      <c r="Q400" s="566"/>
      <c r="R400" s="566"/>
      <c r="S400" s="566"/>
      <c r="T400" s="566"/>
      <c r="U400" s="566"/>
      <c r="V400" s="567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1"/>
      <c r="P401" s="565" t="s">
        <v>71</v>
      </c>
      <c r="Q401" s="566"/>
      <c r="R401" s="566"/>
      <c r="S401" s="566"/>
      <c r="T401" s="566"/>
      <c r="U401" s="566"/>
      <c r="V401" s="567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hidden="1" customHeight="1" x14ac:dyDescent="0.25">
      <c r="A402" s="568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hidden="1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hidden="1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0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1"/>
      <c r="P405" s="565" t="s">
        <v>71</v>
      </c>
      <c r="Q405" s="566"/>
      <c r="R405" s="566"/>
      <c r="S405" s="566"/>
      <c r="T405" s="566"/>
      <c r="U405" s="566"/>
      <c r="V405" s="567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1"/>
      <c r="P406" s="565" t="s">
        <v>71</v>
      </c>
      <c r="Q406" s="566"/>
      <c r="R406" s="566"/>
      <c r="S406" s="566"/>
      <c r="T406" s="566"/>
      <c r="U406" s="566"/>
      <c r="V406" s="567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hidden="1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hidden="1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/>
      <c r="M408" s="33" t="s">
        <v>104</v>
      </c>
      <c r="N408" s="33"/>
      <c r="O408" s="32">
        <v>50</v>
      </c>
      <c r="P408" s="82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624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60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1"/>
      <c r="P412" s="565" t="s">
        <v>71</v>
      </c>
      <c r="Q412" s="566"/>
      <c r="R412" s="566"/>
      <c r="S412" s="566"/>
      <c r="T412" s="566"/>
      <c r="U412" s="566"/>
      <c r="V412" s="567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hidden="1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1"/>
      <c r="P413" s="565" t="s">
        <v>71</v>
      </c>
      <c r="Q413" s="566"/>
      <c r="R413" s="566"/>
      <c r="S413" s="566"/>
      <c r="T413" s="566"/>
      <c r="U413" s="566"/>
      <c r="V413" s="567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hidden="1" customHeight="1" x14ac:dyDescent="0.25">
      <c r="A414" s="568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hidden="1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hidden="1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0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1"/>
      <c r="P417" s="565" t="s">
        <v>71</v>
      </c>
      <c r="Q417" s="566"/>
      <c r="R417" s="566"/>
      <c r="S417" s="566"/>
      <c r="T417" s="566"/>
      <c r="U417" s="566"/>
      <c r="V417" s="567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hidden="1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1"/>
      <c r="P418" s="565" t="s">
        <v>71</v>
      </c>
      <c r="Q418" s="566"/>
      <c r="R418" s="566"/>
      <c r="S418" s="566"/>
      <c r="T418" s="566"/>
      <c r="U418" s="566"/>
      <c r="V418" s="567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hidden="1" customHeight="1" x14ac:dyDescent="0.2">
      <c r="A419" s="611" t="s">
        <v>637</v>
      </c>
      <c r="B419" s="612"/>
      <c r="C419" s="612"/>
      <c r="D419" s="612"/>
      <c r="E419" s="612"/>
      <c r="F419" s="612"/>
      <c r="G419" s="612"/>
      <c r="H419" s="612"/>
      <c r="I419" s="612"/>
      <c r="J419" s="612"/>
      <c r="K419" s="612"/>
      <c r="L419" s="612"/>
      <c r="M419" s="612"/>
      <c r="N419" s="612"/>
      <c r="O419" s="612"/>
      <c r="P419" s="612"/>
      <c r="Q419" s="612"/>
      <c r="R419" s="612"/>
      <c r="S419" s="612"/>
      <c r="T419" s="612"/>
      <c r="U419" s="612"/>
      <c r="V419" s="612"/>
      <c r="W419" s="612"/>
      <c r="X419" s="612"/>
      <c r="Y419" s="612"/>
      <c r="Z419" s="612"/>
      <c r="AA419" s="48"/>
      <c r="AB419" s="48"/>
      <c r="AC419" s="48"/>
    </row>
    <row r="420" spans="1:68" ht="16.5" hidden="1" customHeight="1" x14ac:dyDescent="0.25">
      <c r="A420" s="568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hidden="1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207</v>
      </c>
      <c r="Y422" s="544">
        <f t="shared" ref="Y422:Y433" si="43">IFERROR(IF(X422="",0,CEILING((X422/$H422),1)*$H422),"")</f>
        <v>211.20000000000002</v>
      </c>
      <c r="Z422" s="36">
        <f t="shared" ref="Z422:Z428" si="44">IFERROR(IF(Y422=0,"",ROUNDUP(Y422/H422,0)*0.01196),"")</f>
        <v>0.47839999999999999</v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221.11363636363635</v>
      </c>
      <c r="BN422" s="64">
        <f t="shared" ref="BN422:BN433" si="46">IFERROR(Y422*I422/H422,"0")</f>
        <v>225.60000000000002</v>
      </c>
      <c r="BO422" s="64">
        <f t="shared" ref="BO422:BO433" si="47">IFERROR(1/J422*(X422/H422),"0")</f>
        <v>0.37696678321678323</v>
      </c>
      <c r="BP422" s="64">
        <f t="shared" ref="BP422:BP433" si="48">IFERROR(1/J422*(Y422/H422),"0")</f>
        <v>0.38461538461538464</v>
      </c>
    </row>
    <row r="423" spans="1:68" ht="27" hidden="1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hidden="1" customHeight="1" x14ac:dyDescent="0.25">
      <c r="A424" s="54" t="s">
        <v>643</v>
      </c>
      <c r="B424" s="54" t="s">
        <v>644</v>
      </c>
      <c r="C424" s="31">
        <v>4301012145</v>
      </c>
      <c r="D424" s="547">
        <v>4607091383522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1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645</v>
      </c>
      <c r="AG424" s="64"/>
      <c r="AJ424" s="68"/>
      <c r="AK424" s="68">
        <v>0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customHeight="1" x14ac:dyDescent="0.25">
      <c r="A425" s="54" t="s">
        <v>646</v>
      </c>
      <c r="B425" s="54" t="s">
        <v>647</v>
      </c>
      <c r="C425" s="31">
        <v>4301011376</v>
      </c>
      <c r="D425" s="547">
        <v>4680115885226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 t="s">
        <v>103</v>
      </c>
      <c r="M425" s="33" t="s">
        <v>77</v>
      </c>
      <c r="N425" s="33"/>
      <c r="O425" s="32">
        <v>60</v>
      </c>
      <c r="P425" s="7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721</v>
      </c>
      <c r="Y425" s="544">
        <f t="shared" si="43"/>
        <v>723.36</v>
      </c>
      <c r="Z425" s="36">
        <f t="shared" si="44"/>
        <v>1.63852</v>
      </c>
      <c r="AA425" s="56"/>
      <c r="AB425" s="57"/>
      <c r="AC425" s="467" t="s">
        <v>648</v>
      </c>
      <c r="AG425" s="64"/>
      <c r="AJ425" s="68" t="s">
        <v>106</v>
      </c>
      <c r="AK425" s="68">
        <v>42.24</v>
      </c>
      <c r="BB425" s="468" t="s">
        <v>1</v>
      </c>
      <c r="BM425" s="64">
        <f t="shared" si="45"/>
        <v>770.15909090909076</v>
      </c>
      <c r="BN425" s="64">
        <f t="shared" si="46"/>
        <v>772.68</v>
      </c>
      <c r="BO425" s="64">
        <f t="shared" si="47"/>
        <v>1.3130099067599066</v>
      </c>
      <c r="BP425" s="64">
        <f t="shared" si="48"/>
        <v>1.3173076923076923</v>
      </c>
    </row>
    <row r="426" spans="1:68" ht="16.5" hidden="1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1365</v>
      </c>
      <c r="Y427" s="544">
        <f t="shared" si="43"/>
        <v>1367.52</v>
      </c>
      <c r="Z427" s="36">
        <f t="shared" si="44"/>
        <v>3.0976400000000002</v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1458.0681818181818</v>
      </c>
      <c r="BN427" s="64">
        <f t="shared" si="46"/>
        <v>1460.7599999999998</v>
      </c>
      <c r="BO427" s="64">
        <f t="shared" si="47"/>
        <v>2.4857954545454546</v>
      </c>
      <c r="BP427" s="64">
        <f t="shared" si="48"/>
        <v>2.4903846153846154</v>
      </c>
    </row>
    <row r="428" spans="1:68" ht="16.5" hidden="1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hidden="1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7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hidden="1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hidden="1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6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/>
      <c r="AK433" s="68">
        <v>0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0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1"/>
      <c r="P434" s="565" t="s">
        <v>71</v>
      </c>
      <c r="Q434" s="566"/>
      <c r="R434" s="566"/>
      <c r="S434" s="566"/>
      <c r="T434" s="566"/>
      <c r="U434" s="566"/>
      <c r="V434" s="567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434.280303030303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436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5.2145600000000005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1"/>
      <c r="P435" s="565" t="s">
        <v>71</v>
      </c>
      <c r="Q435" s="566"/>
      <c r="R435" s="566"/>
      <c r="S435" s="566"/>
      <c r="T435" s="566"/>
      <c r="U435" s="566"/>
      <c r="V435" s="567"/>
      <c r="W435" s="37" t="s">
        <v>69</v>
      </c>
      <c r="X435" s="545">
        <f>IFERROR(SUM(X422:X433),"0")</f>
        <v>2293</v>
      </c>
      <c r="Y435" s="545">
        <f>IFERROR(SUM(Y422:Y433),"0")</f>
        <v>2302.08</v>
      </c>
      <c r="Z435" s="37"/>
      <c r="AA435" s="546"/>
      <c r="AB435" s="546"/>
      <c r="AC435" s="546"/>
    </row>
    <row r="436" spans="1:68" ht="14.25" hidden="1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823</v>
      </c>
      <c r="Y437" s="544">
        <f>IFERROR(IF(X437="",0,CEILING((X437/$H437),1)*$H437),"")</f>
        <v>823.68000000000006</v>
      </c>
      <c r="Z437" s="36">
        <f>IFERROR(IF(Y437=0,"",ROUNDUP(Y437/H437,0)*0.01196),"")</f>
        <v>1.8657600000000001</v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879.11363636363615</v>
      </c>
      <c r="BN437" s="64">
        <f>IFERROR(Y437*I437/H437,"0")</f>
        <v>879.83999999999992</v>
      </c>
      <c r="BO437" s="64">
        <f>IFERROR(1/J437*(X437/H437),"0")</f>
        <v>1.4987616550116551</v>
      </c>
      <c r="BP437" s="64">
        <f>IFERROR(1/J437*(Y437/H437),"0")</f>
        <v>1.5</v>
      </c>
    </row>
    <row r="438" spans="1:68" ht="16.5" hidden="1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hidden="1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110</v>
      </c>
      <c r="M439" s="33" t="s">
        <v>104</v>
      </c>
      <c r="N439" s="33"/>
      <c r="O439" s="32">
        <v>70</v>
      </c>
      <c r="P439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0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1"/>
      <c r="P440" s="565" t="s">
        <v>71</v>
      </c>
      <c r="Q440" s="566"/>
      <c r="R440" s="566"/>
      <c r="S440" s="566"/>
      <c r="T440" s="566"/>
      <c r="U440" s="566"/>
      <c r="V440" s="567"/>
      <c r="W440" s="37" t="s">
        <v>72</v>
      </c>
      <c r="X440" s="545">
        <f>IFERROR(X437/H437,"0")+IFERROR(X438/H438,"0")+IFERROR(X439/H439,"0")</f>
        <v>155.87121212121212</v>
      </c>
      <c r="Y440" s="545">
        <f>IFERROR(Y437/H437,"0")+IFERROR(Y438/H438,"0")+IFERROR(Y439/H439,"0")</f>
        <v>156</v>
      </c>
      <c r="Z440" s="545">
        <f>IFERROR(IF(Z437="",0,Z437),"0")+IFERROR(IF(Z438="",0,Z438),"0")+IFERROR(IF(Z439="",0,Z439),"0")</f>
        <v>1.8657600000000001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1"/>
      <c r="P441" s="565" t="s">
        <v>71</v>
      </c>
      <c r="Q441" s="566"/>
      <c r="R441" s="566"/>
      <c r="S441" s="566"/>
      <c r="T441" s="566"/>
      <c r="U441" s="566"/>
      <c r="V441" s="567"/>
      <c r="W441" s="37" t="s">
        <v>69</v>
      </c>
      <c r="X441" s="545">
        <f>IFERROR(SUM(X437:X439),"0")</f>
        <v>823</v>
      </c>
      <c r="Y441" s="545">
        <f>IFERROR(SUM(Y437:Y439),"0")</f>
        <v>823.68000000000006</v>
      </c>
      <c r="Z441" s="37"/>
      <c r="AA441" s="546"/>
      <c r="AB441" s="546"/>
      <c r="AC441" s="546"/>
    </row>
    <row r="442" spans="1:68" ht="14.25" hidden="1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5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160</v>
      </c>
      <c r="Y443" s="544">
        <f t="shared" ref="Y443:Y448" si="49">IFERROR(IF(X443="",0,CEILING((X443/$H443),1)*$H443),"")</f>
        <v>163.68</v>
      </c>
      <c r="Z443" s="36">
        <f>IFERROR(IF(Y443=0,"",ROUNDUP(Y443/H443,0)*0.01196),"")</f>
        <v>0.37075999999999998</v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170.90909090909091</v>
      </c>
      <c r="BN443" s="64">
        <f t="shared" ref="BN443:BN448" si="51">IFERROR(Y443*I443/H443,"0")</f>
        <v>174.84</v>
      </c>
      <c r="BO443" s="64">
        <f t="shared" ref="BO443:BO448" si="52">IFERROR(1/J443*(X443/H443),"0")</f>
        <v>0.29137529137529139</v>
      </c>
      <c r="BP443" s="64">
        <f t="shared" ref="BP443:BP448" si="53">IFERROR(1/J443*(Y443/H443),"0")</f>
        <v>0.29807692307692307</v>
      </c>
    </row>
    <row r="444" spans="1:68" ht="27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594</v>
      </c>
      <c r="Y444" s="544">
        <f t="shared" si="49"/>
        <v>596.64</v>
      </c>
      <c r="Z444" s="36">
        <f>IFERROR(IF(Y444=0,"",ROUNDUP(Y444/H444,0)*0.01196),"")</f>
        <v>1.35148</v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634.49999999999989</v>
      </c>
      <c r="BN444" s="64">
        <f t="shared" si="51"/>
        <v>637.31999999999994</v>
      </c>
      <c r="BO444" s="64">
        <f t="shared" si="52"/>
        <v>1.0817307692307694</v>
      </c>
      <c r="BP444" s="64">
        <f t="shared" si="53"/>
        <v>1.0865384615384615</v>
      </c>
    </row>
    <row r="445" spans="1:68" ht="27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1096</v>
      </c>
      <c r="Y445" s="544">
        <f t="shared" si="49"/>
        <v>1098.24</v>
      </c>
      <c r="Z445" s="36">
        <f>IFERROR(IF(Y445=0,"",ROUNDUP(Y445/H445,0)*0.01196),"")</f>
        <v>2.4876800000000001</v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1170.7272727272725</v>
      </c>
      <c r="BN445" s="64">
        <f t="shared" si="51"/>
        <v>1173.1199999999999</v>
      </c>
      <c r="BO445" s="64">
        <f t="shared" si="52"/>
        <v>1.995920745920746</v>
      </c>
      <c r="BP445" s="64">
        <f t="shared" si="53"/>
        <v>2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0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1"/>
      <c r="P449" s="565" t="s">
        <v>71</v>
      </c>
      <c r="Q449" s="566"/>
      <c r="R449" s="566"/>
      <c r="S449" s="566"/>
      <c r="T449" s="566"/>
      <c r="U449" s="566"/>
      <c r="V449" s="567"/>
      <c r="W449" s="37" t="s">
        <v>72</v>
      </c>
      <c r="X449" s="545">
        <f>IFERROR(X443/H443,"0")+IFERROR(X444/H444,"0")+IFERROR(X445/H445,"0")+IFERROR(X446/H446,"0")+IFERROR(X447/H447,"0")+IFERROR(X448/H448,"0")</f>
        <v>350.37878787878788</v>
      </c>
      <c r="Y449" s="545">
        <f>IFERROR(Y443/H443,"0")+IFERROR(Y444/H444,"0")+IFERROR(Y445/H445,"0")+IFERROR(Y446/H446,"0")+IFERROR(Y447/H447,"0")+IFERROR(Y448/H448,"0")</f>
        <v>352</v>
      </c>
      <c r="Z449" s="545">
        <f>IFERROR(IF(Z443="",0,Z443),"0")+IFERROR(IF(Z444="",0,Z444),"0")+IFERROR(IF(Z445="",0,Z445),"0")+IFERROR(IF(Z446="",0,Z446),"0")+IFERROR(IF(Z447="",0,Z447),"0")+IFERROR(IF(Z448="",0,Z448),"0")</f>
        <v>4.2099200000000003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1"/>
      <c r="P450" s="565" t="s">
        <v>71</v>
      </c>
      <c r="Q450" s="566"/>
      <c r="R450" s="566"/>
      <c r="S450" s="566"/>
      <c r="T450" s="566"/>
      <c r="U450" s="566"/>
      <c r="V450" s="567"/>
      <c r="W450" s="37" t="s">
        <v>69</v>
      </c>
      <c r="X450" s="545">
        <f>IFERROR(SUM(X443:X448),"0")</f>
        <v>1850</v>
      </c>
      <c r="Y450" s="545">
        <f>IFERROR(SUM(Y443:Y448),"0")</f>
        <v>1858.56</v>
      </c>
      <c r="Z450" s="37"/>
      <c r="AA450" s="546"/>
      <c r="AB450" s="546"/>
      <c r="AC450" s="546"/>
    </row>
    <row r="451" spans="1:68" ht="14.25" hidden="1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hidden="1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560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1"/>
      <c r="P455" s="565" t="s">
        <v>71</v>
      </c>
      <c r="Q455" s="566"/>
      <c r="R455" s="566"/>
      <c r="S455" s="566"/>
      <c r="T455" s="566"/>
      <c r="U455" s="566"/>
      <c r="V455" s="567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hidden="1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1"/>
      <c r="P456" s="565" t="s">
        <v>71</v>
      </c>
      <c r="Q456" s="566"/>
      <c r="R456" s="566"/>
      <c r="S456" s="566"/>
      <c r="T456" s="566"/>
      <c r="U456" s="566"/>
      <c r="V456" s="567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hidden="1" customHeight="1" x14ac:dyDescent="0.2">
      <c r="A457" s="611" t="s">
        <v>701</v>
      </c>
      <c r="B457" s="612"/>
      <c r="C457" s="612"/>
      <c r="D457" s="612"/>
      <c r="E457" s="612"/>
      <c r="F457" s="612"/>
      <c r="G457" s="612"/>
      <c r="H457" s="612"/>
      <c r="I457" s="612"/>
      <c r="J457" s="612"/>
      <c r="K457" s="612"/>
      <c r="L457" s="612"/>
      <c r="M457" s="612"/>
      <c r="N457" s="612"/>
      <c r="O457" s="612"/>
      <c r="P457" s="612"/>
      <c r="Q457" s="612"/>
      <c r="R457" s="612"/>
      <c r="S457" s="612"/>
      <c r="T457" s="612"/>
      <c r="U457" s="612"/>
      <c r="V457" s="612"/>
      <c r="W457" s="612"/>
      <c r="X457" s="612"/>
      <c r="Y457" s="612"/>
      <c r="Z457" s="612"/>
      <c r="AA457" s="48"/>
      <c r="AB457" s="48"/>
      <c r="AC457" s="48"/>
    </row>
    <row r="458" spans="1:68" ht="16.5" hidden="1" customHeight="1" x14ac:dyDescent="0.25">
      <c r="A458" s="568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hidden="1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hidden="1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 t="s">
        <v>103</v>
      </c>
      <c r="M462" s="33" t="s">
        <v>104</v>
      </c>
      <c r="N462" s="33"/>
      <c r="O462" s="32">
        <v>50</v>
      </c>
      <c r="P462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 t="s">
        <v>106</v>
      </c>
      <c r="AK462" s="68">
        <v>96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7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0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1"/>
      <c r="P464" s="565" t="s">
        <v>71</v>
      </c>
      <c r="Q464" s="566"/>
      <c r="R464" s="566"/>
      <c r="S464" s="566"/>
      <c r="T464" s="566"/>
      <c r="U464" s="566"/>
      <c r="V464" s="567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1"/>
      <c r="P465" s="565" t="s">
        <v>71</v>
      </c>
      <c r="Q465" s="566"/>
      <c r="R465" s="566"/>
      <c r="S465" s="566"/>
      <c r="T465" s="566"/>
      <c r="U465" s="566"/>
      <c r="V465" s="567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hidden="1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6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601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0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1"/>
      <c r="P470" s="565" t="s">
        <v>71</v>
      </c>
      <c r="Q470" s="566"/>
      <c r="R470" s="566"/>
      <c r="S470" s="566"/>
      <c r="T470" s="566"/>
      <c r="U470" s="566"/>
      <c r="V470" s="567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hidden="1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1"/>
      <c r="P471" s="565" t="s">
        <v>71</v>
      </c>
      <c r="Q471" s="566"/>
      <c r="R471" s="566"/>
      <c r="S471" s="566"/>
      <c r="T471" s="566"/>
      <c r="U471" s="566"/>
      <c r="V471" s="567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hidden="1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hidden="1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/>
      <c r="M473" s="33" t="s">
        <v>68</v>
      </c>
      <c r="N473" s="33"/>
      <c r="O473" s="32">
        <v>40</v>
      </c>
      <c r="P473" s="6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/>
      <c r="M474" s="33" t="s">
        <v>68</v>
      </c>
      <c r="N474" s="33"/>
      <c r="O474" s="32">
        <v>40</v>
      </c>
      <c r="P474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0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1"/>
      <c r="P475" s="565" t="s">
        <v>71</v>
      </c>
      <c r="Q475" s="566"/>
      <c r="R475" s="566"/>
      <c r="S475" s="566"/>
      <c r="T475" s="566"/>
      <c r="U475" s="566"/>
      <c r="V475" s="567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hidden="1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1"/>
      <c r="P476" s="565" t="s">
        <v>71</v>
      </c>
      <c r="Q476" s="566"/>
      <c r="R476" s="566"/>
      <c r="S476" s="566"/>
      <c r="T476" s="566"/>
      <c r="U476" s="566"/>
      <c r="V476" s="567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hidden="1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hidden="1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79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0</v>
      </c>
      <c r="Y478" s="544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0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1"/>
      <c r="P479" s="565" t="s">
        <v>71</v>
      </c>
      <c r="Q479" s="566"/>
      <c r="R479" s="566"/>
      <c r="S479" s="566"/>
      <c r="T479" s="566"/>
      <c r="U479" s="566"/>
      <c r="V479" s="567"/>
      <c r="W479" s="37" t="s">
        <v>72</v>
      </c>
      <c r="X479" s="545">
        <f>IFERROR(X478/H478,"0")</f>
        <v>0</v>
      </c>
      <c r="Y479" s="545">
        <f>IFERROR(Y478/H478,"0")</f>
        <v>0</v>
      </c>
      <c r="Z479" s="545">
        <f>IFERROR(IF(Z478="",0,Z478),"0")</f>
        <v>0</v>
      </c>
      <c r="AA479" s="546"/>
      <c r="AB479" s="546"/>
      <c r="AC479" s="546"/>
    </row>
    <row r="480" spans="1:68" hidden="1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1"/>
      <c r="P480" s="565" t="s">
        <v>71</v>
      </c>
      <c r="Q480" s="566"/>
      <c r="R480" s="566"/>
      <c r="S480" s="566"/>
      <c r="T480" s="566"/>
      <c r="U480" s="566"/>
      <c r="V480" s="567"/>
      <c r="W480" s="37" t="s">
        <v>69</v>
      </c>
      <c r="X480" s="545">
        <f>IFERROR(SUM(X478:X478),"0")</f>
        <v>0</v>
      </c>
      <c r="Y480" s="545">
        <f>IFERROR(SUM(Y478:Y478),"0")</f>
        <v>0</v>
      </c>
      <c r="Z480" s="37"/>
      <c r="AA480" s="546"/>
      <c r="AB480" s="546"/>
      <c r="AC480" s="546"/>
    </row>
    <row r="481" spans="1:68" ht="14.25" hidden="1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hidden="1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0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1"/>
      <c r="P484" s="565" t="s">
        <v>71</v>
      </c>
      <c r="Q484" s="566"/>
      <c r="R484" s="566"/>
      <c r="S484" s="566"/>
      <c r="T484" s="566"/>
      <c r="U484" s="566"/>
      <c r="V484" s="567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1"/>
      <c r="P485" s="565" t="s">
        <v>71</v>
      </c>
      <c r="Q485" s="566"/>
      <c r="R485" s="566"/>
      <c r="S485" s="566"/>
      <c r="T485" s="566"/>
      <c r="U485" s="566"/>
      <c r="V485" s="567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hidden="1" customHeight="1" x14ac:dyDescent="0.25">
      <c r="A486" s="568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hidden="1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hidden="1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0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1"/>
      <c r="P489" s="565" t="s">
        <v>71</v>
      </c>
      <c r="Q489" s="566"/>
      <c r="R489" s="566"/>
      <c r="S489" s="566"/>
      <c r="T489" s="566"/>
      <c r="U489" s="566"/>
      <c r="V489" s="567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1"/>
      <c r="P490" s="565" t="s">
        <v>71</v>
      </c>
      <c r="Q490" s="566"/>
      <c r="R490" s="566"/>
      <c r="S490" s="566"/>
      <c r="T490" s="566"/>
      <c r="U490" s="566"/>
      <c r="V490" s="567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38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15"/>
      <c r="P491" s="664" t="s">
        <v>741</v>
      </c>
      <c r="Q491" s="665"/>
      <c r="R491" s="665"/>
      <c r="S491" s="665"/>
      <c r="T491" s="665"/>
      <c r="U491" s="665"/>
      <c r="V491" s="666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15329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15425.66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15"/>
      <c r="P492" s="664" t="s">
        <v>742</v>
      </c>
      <c r="Q492" s="665"/>
      <c r="R492" s="665"/>
      <c r="S492" s="665"/>
      <c r="T492" s="665"/>
      <c r="U492" s="665"/>
      <c r="V492" s="666"/>
      <c r="W492" s="37" t="s">
        <v>69</v>
      </c>
      <c r="X492" s="545">
        <f>IFERROR(SUM(BM22:BM488),"0")</f>
        <v>16255.747643618635</v>
      </c>
      <c r="Y492" s="545">
        <f>IFERROR(SUM(BN22:BN488),"0")</f>
        <v>16358.191999999999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15"/>
      <c r="P493" s="664" t="s">
        <v>743</v>
      </c>
      <c r="Q493" s="665"/>
      <c r="R493" s="665"/>
      <c r="S493" s="665"/>
      <c r="T493" s="665"/>
      <c r="U493" s="665"/>
      <c r="V493" s="666"/>
      <c r="W493" s="37" t="s">
        <v>744</v>
      </c>
      <c r="X493" s="38">
        <f>ROUNDUP(SUM(BO22:BO488),0)</f>
        <v>27</v>
      </c>
      <c r="Y493" s="38">
        <f>ROUNDUP(SUM(BP22:BP488),0)</f>
        <v>27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15"/>
      <c r="P494" s="664" t="s">
        <v>745</v>
      </c>
      <c r="Q494" s="665"/>
      <c r="R494" s="665"/>
      <c r="S494" s="665"/>
      <c r="T494" s="665"/>
      <c r="U494" s="665"/>
      <c r="V494" s="666"/>
      <c r="W494" s="37" t="s">
        <v>69</v>
      </c>
      <c r="X494" s="545">
        <f>GrossWeightTotal+PalletQtyTotal*25</f>
        <v>16930.747643618633</v>
      </c>
      <c r="Y494" s="545">
        <f>GrossWeightTotalR+PalletQtyTotalR*25</f>
        <v>17033.191999999999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15"/>
      <c r="P495" s="664" t="s">
        <v>746</v>
      </c>
      <c r="Q495" s="665"/>
      <c r="R495" s="665"/>
      <c r="S495" s="665"/>
      <c r="T495" s="665"/>
      <c r="U495" s="665"/>
      <c r="V495" s="666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2644.7202484334839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2665</v>
      </c>
      <c r="Z495" s="37"/>
      <c r="AA495" s="546"/>
      <c r="AB495" s="546"/>
      <c r="AC495" s="546"/>
    </row>
    <row r="496" spans="1:68" ht="14.25" hidden="1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15"/>
      <c r="P496" s="664" t="s">
        <v>747</v>
      </c>
      <c r="Q496" s="665"/>
      <c r="R496" s="665"/>
      <c r="S496" s="665"/>
      <c r="T496" s="665"/>
      <c r="U496" s="665"/>
      <c r="V496" s="666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32.099419999999995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91" t="s">
        <v>97</v>
      </c>
      <c r="D498" s="660"/>
      <c r="E498" s="660"/>
      <c r="F498" s="660"/>
      <c r="G498" s="660"/>
      <c r="H498" s="661"/>
      <c r="I498" s="591" t="s">
        <v>249</v>
      </c>
      <c r="J498" s="660"/>
      <c r="K498" s="660"/>
      <c r="L498" s="660"/>
      <c r="M498" s="660"/>
      <c r="N498" s="660"/>
      <c r="O498" s="660"/>
      <c r="P498" s="660"/>
      <c r="Q498" s="660"/>
      <c r="R498" s="660"/>
      <c r="S498" s="661"/>
      <c r="T498" s="591" t="s">
        <v>535</v>
      </c>
      <c r="U498" s="661"/>
      <c r="V498" s="591" t="s">
        <v>585</v>
      </c>
      <c r="W498" s="660"/>
      <c r="X498" s="661"/>
      <c r="Y498" s="540" t="s">
        <v>637</v>
      </c>
      <c r="Z498" s="591" t="s">
        <v>701</v>
      </c>
      <c r="AA498" s="661"/>
      <c r="AB498" s="52"/>
      <c r="AC498" s="52"/>
      <c r="AF498" s="541"/>
    </row>
    <row r="499" spans="1:32" ht="14.25" customHeight="1" thickTop="1" x14ac:dyDescent="0.2">
      <c r="A499" s="839" t="s">
        <v>750</v>
      </c>
      <c r="B499" s="591" t="s">
        <v>63</v>
      </c>
      <c r="C499" s="591" t="s">
        <v>98</v>
      </c>
      <c r="D499" s="591" t="s">
        <v>116</v>
      </c>
      <c r="E499" s="591" t="s">
        <v>172</v>
      </c>
      <c r="F499" s="591" t="s">
        <v>192</v>
      </c>
      <c r="G499" s="591" t="s">
        <v>222</v>
      </c>
      <c r="H499" s="591" t="s">
        <v>97</v>
      </c>
      <c r="I499" s="591" t="s">
        <v>250</v>
      </c>
      <c r="J499" s="591" t="s">
        <v>291</v>
      </c>
      <c r="K499" s="591" t="s">
        <v>351</v>
      </c>
      <c r="L499" s="591" t="s">
        <v>394</v>
      </c>
      <c r="M499" s="591" t="s">
        <v>410</v>
      </c>
      <c r="N499" s="541"/>
      <c r="O499" s="591" t="s">
        <v>422</v>
      </c>
      <c r="P499" s="591" t="s">
        <v>432</v>
      </c>
      <c r="Q499" s="591" t="s">
        <v>442</v>
      </c>
      <c r="R499" s="591" t="s">
        <v>447</v>
      </c>
      <c r="S499" s="591" t="s">
        <v>525</v>
      </c>
      <c r="T499" s="591" t="s">
        <v>536</v>
      </c>
      <c r="U499" s="591" t="s">
        <v>570</v>
      </c>
      <c r="V499" s="591" t="s">
        <v>586</v>
      </c>
      <c r="W499" s="591" t="s">
        <v>618</v>
      </c>
      <c r="X499" s="591" t="s">
        <v>633</v>
      </c>
      <c r="Y499" s="591" t="s">
        <v>637</v>
      </c>
      <c r="Z499" s="591" t="s">
        <v>701</v>
      </c>
      <c r="AA499" s="591" t="s">
        <v>737</v>
      </c>
      <c r="AB499" s="52"/>
      <c r="AC499" s="52"/>
      <c r="AF499" s="541"/>
    </row>
    <row r="500" spans="1:32" ht="13.5" customHeight="1" thickBot="1" x14ac:dyDescent="0.25">
      <c r="A500" s="840"/>
      <c r="B500" s="592"/>
      <c r="C500" s="592"/>
      <c r="D500" s="592"/>
      <c r="E500" s="592"/>
      <c r="F500" s="592"/>
      <c r="G500" s="592"/>
      <c r="H500" s="592"/>
      <c r="I500" s="592"/>
      <c r="J500" s="592"/>
      <c r="K500" s="592"/>
      <c r="L500" s="592"/>
      <c r="M500" s="592"/>
      <c r="N500" s="541"/>
      <c r="O500" s="592"/>
      <c r="P500" s="592"/>
      <c r="Q500" s="592"/>
      <c r="R500" s="592"/>
      <c r="S500" s="592"/>
      <c r="T500" s="592"/>
      <c r="U500" s="592"/>
      <c r="V500" s="592"/>
      <c r="W500" s="592"/>
      <c r="X500" s="592"/>
      <c r="Y500" s="592"/>
      <c r="Z500" s="592"/>
      <c r="AA500" s="592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0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267.2</v>
      </c>
      <c r="E501" s="46">
        <f>IFERROR(Y86*1,"0")+IFERROR(Y87*1,"0")+IFERROR(Y88*1,"0")+IFERROR(Y92*1,"0")+IFERROR(Y93*1,"0")+IFERROR(Y94*1,"0")+IFERROR(Y95*1,"0")</f>
        <v>198.9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885.6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180.42000000000002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1330.2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15.120000000000001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271.2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284.7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3165</v>
      </c>
      <c r="U501" s="46">
        <f>IFERROR(Y368*1,"0")+IFERROR(Y369*1,"0")+IFERROR(Y373*1,"0")+IFERROR(Y374*1,"0")+IFERROR(Y378*1,"0")+IFERROR(Y379*1,"0")</f>
        <v>3843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4984.32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46">
        <f>IFERROR(Y488*1,"0")</f>
        <v>0</v>
      </c>
      <c r="AB501" s="52"/>
      <c r="AC501" s="52"/>
      <c r="AF501" s="541"/>
    </row>
  </sheetData>
  <sheetProtection algorithmName="SHA-512" hashValue="5W+psSlraEw6MwTaxVhANu0pELTLfzH2FdS4rbyzdh5v1RCzyVpoEvsFpIlRrNsFs+8BYrBcyMa7VMgCwcDVjQ==" saltValue="zfrW5khR7q5c6+5aiCDZzw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6"/>
        <filter val="0,67"/>
        <filter val="1 096,00"/>
        <filter val="1 365,00"/>
        <filter val="1 850,00"/>
        <filter val="1,00"/>
        <filter val="104,00"/>
        <filter val="107,00"/>
        <filter val="11,00"/>
        <filter val="11,11"/>
        <filter val="11,35"/>
        <filter val="11,62"/>
        <filter val="112,08"/>
        <filter val="115,00"/>
        <filter val="122,00"/>
        <filter val="14,00"/>
        <filter val="146,00"/>
        <filter val="147,47"/>
        <filter val="15 329,00"/>
        <filter val="155,87"/>
        <filter val="16 255,75"/>
        <filter val="16 930,75"/>
        <filter val="160,00"/>
        <filter val="162,00"/>
        <filter val="17,50"/>
        <filter val="19,00"/>
        <filter val="193,00"/>
        <filter val="195,00"/>
        <filter val="199,26"/>
        <filter val="2 212,00"/>
        <filter val="2 293,00"/>
        <filter val="2 644,72"/>
        <filter val="2,00"/>
        <filter val="207,00"/>
        <filter val="223,00"/>
        <filter val="224,00"/>
        <filter val="25,00"/>
        <filter val="269,00"/>
        <filter val="27"/>
        <filter val="27,00"/>
        <filter val="28,00"/>
        <filter val="28,59"/>
        <filter val="294,00"/>
        <filter val="3 840,00"/>
        <filter val="3,00"/>
        <filter val="3,33"/>
        <filter val="3,59"/>
        <filter val="302,00"/>
        <filter val="31,94"/>
        <filter val="345,00"/>
        <filter val="35,00"/>
        <filter val="350,38"/>
        <filter val="360,00"/>
        <filter val="388,00"/>
        <filter val="400,83"/>
        <filter val="426,67"/>
        <filter val="434,28"/>
        <filter val="5,00"/>
        <filter val="5,49"/>
        <filter val="53,00"/>
        <filter val="538,00"/>
        <filter val="594,00"/>
        <filter val="6,00"/>
        <filter val="61,87"/>
        <filter val="626,00"/>
        <filter val="7,00"/>
        <filter val="71,48"/>
        <filter val="71,85"/>
        <filter val="721,00"/>
        <filter val="74,00"/>
        <filter val="77,30"/>
        <filter val="8,00"/>
        <filter val="823,00"/>
        <filter val="85,00"/>
        <filter val="9,63"/>
        <filter val="928,00"/>
        <filter val="962,00"/>
      </filters>
    </filterColumn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Q6:R6"/>
    <mergeCell ref="A20:Z20"/>
    <mergeCell ref="P23:V23"/>
    <mergeCell ref="M17:M18"/>
    <mergeCell ref="O17:O18"/>
    <mergeCell ref="A9:C9"/>
    <mergeCell ref="Q13:R13"/>
    <mergeCell ref="V6:W9"/>
    <mergeCell ref="P109:T109"/>
    <mergeCell ref="A59:Z59"/>
    <mergeCell ref="P274:T274"/>
    <mergeCell ref="Z17:Z18"/>
    <mergeCell ref="J9:M9"/>
    <mergeCell ref="A13:M13"/>
    <mergeCell ref="D61:E61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D29:E29"/>
    <mergeCell ref="P344:T344"/>
    <mergeCell ref="P72:T72"/>
    <mergeCell ref="A31:O32"/>
    <mergeCell ref="D102:E102"/>
    <mergeCell ref="A33:Z33"/>
    <mergeCell ref="P41:T41"/>
    <mergeCell ref="A35:O36"/>
    <mergeCell ref="A91:Z91"/>
    <mergeCell ref="P70:V70"/>
    <mergeCell ref="P32:V32"/>
    <mergeCell ref="P97:V97"/>
    <mergeCell ref="A318:O319"/>
    <mergeCell ref="P47:V47"/>
    <mergeCell ref="P46:T46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D196:E196"/>
    <mergeCell ref="P202:T202"/>
    <mergeCell ref="A188:O189"/>
    <mergeCell ref="P492:V492"/>
    <mergeCell ref="P286:V286"/>
    <mergeCell ref="P479:V479"/>
    <mergeCell ref="P336:T336"/>
    <mergeCell ref="A248:Z248"/>
    <mergeCell ref="P323:T323"/>
    <mergeCell ref="A414:Z414"/>
    <mergeCell ref="D358:E358"/>
    <mergeCell ref="A327:Z327"/>
    <mergeCell ref="P401:V401"/>
    <mergeCell ref="P339:V33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83:T483"/>
    <mergeCell ref="A157:Z157"/>
    <mergeCell ref="P125:T125"/>
    <mergeCell ref="D373:E373"/>
    <mergeCell ref="D202:E202"/>
    <mergeCell ref="A179:Z179"/>
    <mergeCell ref="P348:T348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P234:V234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P22:T22"/>
    <mergeCell ref="D428:E428"/>
    <mergeCell ref="P40:T40"/>
    <mergeCell ref="A455:O456"/>
    <mergeCell ref="P80:T80"/>
    <mergeCell ref="D194:E194"/>
    <mergeCell ref="P173:V173"/>
    <mergeCell ref="P226:T226"/>
    <mergeCell ref="A294:O295"/>
    <mergeCell ref="P335:T335"/>
    <mergeCell ref="P269:T269"/>
    <mergeCell ref="D207:E207"/>
    <mergeCell ref="D348:E348"/>
    <mergeCell ref="P141:T141"/>
    <mergeCell ref="D62:E62"/>
    <mergeCell ref="D56:E56"/>
    <mergeCell ref="D193:E193"/>
    <mergeCell ref="P206:T206"/>
    <mergeCell ref="P433:T433"/>
    <mergeCell ref="P262:T262"/>
    <mergeCell ref="P450:V450"/>
    <mergeCell ref="P381:V381"/>
    <mergeCell ref="P307:T307"/>
    <mergeCell ref="P444:T444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D203:E203"/>
    <mergeCell ref="A230:O231"/>
    <mergeCell ref="A119:Z119"/>
    <mergeCell ref="D87:E87"/>
    <mergeCell ref="A367:Z367"/>
    <mergeCell ref="P115:T115"/>
    <mergeCell ref="D254:E254"/>
    <mergeCell ref="P231:V231"/>
    <mergeCell ref="P345:T345"/>
    <mergeCell ref="D186:E186"/>
    <mergeCell ref="A155:O156"/>
    <mergeCell ref="P222:T222"/>
    <mergeCell ref="P193:T193"/>
    <mergeCell ref="D250:E250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35:E335"/>
    <mergeCell ref="P267:T267"/>
    <mergeCell ref="D275:E275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P35:V35"/>
    <mergeCell ref="D158:E158"/>
    <mergeCell ref="A47:O48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P448:T448"/>
    <mergeCell ref="P233:T233"/>
    <mergeCell ref="D347:E347"/>
    <mergeCell ref="D176:E176"/>
    <mergeCell ref="P155:V155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59:E359"/>
    <mergeCell ref="H17:H18"/>
    <mergeCell ref="P261:T261"/>
    <mergeCell ref="D204:E204"/>
    <mergeCell ref="P161:T161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D427:E427"/>
    <mergeCell ref="P27:T27"/>
    <mergeCell ref="P154:T154"/>
    <mergeCell ref="D75:E75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245:T245"/>
    <mergeCell ref="P247:V247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P434:V434"/>
    <mergeCell ref="P263:V263"/>
    <mergeCell ref="D251:E251"/>
    <mergeCell ref="P424:T424"/>
    <mergeCell ref="D316:E316"/>
    <mergeCell ref="P188:V188"/>
    <mergeCell ref="P166:T166"/>
    <mergeCell ref="D147:E147"/>
    <mergeCell ref="P116:T116"/>
    <mergeCell ref="P103:T103"/>
    <mergeCell ref="P425:T425"/>
    <mergeCell ref="P83:V83"/>
    <mergeCell ref="A375:O376"/>
    <mergeCell ref="A440:O441"/>
    <mergeCell ref="D424:E424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O499:O500"/>
    <mergeCell ref="P304:V304"/>
    <mergeCell ref="Q499:Q500"/>
    <mergeCell ref="A421:Z421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A50:Z50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D445:E445"/>
    <mergeCell ref="D274:E274"/>
    <mergeCell ref="D301:E301"/>
    <mergeCell ref="D245:E245"/>
    <mergeCell ref="P474:T474"/>
    <mergeCell ref="D224:E224"/>
    <mergeCell ref="P268:T268"/>
    <mergeCell ref="P464:V464"/>
    <mergeCell ref="P471:V471"/>
    <mergeCell ref="X499:X500"/>
    <mergeCell ref="D160:E160"/>
    <mergeCell ref="P499:P500"/>
    <mergeCell ref="Z499:Z500"/>
    <mergeCell ref="A98:Z98"/>
    <mergeCell ref="A140:Z140"/>
    <mergeCell ref="D5:E5"/>
    <mergeCell ref="D303:E303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P118:V118"/>
    <mergeCell ref="P95:T95"/>
    <mergeCell ref="A238:O239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D94:E94"/>
    <mergeCell ref="P396:V396"/>
    <mergeCell ref="A395:O396"/>
    <mergeCell ref="D53:E5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21:V121"/>
    <mergeCell ref="P432:T432"/>
    <mergeCell ref="P400:V400"/>
    <mergeCell ref="D473:E473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462:T462"/>
    <mergeCell ref="P476:V476"/>
    <mergeCell ref="A466:Z466"/>
    <mergeCell ref="D159:E159"/>
    <mergeCell ref="A403:Z403"/>
    <mergeCell ref="A232:Z232"/>
    <mergeCell ref="P158:T158"/>
    <mergeCell ref="A357:Z357"/>
    <mergeCell ref="D330:E330"/>
    <mergeCell ref="P393:T393"/>
    <mergeCell ref="D374:E374"/>
    <mergeCell ref="A475:O476"/>
    <mergeCell ref="D468:E468"/>
    <mergeCell ref="D389:E38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A84:Z84"/>
    <mergeCell ref="D411:E411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D80:E80"/>
    <mergeCell ref="A169:Z169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  <mergeCell ref="D66:E66"/>
    <mergeCell ref="D126:E126"/>
    <mergeCell ref="D289:E289"/>
    <mergeCell ref="P105:V10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4 X56 X60 X80 X86:X88 X92 X94:X95 X100:X102 X107 X113 X115 X125:X126 X131 X160:X161 X164 X182 X191:X196 X198 X202:X205 X207:X210 X228 X250 X252 X268:X269 X298 X307 X316 X323:X324 X336:X337 X343:X346 X353 X368 X373 X378:X379 X388 X422:X423 X425 X427 X437 X439 X443:X445 X462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zaPbdXstTYLc7PzE+Cd3HFXT6UYmznDJxSCnb5iibBUnY7Vg8/HrE44ki1R2NpbVkJkkxBYf4jXWZs5Re+oy5Q==" saltValue="30cx1WBAV6CJgbn3os2c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2025-10-29T12:59:12Z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