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2883814-F444-4103-BD52-551136B5A0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X489" i="1"/>
  <c r="BO488" i="1"/>
  <c r="BM488" i="1"/>
  <c r="Y488" i="1"/>
  <c r="P488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Y440" i="1" s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Y331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Y276" i="1" s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8" i="1"/>
  <c r="X127" i="1"/>
  <c r="BO126" i="1"/>
  <c r="BM126" i="1"/>
  <c r="Z126" i="1"/>
  <c r="Y126" i="1"/>
  <c r="P126" i="1"/>
  <c r="BO125" i="1"/>
  <c r="BM125" i="1"/>
  <c r="Y125" i="1"/>
  <c r="Y127" i="1" s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P86" i="1"/>
  <c r="BO86" i="1"/>
  <c r="BN86" i="1"/>
  <c r="BM86" i="1"/>
  <c r="Z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36" i="1" l="1"/>
  <c r="BN136" i="1"/>
  <c r="Z136" i="1"/>
  <c r="BP182" i="1"/>
  <c r="BN182" i="1"/>
  <c r="Z182" i="1"/>
  <c r="BP186" i="1"/>
  <c r="BN186" i="1"/>
  <c r="Z186" i="1"/>
  <c r="BP208" i="1"/>
  <c r="BN208" i="1"/>
  <c r="Z208" i="1"/>
  <c r="Y235" i="1"/>
  <c r="Y234" i="1"/>
  <c r="BP233" i="1"/>
  <c r="BN233" i="1"/>
  <c r="Z233" i="1"/>
  <c r="Z234" i="1" s="1"/>
  <c r="Y239" i="1"/>
  <c r="Y238" i="1"/>
  <c r="BP237" i="1"/>
  <c r="BN237" i="1"/>
  <c r="Z237" i="1"/>
  <c r="Z238" i="1" s="1"/>
  <c r="BP241" i="1"/>
  <c r="BN241" i="1"/>
  <c r="Z241" i="1"/>
  <c r="BP268" i="1"/>
  <c r="BN268" i="1"/>
  <c r="Z268" i="1"/>
  <c r="BN307" i="1"/>
  <c r="Z307" i="1"/>
  <c r="BP309" i="1"/>
  <c r="BN309" i="1"/>
  <c r="Z309" i="1"/>
  <c r="BP347" i="1"/>
  <c r="BN347" i="1"/>
  <c r="Z347" i="1"/>
  <c r="BP391" i="1"/>
  <c r="BN391" i="1"/>
  <c r="Z391" i="1"/>
  <c r="BP429" i="1"/>
  <c r="BN429" i="1"/>
  <c r="Z429" i="1"/>
  <c r="BP461" i="1"/>
  <c r="BN461" i="1"/>
  <c r="Z461" i="1"/>
  <c r="X492" i="1"/>
  <c r="X495" i="1"/>
  <c r="Z27" i="1"/>
  <c r="BN27" i="1"/>
  <c r="Z54" i="1"/>
  <c r="BN54" i="1"/>
  <c r="Z55" i="1"/>
  <c r="BN55" i="1"/>
  <c r="Z75" i="1"/>
  <c r="BN75" i="1"/>
  <c r="Z94" i="1"/>
  <c r="BN94" i="1"/>
  <c r="Z109" i="1"/>
  <c r="BN109" i="1"/>
  <c r="BP113" i="1"/>
  <c r="BN113" i="1"/>
  <c r="Z113" i="1"/>
  <c r="BP161" i="1"/>
  <c r="BN161" i="1"/>
  <c r="Z161" i="1"/>
  <c r="BP198" i="1"/>
  <c r="BN198" i="1"/>
  <c r="Z198" i="1"/>
  <c r="BP223" i="1"/>
  <c r="BN223" i="1"/>
  <c r="Z223" i="1"/>
  <c r="BP252" i="1"/>
  <c r="BN252" i="1"/>
  <c r="Z252" i="1"/>
  <c r="BP297" i="1"/>
  <c r="BN297" i="1"/>
  <c r="Z297" i="1"/>
  <c r="BP330" i="1"/>
  <c r="BN330" i="1"/>
  <c r="Z330" i="1"/>
  <c r="BP335" i="1"/>
  <c r="BN335" i="1"/>
  <c r="Z335" i="1"/>
  <c r="BP373" i="1"/>
  <c r="BN373" i="1"/>
  <c r="Z373" i="1"/>
  <c r="BP410" i="1"/>
  <c r="BN410" i="1"/>
  <c r="Z410" i="1"/>
  <c r="BP439" i="1"/>
  <c r="BN439" i="1"/>
  <c r="Z439" i="1"/>
  <c r="BP443" i="1"/>
  <c r="BN443" i="1"/>
  <c r="Z443" i="1"/>
  <c r="BP483" i="1"/>
  <c r="BN483" i="1"/>
  <c r="Z483" i="1"/>
  <c r="Y110" i="1"/>
  <c r="BP130" i="1"/>
  <c r="BN130" i="1"/>
  <c r="Z130" i="1"/>
  <c r="BP159" i="1"/>
  <c r="BN159" i="1"/>
  <c r="Z159" i="1"/>
  <c r="BP171" i="1"/>
  <c r="BN171" i="1"/>
  <c r="Z171" i="1"/>
  <c r="BP196" i="1"/>
  <c r="BN196" i="1"/>
  <c r="Z196" i="1"/>
  <c r="BP206" i="1"/>
  <c r="BN206" i="1"/>
  <c r="Z206" i="1"/>
  <c r="BP221" i="1"/>
  <c r="BN221" i="1"/>
  <c r="Z221" i="1"/>
  <c r="BP229" i="1"/>
  <c r="BN229" i="1"/>
  <c r="Z229" i="1"/>
  <c r="BP250" i="1"/>
  <c r="BN250" i="1"/>
  <c r="Z250" i="1"/>
  <c r="BP261" i="1"/>
  <c r="BN261" i="1"/>
  <c r="Z261" i="1"/>
  <c r="BP293" i="1"/>
  <c r="BN293" i="1"/>
  <c r="Z293" i="1"/>
  <c r="BP303" i="1"/>
  <c r="BN303" i="1"/>
  <c r="Z303" i="1"/>
  <c r="B501" i="1"/>
  <c r="X493" i="1"/>
  <c r="X494" i="1" s="1"/>
  <c r="Y31" i="1"/>
  <c r="Z29" i="1"/>
  <c r="BN29" i="1"/>
  <c r="C501" i="1"/>
  <c r="Z52" i="1"/>
  <c r="BN52" i="1"/>
  <c r="Z61" i="1"/>
  <c r="BN61" i="1"/>
  <c r="Z73" i="1"/>
  <c r="BN73" i="1"/>
  <c r="Z81" i="1"/>
  <c r="BN81" i="1"/>
  <c r="Y90" i="1"/>
  <c r="Z88" i="1"/>
  <c r="BN88" i="1"/>
  <c r="Y89" i="1"/>
  <c r="Z92" i="1"/>
  <c r="BN92" i="1"/>
  <c r="Z101" i="1"/>
  <c r="BN101" i="1"/>
  <c r="Z107" i="1"/>
  <c r="BN107" i="1"/>
  <c r="BP107" i="1"/>
  <c r="Z115" i="1"/>
  <c r="BN115" i="1"/>
  <c r="BP126" i="1"/>
  <c r="BN126" i="1"/>
  <c r="BP141" i="1"/>
  <c r="BN141" i="1"/>
  <c r="Z141" i="1"/>
  <c r="BP163" i="1"/>
  <c r="BN163" i="1"/>
  <c r="Z163" i="1"/>
  <c r="BP192" i="1"/>
  <c r="BN192" i="1"/>
  <c r="Z192" i="1"/>
  <c r="BP202" i="1"/>
  <c r="BN202" i="1"/>
  <c r="Z202" i="1"/>
  <c r="BP210" i="1"/>
  <c r="BN210" i="1"/>
  <c r="Z210" i="1"/>
  <c r="BP225" i="1"/>
  <c r="BN225" i="1"/>
  <c r="Z225" i="1"/>
  <c r="BP243" i="1"/>
  <c r="BN243" i="1"/>
  <c r="Z243" i="1"/>
  <c r="BP254" i="1"/>
  <c r="BN254" i="1"/>
  <c r="Z254" i="1"/>
  <c r="BP275" i="1"/>
  <c r="BN275" i="1"/>
  <c r="Z275" i="1"/>
  <c r="Y281" i="1"/>
  <c r="Y280" i="1"/>
  <c r="BP279" i="1"/>
  <c r="BN279" i="1"/>
  <c r="Z279" i="1"/>
  <c r="Z280" i="1" s="1"/>
  <c r="Q501" i="1"/>
  <c r="Y285" i="1"/>
  <c r="BP284" i="1"/>
  <c r="BN284" i="1"/>
  <c r="Z284" i="1"/>
  <c r="Z285" i="1" s="1"/>
  <c r="BP289" i="1"/>
  <c r="BN289" i="1"/>
  <c r="Z289" i="1"/>
  <c r="BP299" i="1"/>
  <c r="BN299" i="1"/>
  <c r="Z299" i="1"/>
  <c r="BP311" i="1"/>
  <c r="BN311" i="1"/>
  <c r="Z311" i="1"/>
  <c r="BP322" i="1"/>
  <c r="BN322" i="1"/>
  <c r="Z322" i="1"/>
  <c r="BP337" i="1"/>
  <c r="BN337" i="1"/>
  <c r="Z337" i="1"/>
  <c r="BP349" i="1"/>
  <c r="BN349" i="1"/>
  <c r="Z349" i="1"/>
  <c r="BP379" i="1"/>
  <c r="BN379" i="1"/>
  <c r="Z379" i="1"/>
  <c r="V501" i="1"/>
  <c r="BP385" i="1"/>
  <c r="BN385" i="1"/>
  <c r="Z385" i="1"/>
  <c r="BP393" i="1"/>
  <c r="BN393" i="1"/>
  <c r="Z393" i="1"/>
  <c r="BP423" i="1"/>
  <c r="BN423" i="1"/>
  <c r="Z423" i="1"/>
  <c r="BP431" i="1"/>
  <c r="BN431" i="1"/>
  <c r="Z431" i="1"/>
  <c r="BP445" i="1"/>
  <c r="BN445" i="1"/>
  <c r="Z445" i="1"/>
  <c r="BP463" i="1"/>
  <c r="BN463" i="1"/>
  <c r="Z463" i="1"/>
  <c r="AA501" i="1"/>
  <c r="Y489" i="1"/>
  <c r="BP488" i="1"/>
  <c r="BN488" i="1"/>
  <c r="Z488" i="1"/>
  <c r="Z489" i="1" s="1"/>
  <c r="Y247" i="1"/>
  <c r="Y263" i="1"/>
  <c r="Y313" i="1"/>
  <c r="BP307" i="1"/>
  <c r="BP317" i="1"/>
  <c r="BN317" i="1"/>
  <c r="Z317" i="1"/>
  <c r="BP321" i="1"/>
  <c r="BN321" i="1"/>
  <c r="Z321" i="1"/>
  <c r="Y332" i="1"/>
  <c r="BP328" i="1"/>
  <c r="BN328" i="1"/>
  <c r="Z328" i="1"/>
  <c r="BP345" i="1"/>
  <c r="BN345" i="1"/>
  <c r="Z345" i="1"/>
  <c r="BP369" i="1"/>
  <c r="BN369" i="1"/>
  <c r="Z369" i="1"/>
  <c r="BP389" i="1"/>
  <c r="BN389" i="1"/>
  <c r="Z389" i="1"/>
  <c r="Y405" i="1"/>
  <c r="BP404" i="1"/>
  <c r="BN404" i="1"/>
  <c r="Z404" i="1"/>
  <c r="Z405" i="1" s="1"/>
  <c r="Y412" i="1"/>
  <c r="BP408" i="1"/>
  <c r="BN408" i="1"/>
  <c r="Z408" i="1"/>
  <c r="BP427" i="1"/>
  <c r="BN427" i="1"/>
  <c r="Z427" i="1"/>
  <c r="Y441" i="1"/>
  <c r="BP437" i="1"/>
  <c r="BN437" i="1"/>
  <c r="Z437" i="1"/>
  <c r="BP453" i="1"/>
  <c r="BN453" i="1"/>
  <c r="Z453" i="1"/>
  <c r="BP469" i="1"/>
  <c r="BN469" i="1"/>
  <c r="Z469" i="1"/>
  <c r="BP473" i="1"/>
  <c r="BN473" i="1"/>
  <c r="Z473" i="1"/>
  <c r="Y319" i="1"/>
  <c r="Y318" i="1"/>
  <c r="Y375" i="1"/>
  <c r="Y471" i="1"/>
  <c r="Y470" i="1"/>
  <c r="H9" i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BP93" i="1"/>
  <c r="BN93" i="1"/>
  <c r="Z93" i="1"/>
  <c r="BP102" i="1"/>
  <c r="BN102" i="1"/>
  <c r="Z102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Z338" i="1" s="1"/>
  <c r="Y338" i="1"/>
  <c r="E501" i="1"/>
  <c r="F9" i="1"/>
  <c r="J9" i="1"/>
  <c r="Z22" i="1"/>
  <c r="Z23" i="1" s="1"/>
  <c r="BN22" i="1"/>
  <c r="BP22" i="1"/>
  <c r="Y23" i="1"/>
  <c r="X491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BP62" i="1"/>
  <c r="BN62" i="1"/>
  <c r="Z62" i="1"/>
  <c r="Y64" i="1"/>
  <c r="Y69" i="1"/>
  <c r="BP66" i="1"/>
  <c r="BN66" i="1"/>
  <c r="Z66" i="1"/>
  <c r="BP74" i="1"/>
  <c r="BN74" i="1"/>
  <c r="Z74" i="1"/>
  <c r="Y82" i="1"/>
  <c r="Z89" i="1"/>
  <c r="BP87" i="1"/>
  <c r="BN87" i="1"/>
  <c r="Z87" i="1"/>
  <c r="Y96" i="1"/>
  <c r="BP95" i="1"/>
  <c r="BN95" i="1"/>
  <c r="Z95" i="1"/>
  <c r="Y97" i="1"/>
  <c r="F501" i="1"/>
  <c r="Y105" i="1"/>
  <c r="BP100" i="1"/>
  <c r="BN100" i="1"/>
  <c r="Z100" i="1"/>
  <c r="Y104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BP323" i="1"/>
  <c r="BN323" i="1"/>
  <c r="Z323" i="1"/>
  <c r="Z325" i="1" s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Z211" i="1" s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Y246" i="1"/>
  <c r="BP251" i="1"/>
  <c r="BN251" i="1"/>
  <c r="Z251" i="1"/>
  <c r="Y255" i="1"/>
  <c r="BP260" i="1"/>
  <c r="BN260" i="1"/>
  <c r="Z260" i="1"/>
  <c r="BP269" i="1"/>
  <c r="BN269" i="1"/>
  <c r="Z269" i="1"/>
  <c r="P501" i="1"/>
  <c r="Y277" i="1"/>
  <c r="BP274" i="1"/>
  <c r="BN274" i="1"/>
  <c r="Z274" i="1"/>
  <c r="R501" i="1"/>
  <c r="BP292" i="1"/>
  <c r="BN292" i="1"/>
  <c r="Z292" i="1"/>
  <c r="Z294" i="1" s="1"/>
  <c r="Y305" i="1"/>
  <c r="BP300" i="1"/>
  <c r="BN300" i="1"/>
  <c r="Z300" i="1"/>
  <c r="BP308" i="1"/>
  <c r="BN308" i="1"/>
  <c r="Z308" i="1"/>
  <c r="Y312" i="1"/>
  <c r="BP316" i="1"/>
  <c r="BN316" i="1"/>
  <c r="Z316" i="1"/>
  <c r="Z318" i="1" s="1"/>
  <c r="Y326" i="1"/>
  <c r="BP329" i="1"/>
  <c r="BN329" i="1"/>
  <c r="Z329" i="1"/>
  <c r="Z331" i="1" s="1"/>
  <c r="BP344" i="1"/>
  <c r="BN344" i="1"/>
  <c r="Z344" i="1"/>
  <c r="BP348" i="1"/>
  <c r="BN348" i="1"/>
  <c r="Z348" i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Y395" i="1"/>
  <c r="BP388" i="1"/>
  <c r="BN388" i="1"/>
  <c r="Z388" i="1"/>
  <c r="BP392" i="1"/>
  <c r="BN392" i="1"/>
  <c r="Z392" i="1"/>
  <c r="BP409" i="1"/>
  <c r="BN409" i="1"/>
  <c r="Z409" i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Y476" i="1"/>
  <c r="Y479" i="1"/>
  <c r="BP478" i="1"/>
  <c r="BN478" i="1"/>
  <c r="Z478" i="1"/>
  <c r="Z479" i="1" s="1"/>
  <c r="Y480" i="1"/>
  <c r="Y485" i="1"/>
  <c r="BP482" i="1"/>
  <c r="BN482" i="1"/>
  <c r="Z482" i="1"/>
  <c r="Y484" i="1"/>
  <c r="W501" i="1"/>
  <c r="Y406" i="1"/>
  <c r="BP426" i="1"/>
  <c r="BN426" i="1"/>
  <c r="Z426" i="1"/>
  <c r="BP430" i="1"/>
  <c r="BN430" i="1"/>
  <c r="Z430" i="1"/>
  <c r="BP438" i="1"/>
  <c r="BN438" i="1"/>
  <c r="Z438" i="1"/>
  <c r="Y449" i="1"/>
  <c r="BP446" i="1"/>
  <c r="BN446" i="1"/>
  <c r="Z446" i="1"/>
  <c r="BP454" i="1"/>
  <c r="BN454" i="1"/>
  <c r="Z454" i="1"/>
  <c r="Y465" i="1"/>
  <c r="BP460" i="1"/>
  <c r="BN460" i="1"/>
  <c r="Z460" i="1"/>
  <c r="Z464" i="1" s="1"/>
  <c r="Y464" i="1"/>
  <c r="BP468" i="1"/>
  <c r="BN468" i="1"/>
  <c r="Z468" i="1"/>
  <c r="Z470" i="1" s="1"/>
  <c r="Y475" i="1"/>
  <c r="Y490" i="1"/>
  <c r="Z484" i="1" l="1"/>
  <c r="Z475" i="1"/>
  <c r="Z412" i="1"/>
  <c r="Z276" i="1"/>
  <c r="Z263" i="1"/>
  <c r="Z255" i="1"/>
  <c r="Z246" i="1"/>
  <c r="Z143" i="1"/>
  <c r="Z117" i="1"/>
  <c r="Z96" i="1"/>
  <c r="Z440" i="1"/>
  <c r="Z380" i="1"/>
  <c r="Z395" i="1"/>
  <c r="Z350" i="1"/>
  <c r="Z312" i="1"/>
  <c r="Z449" i="1"/>
  <c r="Z370" i="1"/>
  <c r="Z304" i="1"/>
  <c r="Z110" i="1"/>
  <c r="Z104" i="1"/>
  <c r="Z69" i="1"/>
  <c r="Z82" i="1"/>
  <c r="Z455" i="1"/>
  <c r="Z270" i="1"/>
  <c r="Y495" i="1"/>
  <c r="Y492" i="1"/>
  <c r="Z230" i="1"/>
  <c r="Z167" i="1"/>
  <c r="Z434" i="1"/>
  <c r="Z57" i="1"/>
  <c r="Y493" i="1"/>
  <c r="Z199" i="1"/>
  <c r="Z173" i="1"/>
  <c r="Z77" i="1"/>
  <c r="Z63" i="1"/>
  <c r="Y491" i="1"/>
  <c r="Z496" i="1" l="1"/>
  <c r="Y494" i="1"/>
</calcChain>
</file>

<file path=xl/sharedStrings.xml><?xml version="1.0" encoding="utf-8"?>
<sst xmlns="http://schemas.openxmlformats.org/spreadsheetml/2006/main" count="2266" uniqueCount="768">
  <si>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</si>
  <si>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</si>
  <si>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</si>
  <si>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</si>
  <si>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</si>
  <si>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</si>
  <si>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</si>
  <si>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</si>
  <si>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</si>
  <si>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</si>
  <si>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</si>
  <si>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</si>
  <si>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</si>
  <si>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</si>
  <si>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</si>
  <si>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</si>
  <si>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</si>
  <si>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</si>
  <si>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</si>
  <si>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</si>
  <si>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</si>
  <si>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</si>
  <si>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</si>
  <si>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</si>
  <si>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</si>
  <si>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</si>
  <si>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</si>
  <si>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</si>
  <si>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</si>
  <si>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</si>
  <si>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</si>
  <si>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</si>
  <si>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</si>
  <si>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</si>
  <si>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</si>
  <si>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</si>
  <si>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</si>
  <si>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</si>
  <si>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</si>
  <si>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</si>
  <si>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</si>
  <si>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</si>
  <si>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</si>
  <si>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</si>
  <si>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</si>
  <si>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</si>
  <si>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</si>
  <si>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</si>
  <si>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</si>
  <si>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</si>
  <si>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</si>
  <si>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</si>
  <si>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</si>
  <si>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</si>
  <si>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</si>
  <si>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</si>
  <si>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</si>
  <si>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</si>
  <si>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</si>
  <si>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</si>
  <si>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</si>
  <si>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</si>
  <si>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</si>
  <si>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</si>
  <si>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</si>
  <si>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</si>
  <si>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</si>
  <si>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</si>
  <si>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</si>
  <si>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</si>
  <si>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</si>
  <si>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</si>
  <si>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</si>
  <si>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</si>
  <si>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</si>
  <si>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</si>
  <si>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</si>
  <si>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</si>
  <si>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</si>
  <si>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</si>
  <si>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</si>
  <si>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</si>
  <si>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</si>
  <si>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</si>
  <si>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</si>
  <si>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</si>
  <si>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</si>
  <si>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</si>
  <si>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</si>
  <si>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</si>
  <si>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</si>
  <si>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</si>
  <si>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</si>
  <si>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</si>
  <si>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</si>
  <si>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</si>
  <si>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</si>
  <si>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</si>
  <si>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</si>
  <si>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</si>
  <si>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</si>
  <si>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</si>
  <si>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</si>
  <si>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</si>
  <si>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</si>
  <si>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</si>
  <si>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</si>
  <si>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</si>
  <si>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</si>
  <si>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</si>
  <si>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</si>
  <si>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</si>
  <si>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Короб, мин. 12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</si>
  <si>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</si>
  <si>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</si>
  <si>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</si>
  <si>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</si>
  <si>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</si>
  <si>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</si>
  <si>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</si>
  <si>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</si>
  <si>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</si>
  <si>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</si>
  <si>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</si>
  <si>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</si>
  <si>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</si>
  <si>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</si>
  <si>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</si>
  <si>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</si>
  <si>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</si>
  <si>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</si>
  <si>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</si>
  <si>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</si>
  <si>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</si>
  <si>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</si>
  <si>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</si>
  <si>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</si>
  <si>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</si>
  <si>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</si>
  <si>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</si>
  <si>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</si>
  <si>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</si>
  <si>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</si>
  <si>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</si>
  <si>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</si>
  <si>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</si>
  <si>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</si>
  <si>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</si>
  <si>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</si>
  <si>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</si>
  <si>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</si>
  <si>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</si>
  <si>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</si>
  <si>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</si>
  <si>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</si>
  <si>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</si>
  <si>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</si>
  <si>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</si>
  <si>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</si>
  <si>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</si>
  <si>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</si>
  <si>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</si>
  <si>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</si>
  <si>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</si>
  <si>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</si>
  <si>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</si>
  <si>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</si>
  <si>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</si>
  <si>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</si>
  <si>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</si>
  <si>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</si>
  <si>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</si>
  <si>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</si>
  <si>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</si>
  <si>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</si>
  <si>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</si>
  <si>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</si>
  <si>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</si>
  <si>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</si>
  <si>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</si>
  <si>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</si>
  <si>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</si>
  <si>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</si>
  <si>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</si>
  <si>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</si>
  <si>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</si>
  <si>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</si>
  <si>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</si>
  <si>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</si>
  <si>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</si>
  <si>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</si>
  <si>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</si>
  <si>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</si>
  <si>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</si>
  <si>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</si>
  <si>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</si>
  <si>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</si>
  <si>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</si>
  <si>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</si>
  <si>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</si>
  <si>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</si>
  <si>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</si>
  <si>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</si>
  <si>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</si>
  <si>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</si>
  <si>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</si>
  <si>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</si>
  <si>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</si>
  <si>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Короб, мин. 14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</si>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</sst>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1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1" t="s">
        <v>0</v>
      </c>
      <c r="E1" s="579"/>
      <c r="F1" s="579"/>
      <c r="G1" s="12" t="s">
        <v>1</v>
      </c>
      <c r="H1" s="631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8" t="s">
        <v>8</v>
      </c>
      <c r="B5" s="665"/>
      <c r="C5" s="666"/>
      <c r="D5" s="635"/>
      <c r="E5" s="636"/>
      <c r="F5" s="814" t="s">
        <v>9</v>
      </c>
      <c r="G5" s="666"/>
      <c r="H5" s="635" t="s">
        <v>767</v>
      </c>
      <c r="I5" s="772"/>
      <c r="J5" s="772"/>
      <c r="K5" s="772"/>
      <c r="L5" s="772"/>
      <c r="M5" s="636"/>
      <c r="N5" s="58"/>
      <c r="P5" s="24" t="s">
        <v>10</v>
      </c>
      <c r="Q5" s="852">
        <v>45962</v>
      </c>
      <c r="R5" s="670"/>
      <c r="T5" s="714" t="s">
        <v>11</v>
      </c>
      <c r="U5" s="715"/>
      <c r="V5" s="717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8" t="s">
        <v>13</v>
      </c>
      <c r="B6" s="665"/>
      <c r="C6" s="666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70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Суббота</v>
      </c>
      <c r="R6" s="548"/>
      <c r="T6" s="724" t="s">
        <v>16</v>
      </c>
      <c r="U6" s="715"/>
      <c r="V6" s="855" t="s">
        <v>17</v>
      </c>
      <c r="W6" s="590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617"/>
      <c r="M7" s="618"/>
      <c r="N7" s="60"/>
      <c r="P7" s="24"/>
      <c r="Q7" s="42"/>
      <c r="R7" s="42"/>
      <c r="T7" s="557"/>
      <c r="U7" s="715"/>
      <c r="V7" s="856"/>
      <c r="W7" s="857"/>
      <c r="AB7" s="51"/>
      <c r="AC7" s="51"/>
      <c r="AD7" s="51"/>
      <c r="AE7" s="51"/>
    </row>
    <row r="8" spans="1:32" s="537" customFormat="1" ht="25.5" customHeight="1" x14ac:dyDescent="0.2">
      <c r="A8" s="869" t="s">
        <v>18</v>
      </c>
      <c r="B8" s="566"/>
      <c r="C8" s="567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84">
        <v>0.45833333333333331</v>
      </c>
      <c r="R8" s="618"/>
      <c r="T8" s="557"/>
      <c r="U8" s="715"/>
      <c r="V8" s="856"/>
      <c r="W8" s="857"/>
      <c r="AB8" s="51"/>
      <c r="AC8" s="51"/>
      <c r="AD8" s="51"/>
      <c r="AE8" s="51"/>
    </row>
    <row r="9" spans="1:32" s="537" customFormat="1" ht="39.950000000000003" customHeight="1" x14ac:dyDescent="0.2">
      <c r="A9" s="6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2"/>
      <c r="E9" s="564"/>
      <c r="F9" s="6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5"/>
      <c r="P9" s="26" t="s">
        <v>21</v>
      </c>
      <c r="Q9" s="667"/>
      <c r="R9" s="668"/>
      <c r="T9" s="557"/>
      <c r="U9" s="715"/>
      <c r="V9" s="858"/>
      <c r="W9" s="859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2"/>
      <c r="E10" s="564"/>
      <c r="F10" s="6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2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25"/>
      <c r="R10" s="726"/>
      <c r="U10" s="24" t="s">
        <v>23</v>
      </c>
      <c r="V10" s="589" t="s">
        <v>24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1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6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684"/>
      <c r="R12" s="618"/>
      <c r="S12" s="23"/>
      <c r="U12" s="24"/>
      <c r="V12" s="579"/>
      <c r="W12" s="557"/>
      <c r="AB12" s="51"/>
      <c r="AC12" s="51"/>
      <c r="AD12" s="51"/>
      <c r="AE12" s="51"/>
    </row>
    <row r="13" spans="1:32" s="537" customFormat="1" ht="23.25" customHeight="1" x14ac:dyDescent="0.2">
      <c r="A13" s="706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1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6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5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42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3"/>
      <c r="Q16" s="743"/>
      <c r="R16" s="743"/>
      <c r="S16" s="743"/>
      <c r="T16" s="7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688" t="s">
        <v>38</v>
      </c>
      <c r="D17" s="593" t="s">
        <v>39</v>
      </c>
      <c r="E17" s="65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653"/>
      <c r="R17" s="653"/>
      <c r="S17" s="653"/>
      <c r="T17" s="654"/>
      <c r="U17" s="851" t="s">
        <v>51</v>
      </c>
      <c r="V17" s="666"/>
      <c r="W17" s="593" t="s">
        <v>52</v>
      </c>
      <c r="X17" s="593" t="s">
        <v>53</v>
      </c>
      <c r="Y17" s="849" t="s">
        <v>54</v>
      </c>
      <c r="Z17" s="862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18"/>
      <c r="AF17" s="819"/>
      <c r="AG17" s="66"/>
      <c r="BD17" s="65" t="s">
        <v>60</v>
      </c>
    </row>
    <row r="18" spans="1:68" ht="14.25" customHeight="1" x14ac:dyDescent="0.2">
      <c r="A18" s="594"/>
      <c r="B18" s="594"/>
      <c r="C18" s="594"/>
      <c r="D18" s="655"/>
      <c r="E18" s="657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5"/>
      <c r="Q18" s="656"/>
      <c r="R18" s="656"/>
      <c r="S18" s="656"/>
      <c r="T18" s="657"/>
      <c r="U18" s="67" t="s">
        <v>61</v>
      </c>
      <c r="V18" s="67" t="s">
        <v>62</v>
      </c>
      <c r="W18" s="594"/>
      <c r="X18" s="594"/>
      <c r="Y18" s="850"/>
      <c r="Z18" s="863"/>
      <c r="AA18" s="751"/>
      <c r="AB18" s="751"/>
      <c r="AC18" s="751"/>
      <c r="AD18" s="820"/>
      <c r="AE18" s="821"/>
      <c r="AF18" s="822"/>
      <c r="AG18" s="66"/>
      <c r="BD18" s="65"/>
    </row>
    <row r="19" spans="1:68" ht="27.75" hidden="1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hidden="1" customHeight="1" x14ac:dyDescent="0.25">
      <c r="A20" s="568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0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1"/>
      <c r="P23" s="565" t="s">
        <v>71</v>
      </c>
      <c r="Q23" s="566"/>
      <c r="R23" s="566"/>
      <c r="S23" s="566"/>
      <c r="T23" s="566"/>
      <c r="U23" s="566"/>
      <c r="V23" s="567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1"/>
      <c r="P24" s="565" t="s">
        <v>71</v>
      </c>
      <c r="Q24" s="566"/>
      <c r="R24" s="566"/>
      <c r="S24" s="566"/>
      <c r="T24" s="566"/>
      <c r="U24" s="566"/>
      <c r="V24" s="567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0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1"/>
      <c r="P31" s="565" t="s">
        <v>71</v>
      </c>
      <c r="Q31" s="566"/>
      <c r="R31" s="566"/>
      <c r="S31" s="566"/>
      <c r="T31" s="566"/>
      <c r="U31" s="566"/>
      <c r="V31" s="567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1"/>
      <c r="P32" s="565" t="s">
        <v>71</v>
      </c>
      <c r="Q32" s="566"/>
      <c r="R32" s="566"/>
      <c r="S32" s="566"/>
      <c r="T32" s="566"/>
      <c r="U32" s="566"/>
      <c r="V32" s="567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0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1"/>
      <c r="P35" s="565" t="s">
        <v>71</v>
      </c>
      <c r="Q35" s="566"/>
      <c r="R35" s="566"/>
      <c r="S35" s="566"/>
      <c r="T35" s="566"/>
      <c r="U35" s="566"/>
      <c r="V35" s="567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1"/>
      <c r="P36" s="565" t="s">
        <v>71</v>
      </c>
      <c r="Q36" s="566"/>
      <c r="R36" s="566"/>
      <c r="S36" s="566"/>
      <c r="T36" s="566"/>
      <c r="U36" s="566"/>
      <c r="V36" s="567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1" t="s">
        <v>97</v>
      </c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12"/>
      <c r="R37" s="612"/>
      <c r="S37" s="612"/>
      <c r="T37" s="612"/>
      <c r="U37" s="612"/>
      <c r="V37" s="612"/>
      <c r="W37" s="612"/>
      <c r="X37" s="612"/>
      <c r="Y37" s="612"/>
      <c r="Z37" s="612"/>
      <c r="AA37" s="48"/>
      <c r="AB37" s="48"/>
      <c r="AC37" s="48"/>
    </row>
    <row r="38" spans="1:68" ht="16.5" hidden="1" customHeight="1" x14ac:dyDescent="0.25">
      <c r="A38" s="568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hidden="1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252</v>
      </c>
      <c r="Y40" s="544">
        <f>IFERROR(IF(X40="",0,CEILING((X40/$H40),1)*$H40),"")</f>
        <v>259.20000000000005</v>
      </c>
      <c r="Z40" s="36">
        <f>IFERROR(IF(Y40=0,"",ROUNDUP(Y40/H40,0)*0.01898),"")</f>
        <v>0.45552000000000004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262.14999999999998</v>
      </c>
      <c r="BN40" s="64">
        <f>IFERROR(Y40*I40/H40,"0")</f>
        <v>269.64000000000004</v>
      </c>
      <c r="BO40" s="64">
        <f>IFERROR(1/J40*(X40/H40),"0")</f>
        <v>0.36458333333333331</v>
      </c>
      <c r="BP40" s="64">
        <f>IFERROR(1/J40*(Y40/H40),"0")</f>
        <v>0.37500000000000006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110</v>
      </c>
      <c r="B42" s="54" t="s">
        <v>111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 t="s">
        <v>112</v>
      </c>
      <c r="M42" s="33" t="s">
        <v>77</v>
      </c>
      <c r="N42" s="33"/>
      <c r="O42" s="32">
        <v>50</v>
      </c>
      <c r="P42" s="6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40</v>
      </c>
      <c r="Y42" s="544">
        <f>IFERROR(IF(X42="",0,CEILING((X42/$H42),1)*$H42),"")</f>
        <v>40.700000000000003</v>
      </c>
      <c r="Z42" s="36">
        <f>IFERROR(IF(Y42=0,"",ROUNDUP(Y42/H42,0)*0.00902),"")</f>
        <v>9.9220000000000003E-2</v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42.270270270270267</v>
      </c>
      <c r="BN42" s="64">
        <f>IFERROR(Y42*I42/H42,"0")</f>
        <v>43.010000000000005</v>
      </c>
      <c r="BO42" s="64">
        <f>IFERROR(1/J42*(X42/H42),"0")</f>
        <v>8.1900081900081897E-2</v>
      </c>
      <c r="BP42" s="64">
        <f>IFERROR(1/J42*(Y42/H42),"0")</f>
        <v>8.3333333333333343E-2</v>
      </c>
    </row>
    <row r="43" spans="1:68" x14ac:dyDescent="0.2">
      <c r="A43" s="560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1"/>
      <c r="P43" s="565" t="s">
        <v>71</v>
      </c>
      <c r="Q43" s="566"/>
      <c r="R43" s="566"/>
      <c r="S43" s="566"/>
      <c r="T43" s="566"/>
      <c r="U43" s="566"/>
      <c r="V43" s="567"/>
      <c r="W43" s="37" t="s">
        <v>72</v>
      </c>
      <c r="X43" s="545">
        <f>IFERROR(X40/H40,"0")+IFERROR(X41/H41,"0")+IFERROR(X42/H42,"0")</f>
        <v>34.144144144144143</v>
      </c>
      <c r="Y43" s="545">
        <f>IFERROR(Y40/H40,"0")+IFERROR(Y41/H41,"0")+IFERROR(Y42/H42,"0")</f>
        <v>35</v>
      </c>
      <c r="Z43" s="545">
        <f>IFERROR(IF(Z40="",0,Z40),"0")+IFERROR(IF(Z41="",0,Z41),"0")+IFERROR(IF(Z42="",0,Z42),"0")</f>
        <v>0.55474000000000001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1"/>
      <c r="P44" s="565" t="s">
        <v>71</v>
      </c>
      <c r="Q44" s="566"/>
      <c r="R44" s="566"/>
      <c r="S44" s="566"/>
      <c r="T44" s="566"/>
      <c r="U44" s="566"/>
      <c r="V44" s="567"/>
      <c r="W44" s="37" t="s">
        <v>69</v>
      </c>
      <c r="X44" s="545">
        <f>IFERROR(SUM(X40:X42),"0")</f>
        <v>292</v>
      </c>
      <c r="Y44" s="545">
        <f>IFERROR(SUM(Y40:Y42),"0")</f>
        <v>299.90000000000003</v>
      </c>
      <c r="Z44" s="37"/>
      <c r="AA44" s="546"/>
      <c r="AB44" s="546"/>
      <c r="AC44" s="546"/>
    </row>
    <row r="45" spans="1:68" ht="14.25" hidden="1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3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0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1"/>
      <c r="P47" s="565" t="s">
        <v>71</v>
      </c>
      <c r="Q47" s="566"/>
      <c r="R47" s="566"/>
      <c r="S47" s="566"/>
      <c r="T47" s="566"/>
      <c r="U47" s="566"/>
      <c r="V47" s="567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1"/>
      <c r="P48" s="565" t="s">
        <v>71</v>
      </c>
      <c r="Q48" s="566"/>
      <c r="R48" s="566"/>
      <c r="S48" s="566"/>
      <c r="T48" s="566"/>
      <c r="U48" s="566"/>
      <c r="V48" s="567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68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hidden="1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6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470</v>
      </c>
      <c r="Y51" s="544">
        <f t="shared" ref="Y51:Y56" si="0">IFERROR(IF(X51="",0,CEILING((X51/$H51),1)*$H51),"")</f>
        <v>470.4</v>
      </c>
      <c r="Z51" s="36">
        <f>IFERROR(IF(Y51=0,"",ROUNDUP(Y51/H51,0)*0.01898),"")</f>
        <v>0.79715999999999998</v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488.25446428571428</v>
      </c>
      <c r="BN51" s="64">
        <f t="shared" ref="BN51:BN56" si="2">IFERROR(Y51*I51/H51,"0")</f>
        <v>488.66999999999996</v>
      </c>
      <c r="BO51" s="64">
        <f t="shared" ref="BO51:BO56" si="3">IFERROR(1/J51*(X51/H51),"0")</f>
        <v>0.6556919642857143</v>
      </c>
      <c r="BP51" s="64">
        <f t="shared" ref="BP51:BP56" si="4">IFERROR(1/J51*(Y51/H51),"0")</f>
        <v>0.65625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293</v>
      </c>
      <c r="Y52" s="544">
        <f t="shared" si="0"/>
        <v>302.40000000000003</v>
      </c>
      <c r="Z52" s="36">
        <f>IFERROR(IF(Y52=0,"",ROUNDUP(Y52/H52,0)*0.01898),"")</f>
        <v>0.53144000000000002</v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304.80138888888888</v>
      </c>
      <c r="BN52" s="64">
        <f t="shared" si="2"/>
        <v>314.58000000000004</v>
      </c>
      <c r="BO52" s="64">
        <f t="shared" si="3"/>
        <v>0.42390046296296291</v>
      </c>
      <c r="BP52" s="64">
        <f t="shared" si="4"/>
        <v>0.4375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 t="s">
        <v>112</v>
      </c>
      <c r="M54" s="33" t="s">
        <v>104</v>
      </c>
      <c r="N54" s="33"/>
      <c r="O54" s="32">
        <v>50</v>
      </c>
      <c r="P54" s="8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0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1"/>
      <c r="P57" s="565" t="s">
        <v>71</v>
      </c>
      <c r="Q57" s="566"/>
      <c r="R57" s="566"/>
      <c r="S57" s="566"/>
      <c r="T57" s="566"/>
      <c r="U57" s="566"/>
      <c r="V57" s="567"/>
      <c r="W57" s="37" t="s">
        <v>72</v>
      </c>
      <c r="X57" s="545">
        <f>IFERROR(X51/H51,"0")+IFERROR(X52/H52,"0")+IFERROR(X53/H53,"0")+IFERROR(X54/H54,"0")+IFERROR(X55/H55,"0")+IFERROR(X56/H56,"0")</f>
        <v>69.093915343915342</v>
      </c>
      <c r="Y57" s="545">
        <f>IFERROR(Y51/H51,"0")+IFERROR(Y52/H52,"0")+IFERROR(Y53/H53,"0")+IFERROR(Y54/H54,"0")+IFERROR(Y55/H55,"0")+IFERROR(Y56/H56,"0")</f>
        <v>70</v>
      </c>
      <c r="Z57" s="545">
        <f>IFERROR(IF(Z51="",0,Z51),"0")+IFERROR(IF(Z52="",0,Z52),"0")+IFERROR(IF(Z53="",0,Z53),"0")+IFERROR(IF(Z54="",0,Z54),"0")+IFERROR(IF(Z55="",0,Z55),"0")+IFERROR(IF(Z56="",0,Z56),"0")</f>
        <v>1.3286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1"/>
      <c r="P58" s="565" t="s">
        <v>71</v>
      </c>
      <c r="Q58" s="566"/>
      <c r="R58" s="566"/>
      <c r="S58" s="566"/>
      <c r="T58" s="566"/>
      <c r="U58" s="566"/>
      <c r="V58" s="567"/>
      <c r="W58" s="37" t="s">
        <v>69</v>
      </c>
      <c r="X58" s="545">
        <f>IFERROR(SUM(X51:X56),"0")</f>
        <v>763</v>
      </c>
      <c r="Y58" s="545">
        <f>IFERROR(SUM(Y51:Y56),"0")</f>
        <v>772.8</v>
      </c>
      <c r="Z58" s="37"/>
      <c r="AA58" s="546"/>
      <c r="AB58" s="546"/>
      <c r="AC58" s="546"/>
    </row>
    <row r="59" spans="1:68" ht="14.25" hidden="1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279</v>
      </c>
      <c r="Y60" s="544">
        <f>IFERROR(IF(X60="",0,CEILING((X60/$H60),1)*$H60),"")</f>
        <v>280.8</v>
      </c>
      <c r="Z60" s="36">
        <f>IFERROR(IF(Y60=0,"",ROUNDUP(Y60/H60,0)*0.01898),"")</f>
        <v>0.49348000000000003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290.23750000000001</v>
      </c>
      <c r="BN60" s="64">
        <f>IFERROR(Y60*I60/H60,"0")</f>
        <v>292.10999999999996</v>
      </c>
      <c r="BO60" s="64">
        <f>IFERROR(1/J60*(X60/H60),"0")</f>
        <v>0.40364583333333331</v>
      </c>
      <c r="BP60" s="64">
        <f>IFERROR(1/J60*(Y60/H60),"0")</f>
        <v>0.40625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0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1"/>
      <c r="P63" s="565" t="s">
        <v>71</v>
      </c>
      <c r="Q63" s="566"/>
      <c r="R63" s="566"/>
      <c r="S63" s="566"/>
      <c r="T63" s="566"/>
      <c r="U63" s="566"/>
      <c r="V63" s="567"/>
      <c r="W63" s="37" t="s">
        <v>72</v>
      </c>
      <c r="X63" s="545">
        <f>IFERROR(X60/H60,"0")+IFERROR(X61/H61,"0")+IFERROR(X62/H62,"0")</f>
        <v>25.833333333333332</v>
      </c>
      <c r="Y63" s="545">
        <f>IFERROR(Y60/H60,"0")+IFERROR(Y61/H61,"0")+IFERROR(Y62/H62,"0")</f>
        <v>26</v>
      </c>
      <c r="Z63" s="545">
        <f>IFERROR(IF(Z60="",0,Z60),"0")+IFERROR(IF(Z61="",0,Z61),"0")+IFERROR(IF(Z62="",0,Z62),"0")</f>
        <v>0.49348000000000003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1"/>
      <c r="P64" s="565" t="s">
        <v>71</v>
      </c>
      <c r="Q64" s="566"/>
      <c r="R64" s="566"/>
      <c r="S64" s="566"/>
      <c r="T64" s="566"/>
      <c r="U64" s="566"/>
      <c r="V64" s="567"/>
      <c r="W64" s="37" t="s">
        <v>69</v>
      </c>
      <c r="X64" s="545">
        <f>IFERROR(SUM(X60:X62),"0")</f>
        <v>279</v>
      </c>
      <c r="Y64" s="545">
        <f>IFERROR(SUM(Y60:Y62),"0")</f>
        <v>280.8</v>
      </c>
      <c r="Z64" s="37"/>
      <c r="AA64" s="546"/>
      <c r="AB64" s="546"/>
      <c r="AC64" s="546"/>
    </row>
    <row r="65" spans="1:68" ht="14.25" hidden="1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0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1"/>
      <c r="P69" s="565" t="s">
        <v>71</v>
      </c>
      <c r="Q69" s="566"/>
      <c r="R69" s="566"/>
      <c r="S69" s="566"/>
      <c r="T69" s="566"/>
      <c r="U69" s="566"/>
      <c r="V69" s="567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1"/>
      <c r="P70" s="565" t="s">
        <v>71</v>
      </c>
      <c r="Q70" s="566"/>
      <c r="R70" s="566"/>
      <c r="S70" s="566"/>
      <c r="T70" s="566"/>
      <c r="U70" s="566"/>
      <c r="V70" s="567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0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1"/>
      <c r="P77" s="565" t="s">
        <v>71</v>
      </c>
      <c r="Q77" s="566"/>
      <c r="R77" s="566"/>
      <c r="S77" s="566"/>
      <c r="T77" s="566"/>
      <c r="U77" s="566"/>
      <c r="V77" s="567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1"/>
      <c r="P78" s="565" t="s">
        <v>71</v>
      </c>
      <c r="Q78" s="566"/>
      <c r="R78" s="566"/>
      <c r="S78" s="566"/>
      <c r="T78" s="566"/>
      <c r="U78" s="566"/>
      <c r="V78" s="567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43</v>
      </c>
      <c r="Y80" s="544">
        <f>IFERROR(IF(X80="",0,CEILING((X80/$H80),1)*$H80),"")</f>
        <v>46.8</v>
      </c>
      <c r="Z80" s="36">
        <f>IFERROR(IF(Y80=0,"",ROUNDUP(Y80/H80,0)*0.01898),"")</f>
        <v>0.11388000000000001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45.398076923076921</v>
      </c>
      <c r="BN80" s="64">
        <f>IFERROR(Y80*I80/H80,"0")</f>
        <v>49.41</v>
      </c>
      <c r="BO80" s="64">
        <f>IFERROR(1/J80*(X80/H80),"0")</f>
        <v>8.6137820512820512E-2</v>
      </c>
      <c r="BP80" s="64">
        <f>IFERROR(1/J80*(Y80/H80),"0")</f>
        <v>9.375E-2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0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1"/>
      <c r="P82" s="565" t="s">
        <v>71</v>
      </c>
      <c r="Q82" s="566"/>
      <c r="R82" s="566"/>
      <c r="S82" s="566"/>
      <c r="T82" s="566"/>
      <c r="U82" s="566"/>
      <c r="V82" s="567"/>
      <c r="W82" s="37" t="s">
        <v>72</v>
      </c>
      <c r="X82" s="545">
        <f>IFERROR(X80/H80,"0")+IFERROR(X81/H81,"0")</f>
        <v>5.5128205128205128</v>
      </c>
      <c r="Y82" s="545">
        <f>IFERROR(Y80/H80,"0")+IFERROR(Y81/H81,"0")</f>
        <v>6</v>
      </c>
      <c r="Z82" s="545">
        <f>IFERROR(IF(Z80="",0,Z80),"0")+IFERROR(IF(Z81="",0,Z81),"0")</f>
        <v>0.11388000000000001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1"/>
      <c r="P83" s="565" t="s">
        <v>71</v>
      </c>
      <c r="Q83" s="566"/>
      <c r="R83" s="566"/>
      <c r="S83" s="566"/>
      <c r="T83" s="566"/>
      <c r="U83" s="566"/>
      <c r="V83" s="567"/>
      <c r="W83" s="37" t="s">
        <v>69</v>
      </c>
      <c r="X83" s="545">
        <f>IFERROR(SUM(X80:X81),"0")</f>
        <v>43</v>
      </c>
      <c r="Y83" s="545">
        <f>IFERROR(SUM(Y80:Y81),"0")</f>
        <v>46.8</v>
      </c>
      <c r="Z83" s="37"/>
      <c r="AA83" s="546"/>
      <c r="AB83" s="546"/>
      <c r="AC83" s="546"/>
    </row>
    <row r="84" spans="1:68" ht="16.5" hidden="1" customHeight="1" x14ac:dyDescent="0.25">
      <c r="A84" s="568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hidden="1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401</v>
      </c>
      <c r="Y86" s="544">
        <f>IFERROR(IF(X86="",0,CEILING((X86/$H86),1)*$H86),"")</f>
        <v>410.40000000000003</v>
      </c>
      <c r="Z86" s="36">
        <f>IFERROR(IF(Y86=0,"",ROUNDUP(Y86/H86,0)*0.01898),"")</f>
        <v>0.72123999999999999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417.15138888888885</v>
      </c>
      <c r="BN86" s="64">
        <f>IFERROR(Y86*I86/H86,"0")</f>
        <v>426.92999999999995</v>
      </c>
      <c r="BO86" s="64">
        <f>IFERROR(1/J86*(X86/H86),"0")</f>
        <v>0.58015046296296291</v>
      </c>
      <c r="BP86" s="64">
        <f>IFERROR(1/J86*(Y86/H86),"0")</f>
        <v>0.59375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 t="s">
        <v>112</v>
      </c>
      <c r="M88" s="33" t="s">
        <v>84</v>
      </c>
      <c r="N88" s="33"/>
      <c r="O88" s="32">
        <v>50</v>
      </c>
      <c r="P88" s="6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99</v>
      </c>
      <c r="Y88" s="544">
        <f>IFERROR(IF(X88="",0,CEILING((X88/$H88),1)*$H88),"")</f>
        <v>99</v>
      </c>
      <c r="Z88" s="36">
        <f>IFERROR(IF(Y88=0,"",ROUNDUP(Y88/H88,0)*0.00902),"")</f>
        <v>0.19844000000000001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103.62</v>
      </c>
      <c r="BN88" s="64">
        <f>IFERROR(Y88*I88/H88,"0")</f>
        <v>103.62</v>
      </c>
      <c r="BO88" s="64">
        <f>IFERROR(1/J88*(X88/H88),"0")</f>
        <v>0.16666666666666669</v>
      </c>
      <c r="BP88" s="64">
        <f>IFERROR(1/J88*(Y88/H88),"0")</f>
        <v>0.16666666666666669</v>
      </c>
    </row>
    <row r="89" spans="1:68" x14ac:dyDescent="0.2">
      <c r="A89" s="560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1"/>
      <c r="P89" s="565" t="s">
        <v>71</v>
      </c>
      <c r="Q89" s="566"/>
      <c r="R89" s="566"/>
      <c r="S89" s="566"/>
      <c r="T89" s="566"/>
      <c r="U89" s="566"/>
      <c r="V89" s="567"/>
      <c r="W89" s="37" t="s">
        <v>72</v>
      </c>
      <c r="X89" s="545">
        <f>IFERROR(X86/H86,"0")+IFERROR(X87/H87,"0")+IFERROR(X88/H88,"0")</f>
        <v>59.129629629629626</v>
      </c>
      <c r="Y89" s="545">
        <f>IFERROR(Y86/H86,"0")+IFERROR(Y87/H87,"0")+IFERROR(Y88/H88,"0")</f>
        <v>60</v>
      </c>
      <c r="Z89" s="545">
        <f>IFERROR(IF(Z86="",0,Z86),"0")+IFERROR(IF(Z87="",0,Z87),"0")+IFERROR(IF(Z88="",0,Z88),"0")</f>
        <v>0.91968000000000005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1"/>
      <c r="P90" s="565" t="s">
        <v>71</v>
      </c>
      <c r="Q90" s="566"/>
      <c r="R90" s="566"/>
      <c r="S90" s="566"/>
      <c r="T90" s="566"/>
      <c r="U90" s="566"/>
      <c r="V90" s="567"/>
      <c r="W90" s="37" t="s">
        <v>69</v>
      </c>
      <c r="X90" s="545">
        <f>IFERROR(SUM(X86:X88),"0")</f>
        <v>500</v>
      </c>
      <c r="Y90" s="545">
        <f>IFERROR(SUM(Y86:Y88),"0")</f>
        <v>509.40000000000003</v>
      </c>
      <c r="Z90" s="37"/>
      <c r="AA90" s="546"/>
      <c r="AB90" s="546"/>
      <c r="AC90" s="546"/>
    </row>
    <row r="91" spans="1:68" ht="14.25" hidden="1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187</v>
      </c>
      <c r="Y92" s="544">
        <f>IFERROR(IF(X92="",0,CEILING((X92/$H92),1)*$H92),"")</f>
        <v>194.39999999999998</v>
      </c>
      <c r="Z92" s="36">
        <f>IFERROR(IF(Y92=0,"",ROUNDUP(Y92/H92,0)*0.01898),"")</f>
        <v>0.45552000000000004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198.98185185185184</v>
      </c>
      <c r="BN92" s="64">
        <f>IFERROR(Y92*I92/H92,"0")</f>
        <v>206.85599999999997</v>
      </c>
      <c r="BO92" s="64">
        <f>IFERROR(1/J92*(X92/H92),"0")</f>
        <v>0.36072530864197533</v>
      </c>
      <c r="BP92" s="64">
        <f>IFERROR(1/J92*(Y92/H92),"0")</f>
        <v>0.375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179</v>
      </c>
      <c r="Y94" s="544">
        <f>IFERROR(IF(X94="",0,CEILING((X94/$H94),1)*$H94),"")</f>
        <v>180.9</v>
      </c>
      <c r="Z94" s="36">
        <f>IFERROR(IF(Y94=0,"",ROUNDUP(Y94/H94,0)*0.00651),"")</f>
        <v>0.43617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195.70666666666665</v>
      </c>
      <c r="BN94" s="64">
        <f>IFERROR(Y94*I94/H94,"0")</f>
        <v>197.78399999999999</v>
      </c>
      <c r="BO94" s="64">
        <f>IFERROR(1/J94*(X94/H94),"0")</f>
        <v>0.36426536426536427</v>
      </c>
      <c r="BP94" s="64">
        <f>IFERROR(1/J94*(Y94/H94),"0")</f>
        <v>0.36813186813186816</v>
      </c>
    </row>
    <row r="95" spans="1:68" ht="16.5" hidden="1" customHeight="1" x14ac:dyDescent="0.25">
      <c r="A95" s="54" t="s">
        <v>188</v>
      </c>
      <c r="B95" s="54" t="s">
        <v>189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0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1"/>
      <c r="P96" s="565" t="s">
        <v>71</v>
      </c>
      <c r="Q96" s="566"/>
      <c r="R96" s="566"/>
      <c r="S96" s="566"/>
      <c r="T96" s="566"/>
      <c r="U96" s="566"/>
      <c r="V96" s="567"/>
      <c r="W96" s="37" t="s">
        <v>72</v>
      </c>
      <c r="X96" s="545">
        <f>IFERROR(X92/H92,"0")+IFERROR(X93/H93,"0")+IFERROR(X94/H94,"0")+IFERROR(X95/H95,"0")</f>
        <v>89.382716049382708</v>
      </c>
      <c r="Y96" s="545">
        <f>IFERROR(Y92/H92,"0")+IFERROR(Y93/H93,"0")+IFERROR(Y94/H94,"0")+IFERROR(Y95/H95,"0")</f>
        <v>91</v>
      </c>
      <c r="Z96" s="545">
        <f>IFERROR(IF(Z92="",0,Z92),"0")+IFERROR(IF(Z93="",0,Z93),"0")+IFERROR(IF(Z94="",0,Z94),"0")+IFERROR(IF(Z95="",0,Z95),"0")</f>
        <v>0.89169000000000009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1"/>
      <c r="P97" s="565" t="s">
        <v>71</v>
      </c>
      <c r="Q97" s="566"/>
      <c r="R97" s="566"/>
      <c r="S97" s="566"/>
      <c r="T97" s="566"/>
      <c r="U97" s="566"/>
      <c r="V97" s="567"/>
      <c r="W97" s="37" t="s">
        <v>69</v>
      </c>
      <c r="X97" s="545">
        <f>IFERROR(SUM(X92:X95),"0")</f>
        <v>366</v>
      </c>
      <c r="Y97" s="545">
        <f>IFERROR(SUM(Y92:Y95),"0")</f>
        <v>375.29999999999995</v>
      </c>
      <c r="Z97" s="37"/>
      <c r="AA97" s="546"/>
      <c r="AB97" s="546"/>
      <c r="AC97" s="546"/>
    </row>
    <row r="98" spans="1:68" ht="16.5" hidden="1" customHeight="1" x14ac:dyDescent="0.25">
      <c r="A98" s="568" t="s">
        <v>191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hidden="1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267</v>
      </c>
      <c r="Y100" s="544">
        <f>IFERROR(IF(X100="",0,CEILING((X100/$H100),1)*$H100),"")</f>
        <v>270</v>
      </c>
      <c r="Z100" s="36">
        <f>IFERROR(IF(Y100=0,"",ROUNDUP(Y100/H100,0)*0.01898),"")</f>
        <v>0.47450000000000003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277.75416666666666</v>
      </c>
      <c r="BN100" s="64">
        <f>IFERROR(Y100*I100/H100,"0")</f>
        <v>280.87499999999994</v>
      </c>
      <c r="BO100" s="64">
        <f>IFERROR(1/J100*(X100/H100),"0")</f>
        <v>0.38628472222222221</v>
      </c>
      <c r="BP100" s="64">
        <f>IFERROR(1/J100*(Y100/H100),"0")</f>
        <v>0.390625</v>
      </c>
    </row>
    <row r="101" spans="1:68" ht="37.5" hidden="1" customHeight="1" x14ac:dyDescent="0.25">
      <c r="A101" s="54" t="s">
        <v>195</v>
      </c>
      <c r="B101" s="54" t="s">
        <v>196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112</v>
      </c>
      <c r="M102" s="33" t="s">
        <v>77</v>
      </c>
      <c r="N102" s="33"/>
      <c r="O102" s="32">
        <v>50</v>
      </c>
      <c r="P102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111</v>
      </c>
      <c r="Y102" s="544">
        <f>IFERROR(IF(X102="",0,CEILING((X102/$H102),1)*$H102),"")</f>
        <v>112.5</v>
      </c>
      <c r="Z102" s="36">
        <f>IFERROR(IF(Y102=0,"",ROUNDUP(Y102/H102,0)*0.00902),"")</f>
        <v>0.22550000000000001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116.17999999999999</v>
      </c>
      <c r="BN102" s="64">
        <f>IFERROR(Y102*I102/H102,"0")</f>
        <v>117.75</v>
      </c>
      <c r="BO102" s="64">
        <f>IFERROR(1/J102*(X102/H102),"0")</f>
        <v>0.18686868686868688</v>
      </c>
      <c r="BP102" s="64">
        <f>IFERROR(1/J102*(Y102/H102),"0")</f>
        <v>0.18939393939393939</v>
      </c>
    </row>
    <row r="103" spans="1:68" ht="37.5" hidden="1" customHeight="1" x14ac:dyDescent="0.25">
      <c r="A103" s="54" t="s">
        <v>199</v>
      </c>
      <c r="B103" s="54" t="s">
        <v>200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7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0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1"/>
      <c r="P104" s="565" t="s">
        <v>71</v>
      </c>
      <c r="Q104" s="566"/>
      <c r="R104" s="566"/>
      <c r="S104" s="566"/>
      <c r="T104" s="566"/>
      <c r="U104" s="566"/>
      <c r="V104" s="567"/>
      <c r="W104" s="37" t="s">
        <v>72</v>
      </c>
      <c r="X104" s="545">
        <f>IFERROR(X100/H100,"0")+IFERROR(X101/H101,"0")+IFERROR(X102/H102,"0")+IFERROR(X103/H103,"0")</f>
        <v>49.388888888888886</v>
      </c>
      <c r="Y104" s="545">
        <f>IFERROR(Y100/H100,"0")+IFERROR(Y101/H101,"0")+IFERROR(Y102/H102,"0")+IFERROR(Y103/H103,"0")</f>
        <v>50</v>
      </c>
      <c r="Z104" s="545">
        <f>IFERROR(IF(Z100="",0,Z100),"0")+IFERROR(IF(Z101="",0,Z101),"0")+IFERROR(IF(Z102="",0,Z102),"0")+IFERROR(IF(Z103="",0,Z103),"0")</f>
        <v>0.70000000000000007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1"/>
      <c r="P105" s="565" t="s">
        <v>71</v>
      </c>
      <c r="Q105" s="566"/>
      <c r="R105" s="566"/>
      <c r="S105" s="566"/>
      <c r="T105" s="566"/>
      <c r="U105" s="566"/>
      <c r="V105" s="567"/>
      <c r="W105" s="37" t="s">
        <v>69</v>
      </c>
      <c r="X105" s="545">
        <f>IFERROR(SUM(X100:X103),"0")</f>
        <v>378</v>
      </c>
      <c r="Y105" s="545">
        <f>IFERROR(SUM(Y100:Y103),"0")</f>
        <v>382.5</v>
      </c>
      <c r="Z105" s="37"/>
      <c r="AA105" s="546"/>
      <c r="AB105" s="546"/>
      <c r="AC105" s="546"/>
    </row>
    <row r="106" spans="1:68" ht="14.25" hidden="1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201</v>
      </c>
      <c r="B107" s="54" t="s">
        <v>202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53</v>
      </c>
      <c r="Y107" s="544">
        <f>IFERROR(IF(X107="",0,CEILING((X107/$H107),1)*$H107),"")</f>
        <v>54</v>
      </c>
      <c r="Z107" s="36">
        <f>IFERROR(IF(Y107=0,"",ROUNDUP(Y107/H107,0)*0.01898),"")</f>
        <v>9.4899999999999998E-2</v>
      </c>
      <c r="AA107" s="56"/>
      <c r="AB107" s="57"/>
      <c r="AC107" s="151" t="s">
        <v>203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55.134722222222209</v>
      </c>
      <c r="BN107" s="64">
        <f>IFERROR(Y107*I107/H107,"0")</f>
        <v>56.17499999999999</v>
      </c>
      <c r="BO107" s="64">
        <f>IFERROR(1/J107*(X107/H107),"0")</f>
        <v>7.6678240740740741E-2</v>
      </c>
      <c r="BP107" s="64">
        <f>IFERROR(1/J107*(Y107/H107),"0")</f>
        <v>7.8125E-2</v>
      </c>
    </row>
    <row r="108" spans="1:68" ht="16.5" hidden="1" customHeight="1" x14ac:dyDescent="0.25">
      <c r="A108" s="54" t="s">
        <v>204</v>
      </c>
      <c r="B108" s="54" t="s">
        <v>205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206</v>
      </c>
      <c r="B109" s="54" t="s">
        <v>207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 t="s">
        <v>208</v>
      </c>
      <c r="M109" s="33" t="s">
        <v>104</v>
      </c>
      <c r="N109" s="33"/>
      <c r="O109" s="32">
        <v>55</v>
      </c>
      <c r="P109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13</v>
      </c>
      <c r="Y109" s="544">
        <f>IFERROR(IF(X109="",0,CEILING((X109/$H109),1)*$H109),"")</f>
        <v>14.399999999999999</v>
      </c>
      <c r="Z109" s="36">
        <f>IFERROR(IF(Y109=0,"",ROUNDUP(Y109/H109,0)*0.00651),"")</f>
        <v>3.9059999999999997E-2</v>
      </c>
      <c r="AA109" s="56"/>
      <c r="AB109" s="57"/>
      <c r="AC109" s="155" t="s">
        <v>203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13.975</v>
      </c>
      <c r="BN109" s="64">
        <f>IFERROR(Y109*I109/H109,"0")</f>
        <v>15.479999999999999</v>
      </c>
      <c r="BO109" s="64">
        <f>IFERROR(1/J109*(X109/H109),"0")</f>
        <v>2.9761904761904767E-2</v>
      </c>
      <c r="BP109" s="64">
        <f>IFERROR(1/J109*(Y109/H109),"0")</f>
        <v>3.2967032967032968E-2</v>
      </c>
    </row>
    <row r="110" spans="1:68" x14ac:dyDescent="0.2">
      <c r="A110" s="560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1"/>
      <c r="P110" s="565" t="s">
        <v>71</v>
      </c>
      <c r="Q110" s="566"/>
      <c r="R110" s="566"/>
      <c r="S110" s="566"/>
      <c r="T110" s="566"/>
      <c r="U110" s="566"/>
      <c r="V110" s="567"/>
      <c r="W110" s="37" t="s">
        <v>72</v>
      </c>
      <c r="X110" s="545">
        <f>IFERROR(X107/H107,"0")+IFERROR(X108/H108,"0")+IFERROR(X109/H109,"0")</f>
        <v>10.324074074074074</v>
      </c>
      <c r="Y110" s="545">
        <f>IFERROR(Y107/H107,"0")+IFERROR(Y108/H108,"0")+IFERROR(Y109/H109,"0")</f>
        <v>11</v>
      </c>
      <c r="Z110" s="545">
        <f>IFERROR(IF(Z107="",0,Z107),"0")+IFERROR(IF(Z108="",0,Z108),"0")+IFERROR(IF(Z109="",0,Z109),"0")</f>
        <v>0.13396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1"/>
      <c r="P111" s="565" t="s">
        <v>71</v>
      </c>
      <c r="Q111" s="566"/>
      <c r="R111" s="566"/>
      <c r="S111" s="566"/>
      <c r="T111" s="566"/>
      <c r="U111" s="566"/>
      <c r="V111" s="567"/>
      <c r="W111" s="37" t="s">
        <v>69</v>
      </c>
      <c r="X111" s="545">
        <f>IFERROR(SUM(X107:X109),"0")</f>
        <v>66</v>
      </c>
      <c r="Y111" s="545">
        <f>IFERROR(SUM(Y107:Y109),"0")</f>
        <v>68.400000000000006</v>
      </c>
      <c r="Z111" s="37"/>
      <c r="AA111" s="546"/>
      <c r="AB111" s="546"/>
      <c r="AC111" s="546"/>
    </row>
    <row r="112" spans="1:68" ht="14.25" hidden="1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169</v>
      </c>
      <c r="Y113" s="544">
        <f>IFERROR(IF(X113="",0,CEILING((X113/$H113),1)*$H113),"")</f>
        <v>170.1</v>
      </c>
      <c r="Z113" s="36">
        <f>IFERROR(IF(Y113=0,"",ROUNDUP(Y113/H113,0)*0.01898),"")</f>
        <v>0.39857999999999999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179.70333333333335</v>
      </c>
      <c r="BN113" s="64">
        <f>IFERROR(Y113*I113/H113,"0")</f>
        <v>180.87299999999999</v>
      </c>
      <c r="BO113" s="64">
        <f>IFERROR(1/J113*(X113/H113),"0")</f>
        <v>0.32600308641975312</v>
      </c>
      <c r="BP113" s="64">
        <f>IFERROR(1/J113*(Y113/H113),"0")</f>
        <v>0.328125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208</v>
      </c>
      <c r="M115" s="33" t="s">
        <v>84</v>
      </c>
      <c r="N115" s="33"/>
      <c r="O115" s="32">
        <v>45</v>
      </c>
      <c r="P115" s="7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102</v>
      </c>
      <c r="Y115" s="544">
        <f>IFERROR(IF(X115="",0,CEILING((X115/$H115),1)*$H115),"")</f>
        <v>102.60000000000001</v>
      </c>
      <c r="Z115" s="36">
        <f>IFERROR(IF(Y115=0,"",ROUNDUP(Y115/H115,0)*0.00651),"")</f>
        <v>0.24738000000000002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111.51999999999998</v>
      </c>
      <c r="BN115" s="64">
        <f>IFERROR(Y115*I115/H115,"0")</f>
        <v>112.176</v>
      </c>
      <c r="BO115" s="64">
        <f>IFERROR(1/J115*(X115/H115),"0")</f>
        <v>0.20757020757020758</v>
      </c>
      <c r="BP115" s="64">
        <f>IFERROR(1/J115*(Y115/H115),"0")</f>
        <v>0.2087912087912088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0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1"/>
      <c r="P117" s="565" t="s">
        <v>71</v>
      </c>
      <c r="Q117" s="566"/>
      <c r="R117" s="566"/>
      <c r="S117" s="566"/>
      <c r="T117" s="566"/>
      <c r="U117" s="566"/>
      <c r="V117" s="567"/>
      <c r="W117" s="37" t="s">
        <v>72</v>
      </c>
      <c r="X117" s="545">
        <f>IFERROR(X113/H113,"0")+IFERROR(X114/H114,"0")+IFERROR(X115/H115,"0")+IFERROR(X116/H116,"0")</f>
        <v>58.641975308641975</v>
      </c>
      <c r="Y117" s="545">
        <f>IFERROR(Y113/H113,"0")+IFERROR(Y114/H114,"0")+IFERROR(Y115/H115,"0")+IFERROR(Y116/H116,"0")</f>
        <v>59</v>
      </c>
      <c r="Z117" s="545">
        <f>IFERROR(IF(Z113="",0,Z113),"0")+IFERROR(IF(Z114="",0,Z114),"0")+IFERROR(IF(Z115="",0,Z115),"0")+IFERROR(IF(Z116="",0,Z116),"0")</f>
        <v>0.64595999999999998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1"/>
      <c r="P118" s="565" t="s">
        <v>71</v>
      </c>
      <c r="Q118" s="566"/>
      <c r="R118" s="566"/>
      <c r="S118" s="566"/>
      <c r="T118" s="566"/>
      <c r="U118" s="566"/>
      <c r="V118" s="567"/>
      <c r="W118" s="37" t="s">
        <v>69</v>
      </c>
      <c r="X118" s="545">
        <f>IFERROR(SUM(X113:X116),"0")</f>
        <v>271</v>
      </c>
      <c r="Y118" s="545">
        <f>IFERROR(SUM(Y113:Y116),"0")</f>
        <v>272.7</v>
      </c>
      <c r="Z118" s="37"/>
      <c r="AA118" s="546"/>
      <c r="AB118" s="546"/>
      <c r="AC118" s="546"/>
    </row>
    <row r="119" spans="1:68" ht="14.25" hidden="1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0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1"/>
      <c r="P121" s="565" t="s">
        <v>71</v>
      </c>
      <c r="Q121" s="566"/>
      <c r="R121" s="566"/>
      <c r="S121" s="566"/>
      <c r="T121" s="566"/>
      <c r="U121" s="566"/>
      <c r="V121" s="567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1"/>
      <c r="P122" s="565" t="s">
        <v>71</v>
      </c>
      <c r="Q122" s="566"/>
      <c r="R122" s="566"/>
      <c r="S122" s="566"/>
      <c r="T122" s="566"/>
      <c r="U122" s="566"/>
      <c r="V122" s="567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68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hidden="1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60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1"/>
      <c r="P127" s="565" t="s">
        <v>71</v>
      </c>
      <c r="Q127" s="566"/>
      <c r="R127" s="566"/>
      <c r="S127" s="566"/>
      <c r="T127" s="566"/>
      <c r="U127" s="566"/>
      <c r="V127" s="567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1"/>
      <c r="P128" s="565" t="s">
        <v>71</v>
      </c>
      <c r="Q128" s="566"/>
      <c r="R128" s="566"/>
      <c r="S128" s="566"/>
      <c r="T128" s="566"/>
      <c r="U128" s="566"/>
      <c r="V128" s="567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5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0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1"/>
      <c r="P132" s="565" t="s">
        <v>71</v>
      </c>
      <c r="Q132" s="566"/>
      <c r="R132" s="566"/>
      <c r="S132" s="566"/>
      <c r="T132" s="566"/>
      <c r="U132" s="566"/>
      <c r="V132" s="567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1"/>
      <c r="P133" s="565" t="s">
        <v>71</v>
      </c>
      <c r="Q133" s="566"/>
      <c r="R133" s="566"/>
      <c r="S133" s="566"/>
      <c r="T133" s="566"/>
      <c r="U133" s="566"/>
      <c r="V133" s="567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0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1"/>
      <c r="P137" s="565" t="s">
        <v>71</v>
      </c>
      <c r="Q137" s="566"/>
      <c r="R137" s="566"/>
      <c r="S137" s="566"/>
      <c r="T137" s="566"/>
      <c r="U137" s="566"/>
      <c r="V137" s="567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1"/>
      <c r="P138" s="565" t="s">
        <v>71</v>
      </c>
      <c r="Q138" s="566"/>
      <c r="R138" s="566"/>
      <c r="S138" s="566"/>
      <c r="T138" s="566"/>
      <c r="U138" s="566"/>
      <c r="V138" s="567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68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hidden="1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8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0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1"/>
      <c r="P143" s="565" t="s">
        <v>71</v>
      </c>
      <c r="Q143" s="566"/>
      <c r="R143" s="566"/>
      <c r="S143" s="566"/>
      <c r="T143" s="566"/>
      <c r="U143" s="566"/>
      <c r="V143" s="567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1"/>
      <c r="P144" s="565" t="s">
        <v>71</v>
      </c>
      <c r="Q144" s="566"/>
      <c r="R144" s="566"/>
      <c r="S144" s="566"/>
      <c r="T144" s="566"/>
      <c r="U144" s="566"/>
      <c r="V144" s="567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5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0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1"/>
      <c r="P149" s="565" t="s">
        <v>71</v>
      </c>
      <c r="Q149" s="566"/>
      <c r="R149" s="566"/>
      <c r="S149" s="566"/>
      <c r="T149" s="566"/>
      <c r="U149" s="566"/>
      <c r="V149" s="567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1"/>
      <c r="P150" s="565" t="s">
        <v>71</v>
      </c>
      <c r="Q150" s="566"/>
      <c r="R150" s="566"/>
      <c r="S150" s="566"/>
      <c r="T150" s="566"/>
      <c r="U150" s="566"/>
      <c r="V150" s="567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1" t="s">
        <v>249</v>
      </c>
      <c r="B151" s="612"/>
      <c r="C151" s="612"/>
      <c r="D151" s="612"/>
      <c r="E151" s="612"/>
      <c r="F151" s="612"/>
      <c r="G151" s="612"/>
      <c r="H151" s="612"/>
      <c r="I151" s="612"/>
      <c r="J151" s="612"/>
      <c r="K151" s="612"/>
      <c r="L151" s="612"/>
      <c r="M151" s="612"/>
      <c r="N151" s="612"/>
      <c r="O151" s="612"/>
      <c r="P151" s="612"/>
      <c r="Q151" s="612"/>
      <c r="R151" s="612"/>
      <c r="S151" s="612"/>
      <c r="T151" s="612"/>
      <c r="U151" s="612"/>
      <c r="V151" s="612"/>
      <c r="W151" s="612"/>
      <c r="X151" s="612"/>
      <c r="Y151" s="612"/>
      <c r="Z151" s="612"/>
      <c r="AA151" s="48"/>
      <c r="AB151" s="48"/>
      <c r="AC151" s="48"/>
    </row>
    <row r="152" spans="1:68" ht="16.5" hidden="1" customHeight="1" x14ac:dyDescent="0.25">
      <c r="A152" s="568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hidden="1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0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1"/>
      <c r="P155" s="565" t="s">
        <v>71</v>
      </c>
      <c r="Q155" s="566"/>
      <c r="R155" s="566"/>
      <c r="S155" s="566"/>
      <c r="T155" s="566"/>
      <c r="U155" s="566"/>
      <c r="V155" s="567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1"/>
      <c r="P156" s="565" t="s">
        <v>71</v>
      </c>
      <c r="Q156" s="566"/>
      <c r="R156" s="566"/>
      <c r="S156" s="566"/>
      <c r="T156" s="566"/>
      <c r="U156" s="566"/>
      <c r="V156" s="567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hidden="1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112</v>
      </c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112</v>
      </c>
      <c r="M160" s="33" t="s">
        <v>68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60</v>
      </c>
      <c r="Y161" s="544">
        <f t="shared" si="5"/>
        <v>60.900000000000006</v>
      </c>
      <c r="Z161" s="36">
        <f>IFERROR(IF(Y161=0,"",ROUNDUP(Y161/H161,0)*0.00502),"")</f>
        <v>0.14558000000000001</v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63.714285714285715</v>
      </c>
      <c r="BN161" s="64">
        <f t="shared" si="7"/>
        <v>64.67</v>
      </c>
      <c r="BO161" s="64">
        <f t="shared" si="8"/>
        <v>0.12210012210012211</v>
      </c>
      <c r="BP161" s="64">
        <f t="shared" si="9"/>
        <v>0.12393162393162395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 t="s">
        <v>265</v>
      </c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35</v>
      </c>
      <c r="Y163" s="544">
        <f t="shared" si="5"/>
        <v>36</v>
      </c>
      <c r="Z163" s="36">
        <f>IFERROR(IF(Y163=0,"",ROUNDUP(Y163/H163,0)*0.00502),"")</f>
        <v>0.1004</v>
      </c>
      <c r="AA163" s="56"/>
      <c r="AB163" s="57"/>
      <c r="AC163" s="201" t="s">
        <v>270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37.527777777777779</v>
      </c>
      <c r="BN163" s="64">
        <f t="shared" si="7"/>
        <v>38.6</v>
      </c>
      <c r="BO163" s="64">
        <f t="shared" si="8"/>
        <v>8.3095916429249767E-2</v>
      </c>
      <c r="BP163" s="64">
        <f t="shared" si="9"/>
        <v>8.5470085470085472E-2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347</v>
      </c>
      <c r="Y164" s="544">
        <f t="shared" si="5"/>
        <v>348.6</v>
      </c>
      <c r="Z164" s="36">
        <f>IFERROR(IF(Y164=0,"",ROUNDUP(Y164/H164,0)*0.00502),"")</f>
        <v>0.83332000000000006</v>
      </c>
      <c r="AA164" s="56"/>
      <c r="AB164" s="57"/>
      <c r="AC164" s="203" t="s">
        <v>262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363.52380952380958</v>
      </c>
      <c r="BN164" s="64">
        <f t="shared" si="7"/>
        <v>365.20000000000005</v>
      </c>
      <c r="BO164" s="64">
        <f t="shared" si="8"/>
        <v>0.70614570614570626</v>
      </c>
      <c r="BP164" s="64">
        <f t="shared" si="9"/>
        <v>0.70940170940170943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0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1"/>
      <c r="P167" s="565" t="s">
        <v>71</v>
      </c>
      <c r="Q167" s="566"/>
      <c r="R167" s="566"/>
      <c r="S167" s="566"/>
      <c r="T167" s="566"/>
      <c r="U167" s="566"/>
      <c r="V167" s="567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213.25396825396825</v>
      </c>
      <c r="Y167" s="545">
        <f>IFERROR(Y158/H158,"0")+IFERROR(Y159/H159,"0")+IFERROR(Y160/H160,"0")+IFERROR(Y161/H161,"0")+IFERROR(Y162/H162,"0")+IFERROR(Y163/H163,"0")+IFERROR(Y164/H164,"0")+IFERROR(Y165/H165,"0")+IFERROR(Y166/H166,"0")</f>
        <v>215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1.0793000000000001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1"/>
      <c r="P168" s="565" t="s">
        <v>71</v>
      </c>
      <c r="Q168" s="566"/>
      <c r="R168" s="566"/>
      <c r="S168" s="566"/>
      <c r="T168" s="566"/>
      <c r="U168" s="566"/>
      <c r="V168" s="567"/>
      <c r="W168" s="37" t="s">
        <v>69</v>
      </c>
      <c r="X168" s="545">
        <f>IFERROR(SUM(X158:X166),"0")</f>
        <v>442</v>
      </c>
      <c r="Y168" s="545">
        <f>IFERROR(SUM(Y158:Y166),"0")</f>
        <v>445.5</v>
      </c>
      <c r="Z168" s="37"/>
      <c r="AA168" s="546"/>
      <c r="AB168" s="546"/>
      <c r="AC168" s="546"/>
    </row>
    <row r="169" spans="1:68" ht="14.25" hidden="1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hidden="1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11</v>
      </c>
      <c r="Y172" s="544">
        <f>IFERROR(IF(X172="",0,CEILING((X172/$H172),1)*$H172),"")</f>
        <v>11.34</v>
      </c>
      <c r="Z172" s="36">
        <f>IFERROR(IF(Y172=0,"",ROUNDUP(Y172/H172,0)*0.0059),"")</f>
        <v>5.3100000000000001E-2</v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12.658730158730158</v>
      </c>
      <c r="BN172" s="64">
        <f>IFERROR(Y172*I172/H172,"0")</f>
        <v>13.049999999999999</v>
      </c>
      <c r="BO172" s="64">
        <f>IFERROR(1/J172*(X172/H172),"0")</f>
        <v>4.0417401528512635E-2</v>
      </c>
      <c r="BP172" s="64">
        <f>IFERROR(1/J172*(Y172/H172),"0")</f>
        <v>4.1666666666666664E-2</v>
      </c>
    </row>
    <row r="173" spans="1:68" x14ac:dyDescent="0.2">
      <c r="A173" s="560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1"/>
      <c r="P173" s="565" t="s">
        <v>71</v>
      </c>
      <c r="Q173" s="566"/>
      <c r="R173" s="566"/>
      <c r="S173" s="566"/>
      <c r="T173" s="566"/>
      <c r="U173" s="566"/>
      <c r="V173" s="567"/>
      <c r="W173" s="37" t="s">
        <v>72</v>
      </c>
      <c r="X173" s="545">
        <f>IFERROR(X170/H170,"0")+IFERROR(X171/H171,"0")+IFERROR(X172/H172,"0")</f>
        <v>8.7301587301587293</v>
      </c>
      <c r="Y173" s="545">
        <f>IFERROR(Y170/H170,"0")+IFERROR(Y171/H171,"0")+IFERROR(Y172/H172,"0")</f>
        <v>9</v>
      </c>
      <c r="Z173" s="545">
        <f>IFERROR(IF(Z170="",0,Z170),"0")+IFERROR(IF(Z171="",0,Z171),"0")+IFERROR(IF(Z172="",0,Z172),"0")</f>
        <v>5.3100000000000001E-2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1"/>
      <c r="P174" s="565" t="s">
        <v>71</v>
      </c>
      <c r="Q174" s="566"/>
      <c r="R174" s="566"/>
      <c r="S174" s="566"/>
      <c r="T174" s="566"/>
      <c r="U174" s="566"/>
      <c r="V174" s="567"/>
      <c r="W174" s="37" t="s">
        <v>69</v>
      </c>
      <c r="X174" s="545">
        <f>IFERROR(SUM(X170:X172),"0")</f>
        <v>11</v>
      </c>
      <c r="Y174" s="545">
        <f>IFERROR(SUM(Y170:Y172),"0")</f>
        <v>11.34</v>
      </c>
      <c r="Z174" s="37"/>
      <c r="AA174" s="546"/>
      <c r="AB174" s="546"/>
      <c r="AC174" s="546"/>
    </row>
    <row r="175" spans="1:68" ht="14.25" hidden="1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hidden="1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8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0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1"/>
      <c r="P177" s="565" t="s">
        <v>71</v>
      </c>
      <c r="Q177" s="566"/>
      <c r="R177" s="566"/>
      <c r="S177" s="566"/>
      <c r="T177" s="566"/>
      <c r="U177" s="566"/>
      <c r="V177" s="567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1"/>
      <c r="P178" s="565" t="s">
        <v>71</v>
      </c>
      <c r="Q178" s="566"/>
      <c r="R178" s="566"/>
      <c r="S178" s="566"/>
      <c r="T178" s="566"/>
      <c r="U178" s="566"/>
      <c r="V178" s="567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68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hidden="1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5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0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1"/>
      <c r="P183" s="565" t="s">
        <v>71</v>
      </c>
      <c r="Q183" s="566"/>
      <c r="R183" s="566"/>
      <c r="S183" s="566"/>
      <c r="T183" s="566"/>
      <c r="U183" s="566"/>
      <c r="V183" s="567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1"/>
      <c r="P184" s="565" t="s">
        <v>71</v>
      </c>
      <c r="Q184" s="566"/>
      <c r="R184" s="566"/>
      <c r="S184" s="566"/>
      <c r="T184" s="566"/>
      <c r="U184" s="566"/>
      <c r="V184" s="567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 t="s">
        <v>208</v>
      </c>
      <c r="M187" s="33" t="s">
        <v>104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38</v>
      </c>
      <c r="Y187" s="544">
        <f>IFERROR(IF(X187="",0,CEILING((X187/$H187),1)*$H187),"")</f>
        <v>39.9</v>
      </c>
      <c r="Z187" s="36">
        <f>IFERROR(IF(Y187=0,"",ROUNDUP(Y187/H187,0)*0.00651),"")</f>
        <v>0.12369000000000001</v>
      </c>
      <c r="AA187" s="56"/>
      <c r="AB187" s="57"/>
      <c r="AC187" s="223" t="s">
        <v>299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41.257142857142846</v>
      </c>
      <c r="BN187" s="64">
        <f>IFERROR(Y187*I187/H187,"0")</f>
        <v>43.319999999999993</v>
      </c>
      <c r="BO187" s="64">
        <f>IFERROR(1/J187*(X187/H187),"0")</f>
        <v>9.9424385138670857E-2</v>
      </c>
      <c r="BP187" s="64">
        <f>IFERROR(1/J187*(Y187/H187),"0")</f>
        <v>0.1043956043956044</v>
      </c>
    </row>
    <row r="188" spans="1:68" x14ac:dyDescent="0.2">
      <c r="A188" s="560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1"/>
      <c r="P188" s="565" t="s">
        <v>71</v>
      </c>
      <c r="Q188" s="566"/>
      <c r="R188" s="566"/>
      <c r="S188" s="566"/>
      <c r="T188" s="566"/>
      <c r="U188" s="566"/>
      <c r="V188" s="567"/>
      <c r="W188" s="37" t="s">
        <v>72</v>
      </c>
      <c r="X188" s="545">
        <f>IFERROR(X186/H186,"0")+IFERROR(X187/H187,"0")</f>
        <v>18.095238095238095</v>
      </c>
      <c r="Y188" s="545">
        <f>IFERROR(Y186/H186,"0")+IFERROR(Y187/H187,"0")</f>
        <v>19</v>
      </c>
      <c r="Z188" s="545">
        <f>IFERROR(IF(Z186="",0,Z186),"0")+IFERROR(IF(Z187="",0,Z187),"0")</f>
        <v>0.12369000000000001</v>
      </c>
      <c r="AA188" s="546"/>
      <c r="AB188" s="546"/>
      <c r="AC188" s="546"/>
    </row>
    <row r="189" spans="1:68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1"/>
      <c r="P189" s="565" t="s">
        <v>71</v>
      </c>
      <c r="Q189" s="566"/>
      <c r="R189" s="566"/>
      <c r="S189" s="566"/>
      <c r="T189" s="566"/>
      <c r="U189" s="566"/>
      <c r="V189" s="567"/>
      <c r="W189" s="37" t="s">
        <v>69</v>
      </c>
      <c r="X189" s="545">
        <f>IFERROR(SUM(X186:X187),"0")</f>
        <v>38</v>
      </c>
      <c r="Y189" s="545">
        <f>IFERROR(SUM(Y186:Y187),"0")</f>
        <v>39.9</v>
      </c>
      <c r="Z189" s="37"/>
      <c r="AA189" s="546"/>
      <c r="AB189" s="546"/>
      <c r="AC189" s="546"/>
    </row>
    <row r="190" spans="1:68" ht="14.25" hidden="1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112</v>
      </c>
      <c r="M191" s="33" t="s">
        <v>68</v>
      </c>
      <c r="N191" s="33"/>
      <c r="O191" s="32">
        <v>40</v>
      </c>
      <c r="P191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59</v>
      </c>
      <c r="Y191" s="544">
        <f t="shared" ref="Y191:Y198" si="10">IFERROR(IF(X191="",0,CEILING((X191/$H191),1)*$H191),"")</f>
        <v>59.400000000000006</v>
      </c>
      <c r="Z191" s="36">
        <f>IFERROR(IF(Y191=0,"",ROUNDUP(Y191/H191,0)*0.00902),"")</f>
        <v>9.9220000000000003E-2</v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61.294444444444444</v>
      </c>
      <c r="BN191" s="64">
        <f t="shared" ref="BN191:BN198" si="12">IFERROR(Y191*I191/H191,"0")</f>
        <v>61.71</v>
      </c>
      <c r="BO191" s="64">
        <f t="shared" ref="BO191:BO198" si="13">IFERROR(1/J191*(X191/H191),"0")</f>
        <v>8.2772166105499437E-2</v>
      </c>
      <c r="BP191" s="64">
        <f t="shared" ref="BP191:BP198" si="14">IFERROR(1/J191*(Y191/H191),"0")</f>
        <v>8.3333333333333343E-2</v>
      </c>
    </row>
    <row r="192" spans="1:68" ht="27" hidden="1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112</v>
      </c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/>
      <c r="M193" s="33" t="s">
        <v>68</v>
      </c>
      <c r="N193" s="33"/>
      <c r="O193" s="32">
        <v>40</v>
      </c>
      <c r="P193" s="7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112</v>
      </c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14</v>
      </c>
      <c r="Y195" s="544">
        <f t="shared" si="10"/>
        <v>14.4</v>
      </c>
      <c r="Z195" s="36">
        <f>IFERROR(IF(Y195=0,"",ROUNDUP(Y195/H195,0)*0.00502),"")</f>
        <v>4.0160000000000001E-2</v>
      </c>
      <c r="AA195" s="56"/>
      <c r="AB195" s="57"/>
      <c r="AC195" s="233" t="s">
        <v>304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15.011111111111111</v>
      </c>
      <c r="BN195" s="64">
        <f t="shared" si="12"/>
        <v>15.439999999999998</v>
      </c>
      <c r="BO195" s="64">
        <f t="shared" si="13"/>
        <v>3.3238366571699908E-2</v>
      </c>
      <c r="BP195" s="64">
        <f t="shared" si="14"/>
        <v>3.4188034188034191E-2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14</v>
      </c>
      <c r="Y196" s="544">
        <f t="shared" si="10"/>
        <v>14.4</v>
      </c>
      <c r="Z196" s="36">
        <f>IFERROR(IF(Y196=0,"",ROUNDUP(Y196/H196,0)*0.00502),"")</f>
        <v>4.0160000000000001E-2</v>
      </c>
      <c r="AA196" s="56"/>
      <c r="AB196" s="57"/>
      <c r="AC196" s="235" t="s">
        <v>307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14.777777777777777</v>
      </c>
      <c r="BN196" s="64">
        <f t="shared" si="12"/>
        <v>15.2</v>
      </c>
      <c r="BO196" s="64">
        <f t="shared" si="13"/>
        <v>3.3238366571699908E-2</v>
      </c>
      <c r="BP196" s="64">
        <f t="shared" si="14"/>
        <v>3.4188034188034191E-2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15</v>
      </c>
      <c r="Y198" s="544">
        <f t="shared" si="10"/>
        <v>16.2</v>
      </c>
      <c r="Z198" s="36">
        <f>IFERROR(IF(Y198=0,"",ROUNDUP(Y198/H198,0)*0.00502),"")</f>
        <v>4.5179999999999998E-2</v>
      </c>
      <c r="AA198" s="56"/>
      <c r="AB198" s="57"/>
      <c r="AC198" s="239" t="s">
        <v>313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15.833333333333332</v>
      </c>
      <c r="BN198" s="64">
        <f t="shared" si="12"/>
        <v>17.099999999999998</v>
      </c>
      <c r="BO198" s="64">
        <f t="shared" si="13"/>
        <v>3.561253561253562E-2</v>
      </c>
      <c r="BP198" s="64">
        <f t="shared" si="14"/>
        <v>3.8461538461538464E-2</v>
      </c>
    </row>
    <row r="199" spans="1:68" x14ac:dyDescent="0.2">
      <c r="A199" s="560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1"/>
      <c r="P199" s="565" t="s">
        <v>71</v>
      </c>
      <c r="Q199" s="566"/>
      <c r="R199" s="566"/>
      <c r="S199" s="566"/>
      <c r="T199" s="566"/>
      <c r="U199" s="566"/>
      <c r="V199" s="567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34.814814814814817</v>
      </c>
      <c r="Y199" s="545">
        <f>IFERROR(Y191/H191,"0")+IFERROR(Y192/H192,"0")+IFERROR(Y193/H193,"0")+IFERROR(Y194/H194,"0")+IFERROR(Y195/H195,"0")+IFERROR(Y196/H196,"0")+IFERROR(Y197/H197,"0")+IFERROR(Y198/H198,"0")</f>
        <v>36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0.22472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1"/>
      <c r="P200" s="565" t="s">
        <v>71</v>
      </c>
      <c r="Q200" s="566"/>
      <c r="R200" s="566"/>
      <c r="S200" s="566"/>
      <c r="T200" s="566"/>
      <c r="U200" s="566"/>
      <c r="V200" s="567"/>
      <c r="W200" s="37" t="s">
        <v>69</v>
      </c>
      <c r="X200" s="545">
        <f>IFERROR(SUM(X191:X198),"0")</f>
        <v>102</v>
      </c>
      <c r="Y200" s="545">
        <f>IFERROR(SUM(Y191:Y198),"0")</f>
        <v>104.40000000000002</v>
      </c>
      <c r="Z200" s="37"/>
      <c r="AA200" s="546"/>
      <c r="AB200" s="546"/>
      <c r="AC200" s="546"/>
    </row>
    <row r="201" spans="1:68" ht="14.25" hidden="1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217</v>
      </c>
      <c r="Y204" s="544">
        <f t="shared" si="15"/>
        <v>217.49999999999997</v>
      </c>
      <c r="Z204" s="36">
        <f>IFERROR(IF(Y204=0,"",ROUNDUP(Y204/H204,0)*0.01898),"")</f>
        <v>0.47450000000000003</v>
      </c>
      <c r="AA204" s="56"/>
      <c r="AB204" s="57"/>
      <c r="AC204" s="245" t="s">
        <v>330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229.9451724137931</v>
      </c>
      <c r="BN204" s="64">
        <f t="shared" si="17"/>
        <v>230.47499999999999</v>
      </c>
      <c r="BO204" s="64">
        <f t="shared" si="18"/>
        <v>0.38972701149425293</v>
      </c>
      <c r="BP204" s="64">
        <f t="shared" si="19"/>
        <v>0.390625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208</v>
      </c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451</v>
      </c>
      <c r="Y205" s="544">
        <f t="shared" si="15"/>
        <v>451.2</v>
      </c>
      <c r="Z205" s="36">
        <f t="shared" ref="Z205:Z210" si="20">IFERROR(IF(Y205=0,"",ROUNDUP(Y205/H205,0)*0.00651),"")</f>
        <v>1.2238800000000001</v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501.73750000000007</v>
      </c>
      <c r="BN205" s="64">
        <f t="shared" si="17"/>
        <v>501.96</v>
      </c>
      <c r="BO205" s="64">
        <f t="shared" si="18"/>
        <v>1.0325091575091576</v>
      </c>
      <c r="BP205" s="64">
        <f t="shared" si="19"/>
        <v>1.0329670329670331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208</v>
      </c>
      <c r="M207" s="33" t="s">
        <v>77</v>
      </c>
      <c r="N207" s="33"/>
      <c r="O207" s="32">
        <v>45</v>
      </c>
      <c r="P207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609</v>
      </c>
      <c r="Y207" s="544">
        <f t="shared" si="15"/>
        <v>609.6</v>
      </c>
      <c r="Z207" s="36">
        <f t="shared" si="20"/>
        <v>1.65354</v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672.94500000000005</v>
      </c>
      <c r="BN207" s="64">
        <f t="shared" si="17"/>
        <v>673.60800000000006</v>
      </c>
      <c r="BO207" s="64">
        <f t="shared" si="18"/>
        <v>1.3942307692307694</v>
      </c>
      <c r="BP207" s="64">
        <f t="shared" si="19"/>
        <v>1.395604395604396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208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300</v>
      </c>
      <c r="Y208" s="544">
        <f t="shared" si="15"/>
        <v>300</v>
      </c>
      <c r="Z208" s="36">
        <f t="shared" si="20"/>
        <v>0.81374999999999997</v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331.5</v>
      </c>
      <c r="BN208" s="64">
        <f t="shared" si="17"/>
        <v>331.5</v>
      </c>
      <c r="BO208" s="64">
        <f t="shared" si="18"/>
        <v>0.68681318681318682</v>
      </c>
      <c r="BP208" s="64">
        <f t="shared" si="19"/>
        <v>0.68681318681318682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208</v>
      </c>
      <c r="M209" s="33" t="s">
        <v>84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244</v>
      </c>
      <c r="Y209" s="544">
        <f t="shared" si="15"/>
        <v>244.79999999999998</v>
      </c>
      <c r="Z209" s="36">
        <f t="shared" si="20"/>
        <v>0.66402000000000005</v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269.62000000000006</v>
      </c>
      <c r="BN209" s="64">
        <f t="shared" si="17"/>
        <v>270.50400000000002</v>
      </c>
      <c r="BO209" s="64">
        <f t="shared" si="18"/>
        <v>0.55860805860805873</v>
      </c>
      <c r="BP209" s="64">
        <f t="shared" si="19"/>
        <v>0.56043956043956045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208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417</v>
      </c>
      <c r="Y210" s="544">
        <f t="shared" si="15"/>
        <v>417.59999999999997</v>
      </c>
      <c r="Z210" s="36">
        <f t="shared" si="20"/>
        <v>1.1327400000000001</v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461.82749999999999</v>
      </c>
      <c r="BN210" s="64">
        <f t="shared" si="17"/>
        <v>462.49199999999996</v>
      </c>
      <c r="BO210" s="64">
        <f t="shared" si="18"/>
        <v>0.95467032967032972</v>
      </c>
      <c r="BP210" s="64">
        <f t="shared" si="19"/>
        <v>0.95604395604395609</v>
      </c>
    </row>
    <row r="211" spans="1:68" x14ac:dyDescent="0.2">
      <c r="A211" s="560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1"/>
      <c r="P211" s="565" t="s">
        <v>71</v>
      </c>
      <c r="Q211" s="566"/>
      <c r="R211" s="566"/>
      <c r="S211" s="566"/>
      <c r="T211" s="566"/>
      <c r="U211" s="566"/>
      <c r="V211" s="567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867.02586206896547</v>
      </c>
      <c r="Y211" s="545">
        <f>IFERROR(Y202/H202,"0")+IFERROR(Y203/H203,"0")+IFERROR(Y204/H204,"0")+IFERROR(Y205/H205,"0")+IFERROR(Y206/H206,"0")+IFERROR(Y207/H207,"0")+IFERROR(Y208/H208,"0")+IFERROR(Y209/H209,"0")+IFERROR(Y210/H210,"0")</f>
        <v>868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5.9624300000000003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1"/>
      <c r="P212" s="565" t="s">
        <v>71</v>
      </c>
      <c r="Q212" s="566"/>
      <c r="R212" s="566"/>
      <c r="S212" s="566"/>
      <c r="T212" s="566"/>
      <c r="U212" s="566"/>
      <c r="V212" s="567"/>
      <c r="W212" s="37" t="s">
        <v>69</v>
      </c>
      <c r="X212" s="545">
        <f>IFERROR(SUM(X202:X210),"0")</f>
        <v>2238</v>
      </c>
      <c r="Y212" s="545">
        <f>IFERROR(SUM(Y202:Y210),"0")</f>
        <v>2240.6999999999998</v>
      </c>
      <c r="Z212" s="37"/>
      <c r="AA212" s="546"/>
      <c r="AB212" s="546"/>
      <c r="AC212" s="546"/>
    </row>
    <row r="213" spans="1:68" ht="14.25" hidden="1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7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50</v>
      </c>
      <c r="Y214" s="544">
        <f>IFERROR(IF(X214="",0,CEILING((X214/$H214),1)*$H214),"")</f>
        <v>50.4</v>
      </c>
      <c r="Z214" s="36">
        <f>IFERROR(IF(Y214=0,"",ROUNDUP(Y214/H214,0)*0.00651),"")</f>
        <v>0.13671</v>
      </c>
      <c r="AA214" s="56"/>
      <c r="AB214" s="57"/>
      <c r="AC214" s="259" t="s">
        <v>347</v>
      </c>
      <c r="AG214" s="64"/>
      <c r="AJ214" s="68"/>
      <c r="AK214" s="68">
        <v>0</v>
      </c>
      <c r="BB214" s="260" t="s">
        <v>1</v>
      </c>
      <c r="BM214" s="64">
        <f>IFERROR(X214*I214/H214,"0")</f>
        <v>55.25</v>
      </c>
      <c r="BN214" s="64">
        <f>IFERROR(Y214*I214/H214,"0")</f>
        <v>55.692</v>
      </c>
      <c r="BO214" s="64">
        <f>IFERROR(1/J214*(X214/H214),"0")</f>
        <v>0.11446886446886449</v>
      </c>
      <c r="BP214" s="64">
        <f>IFERROR(1/J214*(Y214/H214),"0")</f>
        <v>0.11538461538461539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208</v>
      </c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61</v>
      </c>
      <c r="Y215" s="544">
        <f>IFERROR(IF(X215="",0,CEILING((X215/$H215),1)*$H215),"")</f>
        <v>62.4</v>
      </c>
      <c r="Z215" s="36">
        <f>IFERROR(IF(Y215=0,"",ROUNDUP(Y215/H215,0)*0.00651),"")</f>
        <v>0.16925999999999999</v>
      </c>
      <c r="AA215" s="56"/>
      <c r="AB215" s="57"/>
      <c r="AC215" s="261" t="s">
        <v>350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67.405000000000015</v>
      </c>
      <c r="BN215" s="64">
        <f>IFERROR(Y215*I215/H215,"0")</f>
        <v>68.952000000000012</v>
      </c>
      <c r="BO215" s="64">
        <f>IFERROR(1/J215*(X215/H215),"0")</f>
        <v>0.13965201465201468</v>
      </c>
      <c r="BP215" s="64">
        <f>IFERROR(1/J215*(Y215/H215),"0")</f>
        <v>0.14285714285714288</v>
      </c>
    </row>
    <row r="216" spans="1:68" x14ac:dyDescent="0.2">
      <c r="A216" s="560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1"/>
      <c r="P216" s="565" t="s">
        <v>71</v>
      </c>
      <c r="Q216" s="566"/>
      <c r="R216" s="566"/>
      <c r="S216" s="566"/>
      <c r="T216" s="566"/>
      <c r="U216" s="566"/>
      <c r="V216" s="567"/>
      <c r="W216" s="37" t="s">
        <v>72</v>
      </c>
      <c r="X216" s="545">
        <f>IFERROR(X214/H214,"0")+IFERROR(X215/H215,"0")</f>
        <v>46.25</v>
      </c>
      <c r="Y216" s="545">
        <f>IFERROR(Y214/H214,"0")+IFERROR(Y215/H215,"0")</f>
        <v>47</v>
      </c>
      <c r="Z216" s="545">
        <f>IFERROR(IF(Z214="",0,Z214),"0")+IFERROR(IF(Z215="",0,Z215),"0")</f>
        <v>0.30596999999999996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1"/>
      <c r="P217" s="565" t="s">
        <v>71</v>
      </c>
      <c r="Q217" s="566"/>
      <c r="R217" s="566"/>
      <c r="S217" s="566"/>
      <c r="T217" s="566"/>
      <c r="U217" s="566"/>
      <c r="V217" s="567"/>
      <c r="W217" s="37" t="s">
        <v>69</v>
      </c>
      <c r="X217" s="545">
        <f>IFERROR(SUM(X214:X215),"0")</f>
        <v>111</v>
      </c>
      <c r="Y217" s="545">
        <f>IFERROR(SUM(Y214:Y215),"0")</f>
        <v>112.8</v>
      </c>
      <c r="Z217" s="37"/>
      <c r="AA217" s="546"/>
      <c r="AB217" s="546"/>
      <c r="AC217" s="546"/>
    </row>
    <row r="218" spans="1:68" ht="16.5" hidden="1" customHeight="1" x14ac:dyDescent="0.25">
      <c r="A218" s="568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hidden="1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31</v>
      </c>
      <c r="Y221" s="544">
        <f t="shared" si="21"/>
        <v>34.799999999999997</v>
      </c>
      <c r="Z221" s="36">
        <f>IFERROR(IF(Y221=0,"",ROUNDUP(Y221/H221,0)*0.01898),"")</f>
        <v>5.6940000000000004E-2</v>
      </c>
      <c r="AA221" s="56"/>
      <c r="AB221" s="57"/>
      <c r="AC221" s="265" t="s">
        <v>358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32.162500000000001</v>
      </c>
      <c r="BN221" s="64">
        <f t="shared" si="23"/>
        <v>36.104999999999997</v>
      </c>
      <c r="BO221" s="64">
        <f t="shared" si="24"/>
        <v>4.1756465517241381E-2</v>
      </c>
      <c r="BP221" s="64">
        <f t="shared" si="25"/>
        <v>4.6875E-2</v>
      </c>
    </row>
    <row r="222" spans="1:68" ht="27" hidden="1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5</v>
      </c>
      <c r="Y224" s="544">
        <f t="shared" si="21"/>
        <v>8</v>
      </c>
      <c r="Z224" s="36">
        <f t="shared" ref="Z224:Z229" si="26">IFERROR(IF(Y224=0,"",ROUNDUP(Y224/H224,0)*0.00902),"")</f>
        <v>1.804E-2</v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5.2625000000000002</v>
      </c>
      <c r="BN224" s="64">
        <f t="shared" si="23"/>
        <v>8.42</v>
      </c>
      <c r="BO224" s="64">
        <f t="shared" si="24"/>
        <v>9.46969696969697E-3</v>
      </c>
      <c r="BP224" s="64">
        <f t="shared" si="25"/>
        <v>1.5151515151515152E-2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3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0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1"/>
      <c r="P230" s="565" t="s">
        <v>71</v>
      </c>
      <c r="Q230" s="566"/>
      <c r="R230" s="566"/>
      <c r="S230" s="566"/>
      <c r="T230" s="566"/>
      <c r="U230" s="566"/>
      <c r="V230" s="567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3.9224137931034484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5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7.4980000000000005E-2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1"/>
      <c r="P231" s="565" t="s">
        <v>71</v>
      </c>
      <c r="Q231" s="566"/>
      <c r="R231" s="566"/>
      <c r="S231" s="566"/>
      <c r="T231" s="566"/>
      <c r="U231" s="566"/>
      <c r="V231" s="567"/>
      <c r="W231" s="37" t="s">
        <v>69</v>
      </c>
      <c r="X231" s="545">
        <f>IFERROR(SUM(X220:X229),"0")</f>
        <v>36</v>
      </c>
      <c r="Y231" s="545">
        <f>IFERROR(SUM(Y220:Y229),"0")</f>
        <v>42.8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0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1"/>
      <c r="P234" s="565" t="s">
        <v>71</v>
      </c>
      <c r="Q234" s="566"/>
      <c r="R234" s="566"/>
      <c r="S234" s="566"/>
      <c r="T234" s="566"/>
      <c r="U234" s="566"/>
      <c r="V234" s="567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1"/>
      <c r="P235" s="565" t="s">
        <v>71</v>
      </c>
      <c r="Q235" s="566"/>
      <c r="R235" s="566"/>
      <c r="S235" s="566"/>
      <c r="T235" s="566"/>
      <c r="U235" s="566"/>
      <c r="V235" s="567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2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0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1"/>
      <c r="P238" s="565" t="s">
        <v>71</v>
      </c>
      <c r="Q238" s="566"/>
      <c r="R238" s="566"/>
      <c r="S238" s="566"/>
      <c r="T238" s="566"/>
      <c r="U238" s="566"/>
      <c r="V238" s="567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1"/>
      <c r="P239" s="565" t="s">
        <v>71</v>
      </c>
      <c r="Q239" s="566"/>
      <c r="R239" s="566"/>
      <c r="S239" s="566"/>
      <c r="T239" s="566"/>
      <c r="U239" s="566"/>
      <c r="V239" s="567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78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4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3</v>
      </c>
      <c r="Y243" s="544">
        <f>IFERROR(IF(X243="",0,CEILING((X243/$H243),1)*$H243),"")</f>
        <v>3.6</v>
      </c>
      <c r="Z243" s="36">
        <f>IFERROR(IF(Y243=0,"",ROUNDUP(Y243/H243,0)*0.0059),"")</f>
        <v>2.3599999999999999E-2</v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3.6333333333333337</v>
      </c>
      <c r="BN243" s="64">
        <f>IFERROR(Y243*I243/H243,"0")</f>
        <v>4.3600000000000003</v>
      </c>
      <c r="BO243" s="64">
        <f>IFERROR(1/J243*(X243/H243),"0")</f>
        <v>1.5432098765432096E-2</v>
      </c>
      <c r="BP243" s="64">
        <f>IFERROR(1/J243*(Y243/H243),"0")</f>
        <v>1.8518518518518517E-2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7</v>
      </c>
      <c r="Y244" s="544">
        <f>IFERROR(IF(X244="",0,CEILING((X244/$H244),1)*$H244),"")</f>
        <v>7.92</v>
      </c>
      <c r="Z244" s="36">
        <f>IFERROR(IF(Y244=0,"",ROUNDUP(Y244/H244,0)*0.0059),"")</f>
        <v>4.7199999999999999E-2</v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8.3434343434343425</v>
      </c>
      <c r="BN244" s="64">
        <f>IFERROR(Y244*I244/H244,"0")</f>
        <v>9.44</v>
      </c>
      <c r="BO244" s="64">
        <f>IFERROR(1/J244*(X244/H244),"0")</f>
        <v>3.2734754956977176E-2</v>
      </c>
      <c r="BP244" s="64">
        <f>IFERROR(1/J244*(Y244/H244),"0")</f>
        <v>3.7037037037037035E-2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1"/>
      <c r="P246" s="565" t="s">
        <v>71</v>
      </c>
      <c r="Q246" s="566"/>
      <c r="R246" s="566"/>
      <c r="S246" s="566"/>
      <c r="T246" s="566"/>
      <c r="U246" s="566"/>
      <c r="V246" s="567"/>
      <c r="W246" s="37" t="s">
        <v>72</v>
      </c>
      <c r="X246" s="545">
        <f>IFERROR(X241/H241,"0")+IFERROR(X242/H242,"0")+IFERROR(X243/H243,"0")+IFERROR(X244/H244,"0")+IFERROR(X245/H245,"0")</f>
        <v>10.404040404040405</v>
      </c>
      <c r="Y246" s="545">
        <f>IFERROR(Y241/H241,"0")+IFERROR(Y242/H242,"0")+IFERROR(Y243/H243,"0")+IFERROR(Y244/H244,"0")+IFERROR(Y245/H245,"0")</f>
        <v>12</v>
      </c>
      <c r="Z246" s="545">
        <f>IFERROR(IF(Z241="",0,Z241),"0")+IFERROR(IF(Z242="",0,Z242),"0")+IFERROR(IF(Z243="",0,Z243),"0")+IFERROR(IF(Z244="",0,Z244),"0")+IFERROR(IF(Z245="",0,Z245),"0")</f>
        <v>7.0800000000000002E-2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1"/>
      <c r="P247" s="565" t="s">
        <v>71</v>
      </c>
      <c r="Q247" s="566"/>
      <c r="R247" s="566"/>
      <c r="S247" s="566"/>
      <c r="T247" s="566"/>
      <c r="U247" s="566"/>
      <c r="V247" s="567"/>
      <c r="W247" s="37" t="s">
        <v>69</v>
      </c>
      <c r="X247" s="545">
        <f>IFERROR(SUM(X241:X245),"0")</f>
        <v>10</v>
      </c>
      <c r="Y247" s="545">
        <f>IFERROR(SUM(Y241:Y245),"0")</f>
        <v>11.52</v>
      </c>
      <c r="Z247" s="37"/>
      <c r="AA247" s="546"/>
      <c r="AB247" s="546"/>
      <c r="AC247" s="546"/>
    </row>
    <row r="248" spans="1:68" ht="16.5" hidden="1" customHeight="1" x14ac:dyDescent="0.25">
      <c r="A248" s="568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0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1"/>
      <c r="P255" s="565" t="s">
        <v>71</v>
      </c>
      <c r="Q255" s="566"/>
      <c r="R255" s="566"/>
      <c r="S255" s="566"/>
      <c r="T255" s="566"/>
      <c r="U255" s="566"/>
      <c r="V255" s="567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1"/>
      <c r="P256" s="565" t="s">
        <v>71</v>
      </c>
      <c r="Q256" s="566"/>
      <c r="R256" s="566"/>
      <c r="S256" s="566"/>
      <c r="T256" s="566"/>
      <c r="U256" s="566"/>
      <c r="V256" s="567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0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1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31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0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1"/>
      <c r="P263" s="565" t="s">
        <v>71</v>
      </c>
      <c r="Q263" s="566"/>
      <c r="R263" s="566"/>
      <c r="S263" s="566"/>
      <c r="T263" s="566"/>
      <c r="U263" s="566"/>
      <c r="V263" s="567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1"/>
      <c r="P264" s="565" t="s">
        <v>71</v>
      </c>
      <c r="Q264" s="566"/>
      <c r="R264" s="566"/>
      <c r="S264" s="566"/>
      <c r="T264" s="566"/>
      <c r="U264" s="566"/>
      <c r="V264" s="567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208</v>
      </c>
      <c r="M268" s="33" t="s">
        <v>84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55</v>
      </c>
      <c r="Y268" s="544">
        <f>IFERROR(IF(X268="",0,CEILING((X268/$H268),1)*$H268),"")</f>
        <v>55.199999999999996</v>
      </c>
      <c r="Z268" s="36">
        <f>IFERROR(IF(Y268=0,"",ROUNDUP(Y268/H268,0)*0.00651),"")</f>
        <v>0.14973</v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60.775000000000006</v>
      </c>
      <c r="BN268" s="64">
        <f>IFERROR(Y268*I268/H268,"0")</f>
        <v>60.996000000000002</v>
      </c>
      <c r="BO268" s="64">
        <f>IFERROR(1/J268*(X268/H268),"0")</f>
        <v>0.12591575091575094</v>
      </c>
      <c r="BP268" s="64">
        <f>IFERROR(1/J268*(Y268/H268),"0")</f>
        <v>0.1263736263736264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208</v>
      </c>
      <c r="M269" s="33" t="s">
        <v>77</v>
      </c>
      <c r="N269" s="33"/>
      <c r="O269" s="32">
        <v>45</v>
      </c>
      <c r="P269" s="7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92</v>
      </c>
      <c r="Y269" s="544">
        <f>IFERROR(IF(X269="",0,CEILING((X269/$H269),1)*$H269),"")</f>
        <v>93.6</v>
      </c>
      <c r="Z269" s="36">
        <f>IFERROR(IF(Y269=0,"",ROUNDUP(Y269/H269,0)*0.00651),"")</f>
        <v>0.25389</v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98.9</v>
      </c>
      <c r="BN269" s="64">
        <f>IFERROR(Y269*I269/H269,"0")</f>
        <v>100.62</v>
      </c>
      <c r="BO269" s="64">
        <f>IFERROR(1/J269*(X269/H269),"0")</f>
        <v>0.21062271062271065</v>
      </c>
      <c r="BP269" s="64">
        <f>IFERROR(1/J269*(Y269/H269),"0")</f>
        <v>0.2142857142857143</v>
      </c>
    </row>
    <row r="270" spans="1:68" x14ac:dyDescent="0.2">
      <c r="A270" s="560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1"/>
      <c r="P270" s="565" t="s">
        <v>71</v>
      </c>
      <c r="Q270" s="566"/>
      <c r="R270" s="566"/>
      <c r="S270" s="566"/>
      <c r="T270" s="566"/>
      <c r="U270" s="566"/>
      <c r="V270" s="567"/>
      <c r="W270" s="37" t="s">
        <v>72</v>
      </c>
      <c r="X270" s="545">
        <f>IFERROR(X267/H267,"0")+IFERROR(X268/H268,"0")+IFERROR(X269/H269,"0")</f>
        <v>61.25</v>
      </c>
      <c r="Y270" s="545">
        <f>IFERROR(Y267/H267,"0")+IFERROR(Y268/H268,"0")+IFERROR(Y269/H269,"0")</f>
        <v>62</v>
      </c>
      <c r="Z270" s="545">
        <f>IFERROR(IF(Z267="",0,Z267),"0")+IFERROR(IF(Z268="",0,Z268),"0")+IFERROR(IF(Z269="",0,Z269),"0")</f>
        <v>0.40361999999999998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1"/>
      <c r="P271" s="565" t="s">
        <v>71</v>
      </c>
      <c r="Q271" s="566"/>
      <c r="R271" s="566"/>
      <c r="S271" s="566"/>
      <c r="T271" s="566"/>
      <c r="U271" s="566"/>
      <c r="V271" s="567"/>
      <c r="W271" s="37" t="s">
        <v>69</v>
      </c>
      <c r="X271" s="545">
        <f>IFERROR(SUM(X267:X269),"0")</f>
        <v>147</v>
      </c>
      <c r="Y271" s="545">
        <f>IFERROR(SUM(Y267:Y269),"0")</f>
        <v>148.79999999999998</v>
      </c>
      <c r="Z271" s="37"/>
      <c r="AA271" s="546"/>
      <c r="AB271" s="546"/>
      <c r="AC271" s="546"/>
    </row>
    <row r="272" spans="1:68" ht="16.5" hidden="1" customHeight="1" x14ac:dyDescent="0.25">
      <c r="A272" s="568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6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0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1"/>
      <c r="P276" s="565" t="s">
        <v>71</v>
      </c>
      <c r="Q276" s="566"/>
      <c r="R276" s="566"/>
      <c r="S276" s="566"/>
      <c r="T276" s="566"/>
      <c r="U276" s="566"/>
      <c r="V276" s="567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1"/>
      <c r="P277" s="565" t="s">
        <v>71</v>
      </c>
      <c r="Q277" s="566"/>
      <c r="R277" s="566"/>
      <c r="S277" s="566"/>
      <c r="T277" s="566"/>
      <c r="U277" s="566"/>
      <c r="V277" s="567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hidden="1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0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1"/>
      <c r="P280" s="565" t="s">
        <v>71</v>
      </c>
      <c r="Q280" s="566"/>
      <c r="R280" s="566"/>
      <c r="S280" s="566"/>
      <c r="T280" s="566"/>
      <c r="U280" s="566"/>
      <c r="V280" s="567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1"/>
      <c r="P281" s="565" t="s">
        <v>71</v>
      </c>
      <c r="Q281" s="566"/>
      <c r="R281" s="566"/>
      <c r="S281" s="566"/>
      <c r="T281" s="566"/>
      <c r="U281" s="566"/>
      <c r="V281" s="567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hidden="1" customHeight="1" x14ac:dyDescent="0.25">
      <c r="A282" s="568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hidden="1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5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0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1"/>
      <c r="P285" s="565" t="s">
        <v>71</v>
      </c>
      <c r="Q285" s="566"/>
      <c r="R285" s="566"/>
      <c r="S285" s="566"/>
      <c r="T285" s="566"/>
      <c r="U285" s="566"/>
      <c r="V285" s="567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1"/>
      <c r="P286" s="565" t="s">
        <v>71</v>
      </c>
      <c r="Q286" s="566"/>
      <c r="R286" s="566"/>
      <c r="S286" s="566"/>
      <c r="T286" s="566"/>
      <c r="U286" s="566"/>
      <c r="V286" s="567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hidden="1" customHeight="1" x14ac:dyDescent="0.25">
      <c r="A287" s="568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hidden="1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hidden="1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60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1"/>
      <c r="P294" s="565" t="s">
        <v>71</v>
      </c>
      <c r="Q294" s="566"/>
      <c r="R294" s="566"/>
      <c r="S294" s="566"/>
      <c r="T294" s="566"/>
      <c r="U294" s="566"/>
      <c r="V294" s="567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1"/>
      <c r="P295" s="565" t="s">
        <v>71</v>
      </c>
      <c r="Q295" s="566"/>
      <c r="R295" s="566"/>
      <c r="S295" s="566"/>
      <c r="T295" s="566"/>
      <c r="U295" s="566"/>
      <c r="V295" s="567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hidden="1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hidden="1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hidden="1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5</v>
      </c>
      <c r="Y303" s="544">
        <f t="shared" si="27"/>
        <v>5.4</v>
      </c>
      <c r="Z303" s="36">
        <f>IFERROR(IF(Y303=0,"",ROUNDUP(Y303/H303,0)*0.00651),"")</f>
        <v>1.9529999999999999E-2</v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5.6333333333333337</v>
      </c>
      <c r="BN303" s="64">
        <f t="shared" si="29"/>
        <v>6.0839999999999996</v>
      </c>
      <c r="BO303" s="64">
        <f t="shared" si="30"/>
        <v>1.5262515262515264E-2</v>
      </c>
      <c r="BP303" s="64">
        <f t="shared" si="31"/>
        <v>1.6483516483516484E-2</v>
      </c>
    </row>
    <row r="304" spans="1:68" x14ac:dyDescent="0.2">
      <c r="A304" s="560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1"/>
      <c r="P304" s="565" t="s">
        <v>71</v>
      </c>
      <c r="Q304" s="566"/>
      <c r="R304" s="566"/>
      <c r="S304" s="566"/>
      <c r="T304" s="566"/>
      <c r="U304" s="566"/>
      <c r="V304" s="567"/>
      <c r="W304" s="37" t="s">
        <v>72</v>
      </c>
      <c r="X304" s="545">
        <f>IFERROR(X297/H297,"0")+IFERROR(X298/H298,"0")+IFERROR(X299/H299,"0")+IFERROR(X300/H300,"0")+IFERROR(X301/H301,"0")+IFERROR(X302/H302,"0")+IFERROR(X303/H303,"0")</f>
        <v>2.7777777777777777</v>
      </c>
      <c r="Y304" s="545">
        <f>IFERROR(Y297/H297,"0")+IFERROR(Y298/H298,"0")+IFERROR(Y299/H299,"0")+IFERROR(Y300/H300,"0")+IFERROR(Y301/H301,"0")+IFERROR(Y302/H302,"0")+IFERROR(Y303/H303,"0")</f>
        <v>3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1.9529999999999999E-2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1"/>
      <c r="P305" s="565" t="s">
        <v>71</v>
      </c>
      <c r="Q305" s="566"/>
      <c r="R305" s="566"/>
      <c r="S305" s="566"/>
      <c r="T305" s="566"/>
      <c r="U305" s="566"/>
      <c r="V305" s="567"/>
      <c r="W305" s="37" t="s">
        <v>69</v>
      </c>
      <c r="X305" s="545">
        <f>IFERROR(SUM(X297:X303),"0")</f>
        <v>5</v>
      </c>
      <c r="Y305" s="545">
        <f>IFERROR(SUM(Y297:Y303),"0")</f>
        <v>5.4</v>
      </c>
      <c r="Z305" s="37"/>
      <c r="AA305" s="546"/>
      <c r="AB305" s="546"/>
      <c r="AC305" s="546"/>
    </row>
    <row r="306" spans="1:68" ht="14.25" hidden="1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hidden="1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3</v>
      </c>
      <c r="Y311" s="544">
        <f>IFERROR(IF(X311="",0,CEILING((X311/$H311),1)*$H311),"")</f>
        <v>5.4</v>
      </c>
      <c r="Z311" s="36">
        <f>IFERROR(IF(Y311=0,"",ROUNDUP(Y311/H311,0)*0.00651),"")</f>
        <v>1.302E-2</v>
      </c>
      <c r="AA311" s="56"/>
      <c r="AB311" s="57"/>
      <c r="AC311" s="361" t="s">
        <v>495</v>
      </c>
      <c r="AG311" s="64"/>
      <c r="AJ311" s="68"/>
      <c r="AK311" s="68">
        <v>0</v>
      </c>
      <c r="BB311" s="362" t="s">
        <v>1</v>
      </c>
      <c r="BM311" s="64">
        <f>IFERROR(X311*I311/H311,"0")</f>
        <v>3.2866666666666666</v>
      </c>
      <c r="BN311" s="64">
        <f>IFERROR(Y311*I311/H311,"0")</f>
        <v>5.9160000000000004</v>
      </c>
      <c r="BO311" s="64">
        <f>IFERROR(1/J311*(X311/H311),"0")</f>
        <v>6.1050061050061041E-3</v>
      </c>
      <c r="BP311" s="64">
        <f>IFERROR(1/J311*(Y311/H311),"0")</f>
        <v>1.098901098901099E-2</v>
      </c>
    </row>
    <row r="312" spans="1:68" x14ac:dyDescent="0.2">
      <c r="A312" s="560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1"/>
      <c r="P312" s="565" t="s">
        <v>71</v>
      </c>
      <c r="Q312" s="566"/>
      <c r="R312" s="566"/>
      <c r="S312" s="566"/>
      <c r="T312" s="566"/>
      <c r="U312" s="566"/>
      <c r="V312" s="567"/>
      <c r="W312" s="37" t="s">
        <v>72</v>
      </c>
      <c r="X312" s="545">
        <f>IFERROR(X307/H307,"0")+IFERROR(X308/H308,"0")+IFERROR(X309/H309,"0")+IFERROR(X310/H310,"0")+IFERROR(X311/H311,"0")</f>
        <v>1.1111111111111109</v>
      </c>
      <c r="Y312" s="545">
        <f>IFERROR(Y307/H307,"0")+IFERROR(Y308/H308,"0")+IFERROR(Y309/H309,"0")+IFERROR(Y310/H310,"0")+IFERROR(Y311/H311,"0")</f>
        <v>2</v>
      </c>
      <c r="Z312" s="545">
        <f>IFERROR(IF(Z307="",0,Z307),"0")+IFERROR(IF(Z308="",0,Z308),"0")+IFERROR(IF(Z309="",0,Z309),"0")+IFERROR(IF(Z310="",0,Z310),"0")+IFERROR(IF(Z311="",0,Z311),"0")</f>
        <v>1.302E-2</v>
      </c>
      <c r="AA312" s="546"/>
      <c r="AB312" s="546"/>
      <c r="AC312" s="546"/>
    </row>
    <row r="313" spans="1:68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1"/>
      <c r="P313" s="565" t="s">
        <v>71</v>
      </c>
      <c r="Q313" s="566"/>
      <c r="R313" s="566"/>
      <c r="S313" s="566"/>
      <c r="T313" s="566"/>
      <c r="U313" s="566"/>
      <c r="V313" s="567"/>
      <c r="W313" s="37" t="s">
        <v>69</v>
      </c>
      <c r="X313" s="545">
        <f>IFERROR(SUM(X307:X311),"0")</f>
        <v>3</v>
      </c>
      <c r="Y313" s="545">
        <f>IFERROR(SUM(Y307:Y311),"0")</f>
        <v>5.4</v>
      </c>
      <c r="Z313" s="37"/>
      <c r="AA313" s="546"/>
      <c r="AB313" s="546"/>
      <c r="AC313" s="546"/>
    </row>
    <row r="314" spans="1:68" ht="14.25" hidden="1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105</v>
      </c>
      <c r="Y315" s="544">
        <f>IFERROR(IF(X315="",0,CEILING((X315/$H315),1)*$H315),"")</f>
        <v>109.2</v>
      </c>
      <c r="Z315" s="36">
        <f>IFERROR(IF(Y315=0,"",ROUNDUP(Y315/H315,0)*0.01898),"")</f>
        <v>0.24674000000000001</v>
      </c>
      <c r="AA315" s="56"/>
      <c r="AB315" s="57"/>
      <c r="AC315" s="363" t="s">
        <v>498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111.4875</v>
      </c>
      <c r="BN315" s="64">
        <f>IFERROR(Y315*I315/H315,"0")</f>
        <v>115.947</v>
      </c>
      <c r="BO315" s="64">
        <f>IFERROR(1/J315*(X315/H315),"0")</f>
        <v>0.1953125</v>
      </c>
      <c r="BP315" s="64">
        <f>IFERROR(1/J315*(Y315/H315),"0")</f>
        <v>0.203125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6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206</v>
      </c>
      <c r="Y316" s="544">
        <f>IFERROR(IF(X316="",0,CEILING((X316/$H316),1)*$H316),"")</f>
        <v>210.6</v>
      </c>
      <c r="Z316" s="36">
        <f>IFERROR(IF(Y316=0,"",ROUNDUP(Y316/H316,0)*0.01898),"")</f>
        <v>0.51246000000000003</v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219.70692307692309</v>
      </c>
      <c r="BN316" s="64">
        <f>IFERROR(Y316*I316/H316,"0")</f>
        <v>224.61300000000003</v>
      </c>
      <c r="BO316" s="64">
        <f>IFERROR(1/J316*(X316/H316),"0")</f>
        <v>0.41266025641025644</v>
      </c>
      <c r="BP316" s="64">
        <f>IFERROR(1/J316*(Y316/H316),"0")</f>
        <v>0.421875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7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48</v>
      </c>
      <c r="Y317" s="544">
        <f>IFERROR(IF(X317="",0,CEILING((X317/$H317),1)*$H317),"")</f>
        <v>50.400000000000006</v>
      </c>
      <c r="Z317" s="36">
        <f>IFERROR(IF(Y317=0,"",ROUNDUP(Y317/H317,0)*0.01898),"")</f>
        <v>0.11388000000000001</v>
      </c>
      <c r="AA317" s="56"/>
      <c r="AB317" s="57"/>
      <c r="AC317" s="367" t="s">
        <v>504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50.965714285714284</v>
      </c>
      <c r="BN317" s="64">
        <f>IFERROR(Y317*I317/H317,"0")</f>
        <v>53.514000000000003</v>
      </c>
      <c r="BO317" s="64">
        <f>IFERROR(1/J317*(X317/H317),"0")</f>
        <v>8.9285714285714288E-2</v>
      </c>
      <c r="BP317" s="64">
        <f>IFERROR(1/J317*(Y317/H317),"0")</f>
        <v>9.375E-2</v>
      </c>
    </row>
    <row r="318" spans="1:68" x14ac:dyDescent="0.2">
      <c r="A318" s="560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1"/>
      <c r="P318" s="565" t="s">
        <v>71</v>
      </c>
      <c r="Q318" s="566"/>
      <c r="R318" s="566"/>
      <c r="S318" s="566"/>
      <c r="T318" s="566"/>
      <c r="U318" s="566"/>
      <c r="V318" s="567"/>
      <c r="W318" s="37" t="s">
        <v>72</v>
      </c>
      <c r="X318" s="545">
        <f>IFERROR(X315/H315,"0")+IFERROR(X316/H316,"0")+IFERROR(X317/H317,"0")</f>
        <v>44.624542124542124</v>
      </c>
      <c r="Y318" s="545">
        <f>IFERROR(Y315/H315,"0")+IFERROR(Y316/H316,"0")+IFERROR(Y317/H317,"0")</f>
        <v>46</v>
      </c>
      <c r="Z318" s="545">
        <f>IFERROR(IF(Z315="",0,Z315),"0")+IFERROR(IF(Z316="",0,Z316),"0")+IFERROR(IF(Z317="",0,Z317),"0")</f>
        <v>0.87308000000000008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1"/>
      <c r="P319" s="565" t="s">
        <v>71</v>
      </c>
      <c r="Q319" s="566"/>
      <c r="R319" s="566"/>
      <c r="S319" s="566"/>
      <c r="T319" s="566"/>
      <c r="U319" s="566"/>
      <c r="V319" s="567"/>
      <c r="W319" s="37" t="s">
        <v>69</v>
      </c>
      <c r="X319" s="545">
        <f>IFERROR(SUM(X315:X317),"0")</f>
        <v>359</v>
      </c>
      <c r="Y319" s="545">
        <f>IFERROR(SUM(Y315:Y317),"0")</f>
        <v>370.20000000000005</v>
      </c>
      <c r="Z319" s="37"/>
      <c r="AA319" s="546"/>
      <c r="AB319" s="546"/>
      <c r="AC319" s="546"/>
    </row>
    <row r="320" spans="1:68" ht="14.25" hidden="1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hidden="1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8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1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208</v>
      </c>
      <c r="M324" s="33" t="s">
        <v>94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507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0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1"/>
      <c r="P325" s="565" t="s">
        <v>71</v>
      </c>
      <c r="Q325" s="566"/>
      <c r="R325" s="566"/>
      <c r="S325" s="566"/>
      <c r="T325" s="566"/>
      <c r="U325" s="566"/>
      <c r="V325" s="567"/>
      <c r="W325" s="37" t="s">
        <v>72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hidden="1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1"/>
      <c r="P326" s="565" t="s">
        <v>71</v>
      </c>
      <c r="Q326" s="566"/>
      <c r="R326" s="566"/>
      <c r="S326" s="566"/>
      <c r="T326" s="566"/>
      <c r="U326" s="566"/>
      <c r="V326" s="567"/>
      <c r="W326" s="37" t="s">
        <v>69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hidden="1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hidden="1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2</v>
      </c>
      <c r="Y329" s="544">
        <f>IFERROR(IF(X329="",0,CEILING((X329/$H329),1)*$H329),"")</f>
        <v>2</v>
      </c>
      <c r="Z329" s="36">
        <f>IFERROR(IF(Y329=0,"",ROUNDUP(Y329/H329,0)*0.00474),"")</f>
        <v>4.7400000000000003E-3</v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2.2400000000000002</v>
      </c>
      <c r="BN329" s="64">
        <f>IFERROR(Y329*I329/H329,"0")</f>
        <v>2.2400000000000002</v>
      </c>
      <c r="BO329" s="64">
        <f>IFERROR(1/J329*(X329/H329),"0")</f>
        <v>4.2016806722689074E-3</v>
      </c>
      <c r="BP329" s="64">
        <f>IFERROR(1/J329*(Y329/H329),"0")</f>
        <v>4.2016806722689074E-3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9</v>
      </c>
      <c r="Y330" s="544">
        <f>IFERROR(IF(X330="",0,CEILING((X330/$H330),1)*$H330),"")</f>
        <v>10</v>
      </c>
      <c r="Z330" s="36">
        <f>IFERROR(IF(Y330=0,"",ROUNDUP(Y330/H330,0)*0.00474),"")</f>
        <v>2.3700000000000002E-2</v>
      </c>
      <c r="AA330" s="56"/>
      <c r="AB330" s="57"/>
      <c r="AC330" s="381" t="s">
        <v>520</v>
      </c>
      <c r="AG330" s="64"/>
      <c r="AJ330" s="68"/>
      <c r="AK330" s="68">
        <v>0</v>
      </c>
      <c r="BB330" s="382" t="s">
        <v>1</v>
      </c>
      <c r="BM330" s="64">
        <f>IFERROR(X330*I330/H330,"0")</f>
        <v>10.080000000000002</v>
      </c>
      <c r="BN330" s="64">
        <f>IFERROR(Y330*I330/H330,"0")</f>
        <v>11.200000000000001</v>
      </c>
      <c r="BO330" s="64">
        <f>IFERROR(1/J330*(X330/H330),"0")</f>
        <v>1.8907563025210083E-2</v>
      </c>
      <c r="BP330" s="64">
        <f>IFERROR(1/J330*(Y330/H330),"0")</f>
        <v>2.1008403361344536E-2</v>
      </c>
    </row>
    <row r="331" spans="1:68" x14ac:dyDescent="0.2">
      <c r="A331" s="560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1"/>
      <c r="P331" s="565" t="s">
        <v>71</v>
      </c>
      <c r="Q331" s="566"/>
      <c r="R331" s="566"/>
      <c r="S331" s="566"/>
      <c r="T331" s="566"/>
      <c r="U331" s="566"/>
      <c r="V331" s="567"/>
      <c r="W331" s="37" t="s">
        <v>72</v>
      </c>
      <c r="X331" s="545">
        <f>IFERROR(X328/H328,"0")+IFERROR(X329/H329,"0")+IFERROR(X330/H330,"0")</f>
        <v>5.5</v>
      </c>
      <c r="Y331" s="545">
        <f>IFERROR(Y328/H328,"0")+IFERROR(Y329/H329,"0")+IFERROR(Y330/H330,"0")</f>
        <v>6</v>
      </c>
      <c r="Z331" s="545">
        <f>IFERROR(IF(Z328="",0,Z328),"0")+IFERROR(IF(Z329="",0,Z329),"0")+IFERROR(IF(Z330="",0,Z330),"0")</f>
        <v>2.8440000000000003E-2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1"/>
      <c r="P332" s="565" t="s">
        <v>71</v>
      </c>
      <c r="Q332" s="566"/>
      <c r="R332" s="566"/>
      <c r="S332" s="566"/>
      <c r="T332" s="566"/>
      <c r="U332" s="566"/>
      <c r="V332" s="567"/>
      <c r="W332" s="37" t="s">
        <v>69</v>
      </c>
      <c r="X332" s="545">
        <f>IFERROR(SUM(X328:X330),"0")</f>
        <v>11</v>
      </c>
      <c r="Y332" s="545">
        <f>IFERROR(SUM(Y328:Y330),"0")</f>
        <v>12</v>
      </c>
      <c r="Z332" s="37"/>
      <c r="AA332" s="546"/>
      <c r="AB332" s="546"/>
      <c r="AC332" s="546"/>
    </row>
    <row r="333" spans="1:68" ht="16.5" hidden="1" customHeight="1" x14ac:dyDescent="0.25">
      <c r="A333" s="568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hidden="1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hidden="1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 t="s">
        <v>106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/>
      <c r="M337" s="33" t="s">
        <v>84</v>
      </c>
      <c r="N337" s="33"/>
      <c r="O337" s="32">
        <v>40</v>
      </c>
      <c r="P337" s="6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0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1"/>
      <c r="P338" s="565" t="s">
        <v>71</v>
      </c>
      <c r="Q338" s="566"/>
      <c r="R338" s="566"/>
      <c r="S338" s="566"/>
      <c r="T338" s="566"/>
      <c r="U338" s="566"/>
      <c r="V338" s="567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hidden="1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1"/>
      <c r="P339" s="565" t="s">
        <v>71</v>
      </c>
      <c r="Q339" s="566"/>
      <c r="R339" s="566"/>
      <c r="S339" s="566"/>
      <c r="T339" s="566"/>
      <c r="U339" s="566"/>
      <c r="V339" s="567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hidden="1" customHeight="1" x14ac:dyDescent="0.2">
      <c r="A340" s="611" t="s">
        <v>535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hidden="1" customHeight="1" x14ac:dyDescent="0.25">
      <c r="A341" s="568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hidden="1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1088</v>
      </c>
      <c r="Y343" s="544">
        <f t="shared" ref="Y343:Y349" si="32">IFERROR(IF(X343="",0,CEILING((X343/$H343),1)*$H343),"")</f>
        <v>1095</v>
      </c>
      <c r="Z343" s="36">
        <f>IFERROR(IF(Y343=0,"",ROUNDUP(Y343/H343,0)*0.02175),"")</f>
        <v>1.58775</v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1122.816</v>
      </c>
      <c r="BN343" s="64">
        <f t="shared" ref="BN343:BN349" si="34">IFERROR(Y343*I343/H343,"0")</f>
        <v>1130.0400000000002</v>
      </c>
      <c r="BO343" s="64">
        <f t="shared" ref="BO343:BO349" si="35">IFERROR(1/J343*(X343/H343),"0")</f>
        <v>1.5111111111111111</v>
      </c>
      <c r="BP343" s="64">
        <f t="shared" ref="BP343:BP349" si="36">IFERROR(1/J343*(Y343/H343),"0")</f>
        <v>1.5208333333333333</v>
      </c>
    </row>
    <row r="344" spans="1:68" ht="27" hidden="1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37.5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671</v>
      </c>
      <c r="Y345" s="544">
        <f t="shared" si="32"/>
        <v>675</v>
      </c>
      <c r="Z345" s="36">
        <f>IFERROR(IF(Y345=0,"",ROUNDUP(Y345/H345,0)*0.02175),"")</f>
        <v>0.9787499999999999</v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692.47199999999998</v>
      </c>
      <c r="BN345" s="64">
        <f t="shared" si="34"/>
        <v>696.6</v>
      </c>
      <c r="BO345" s="64">
        <f t="shared" si="35"/>
        <v>0.93194444444444446</v>
      </c>
      <c r="BP345" s="64">
        <f t="shared" si="36"/>
        <v>0.9375</v>
      </c>
    </row>
    <row r="346" spans="1:68" ht="27" hidden="1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hidden="1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0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1"/>
      <c r="P350" s="565" t="s">
        <v>71</v>
      </c>
      <c r="Q350" s="566"/>
      <c r="R350" s="566"/>
      <c r="S350" s="566"/>
      <c r="T350" s="566"/>
      <c r="U350" s="566"/>
      <c r="V350" s="567"/>
      <c r="W350" s="37" t="s">
        <v>72</v>
      </c>
      <c r="X350" s="545">
        <f>IFERROR(X343/H343,"0")+IFERROR(X344/H344,"0")+IFERROR(X345/H345,"0")+IFERROR(X346/H346,"0")+IFERROR(X347/H347,"0")+IFERROR(X348/H348,"0")+IFERROR(X349/H349,"0")</f>
        <v>117.26666666666667</v>
      </c>
      <c r="Y350" s="545">
        <f>IFERROR(Y343/H343,"0")+IFERROR(Y344/H344,"0")+IFERROR(Y345/H345,"0")+IFERROR(Y346/H346,"0")+IFERROR(Y347/H347,"0")+IFERROR(Y348/H348,"0")+IFERROR(Y349/H349,"0")</f>
        <v>118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2.5665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1"/>
      <c r="P351" s="565" t="s">
        <v>71</v>
      </c>
      <c r="Q351" s="566"/>
      <c r="R351" s="566"/>
      <c r="S351" s="566"/>
      <c r="T351" s="566"/>
      <c r="U351" s="566"/>
      <c r="V351" s="567"/>
      <c r="W351" s="37" t="s">
        <v>69</v>
      </c>
      <c r="X351" s="545">
        <f>IFERROR(SUM(X343:X349),"0")</f>
        <v>1759</v>
      </c>
      <c r="Y351" s="545">
        <f>IFERROR(SUM(Y343:Y349),"0")</f>
        <v>1770</v>
      </c>
      <c r="Z351" s="37"/>
      <c r="AA351" s="546"/>
      <c r="AB351" s="546"/>
      <c r="AC351" s="546"/>
    </row>
    <row r="352" spans="1:68" ht="14.25" hidden="1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1768</v>
      </c>
      <c r="Y353" s="544">
        <f>IFERROR(IF(X353="",0,CEILING((X353/$H353),1)*$H353),"")</f>
        <v>1770</v>
      </c>
      <c r="Z353" s="36">
        <f>IFERROR(IF(Y353=0,"",ROUNDUP(Y353/H353,0)*0.02175),"")</f>
        <v>2.5665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1824.576</v>
      </c>
      <c r="BN353" s="64">
        <f>IFERROR(Y353*I353/H353,"0")</f>
        <v>1826.64</v>
      </c>
      <c r="BO353" s="64">
        <f>IFERROR(1/J353*(X353/H353),"0")</f>
        <v>2.4555555555555553</v>
      </c>
      <c r="BP353" s="64">
        <f>IFERROR(1/J353*(Y353/H353),"0")</f>
        <v>2.458333333333333</v>
      </c>
    </row>
    <row r="354" spans="1:68" ht="16.5" hidden="1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0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1"/>
      <c r="P355" s="565" t="s">
        <v>71</v>
      </c>
      <c r="Q355" s="566"/>
      <c r="R355" s="566"/>
      <c r="S355" s="566"/>
      <c r="T355" s="566"/>
      <c r="U355" s="566"/>
      <c r="V355" s="567"/>
      <c r="W355" s="37" t="s">
        <v>72</v>
      </c>
      <c r="X355" s="545">
        <f>IFERROR(X353/H353,"0")+IFERROR(X354/H354,"0")</f>
        <v>117.86666666666666</v>
      </c>
      <c r="Y355" s="545">
        <f>IFERROR(Y353/H353,"0")+IFERROR(Y354/H354,"0")</f>
        <v>118</v>
      </c>
      <c r="Z355" s="545">
        <f>IFERROR(IF(Z353="",0,Z353),"0")+IFERROR(IF(Z354="",0,Z354),"0")</f>
        <v>2.5665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1"/>
      <c r="P356" s="565" t="s">
        <v>71</v>
      </c>
      <c r="Q356" s="566"/>
      <c r="R356" s="566"/>
      <c r="S356" s="566"/>
      <c r="T356" s="566"/>
      <c r="U356" s="566"/>
      <c r="V356" s="567"/>
      <c r="W356" s="37" t="s">
        <v>69</v>
      </c>
      <c r="X356" s="545">
        <f>IFERROR(SUM(X353:X354),"0")</f>
        <v>1768</v>
      </c>
      <c r="Y356" s="545">
        <f>IFERROR(SUM(Y353:Y354),"0")</f>
        <v>1770</v>
      </c>
      <c r="Z356" s="37"/>
      <c r="AA356" s="546"/>
      <c r="AB356" s="546"/>
      <c r="AC356" s="546"/>
    </row>
    <row r="357" spans="1:68" ht="14.25" hidden="1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hidden="1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8</v>
      </c>
      <c r="Y359" s="544">
        <f>IFERROR(IF(X359="",0,CEILING((X359/$H359),1)*$H359),"")</f>
        <v>9</v>
      </c>
      <c r="Z359" s="36">
        <f>IFERROR(IF(Y359=0,"",ROUNDUP(Y359/H359,0)*0.01898),"")</f>
        <v>1.898E-2</v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8.461333333333334</v>
      </c>
      <c r="BN359" s="64">
        <f>IFERROR(Y359*I359/H359,"0")</f>
        <v>9.5190000000000001</v>
      </c>
      <c r="BO359" s="64">
        <f>IFERROR(1/J359*(X359/H359),"0")</f>
        <v>1.3888888888888888E-2</v>
      </c>
      <c r="BP359" s="64">
        <f>IFERROR(1/J359*(Y359/H359),"0")</f>
        <v>1.5625E-2</v>
      </c>
    </row>
    <row r="360" spans="1:68" x14ac:dyDescent="0.2">
      <c r="A360" s="560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1"/>
      <c r="P360" s="565" t="s">
        <v>71</v>
      </c>
      <c r="Q360" s="566"/>
      <c r="R360" s="566"/>
      <c r="S360" s="566"/>
      <c r="T360" s="566"/>
      <c r="U360" s="566"/>
      <c r="V360" s="567"/>
      <c r="W360" s="37" t="s">
        <v>72</v>
      </c>
      <c r="X360" s="545">
        <f>IFERROR(X358/H358,"0")+IFERROR(X359/H359,"0")</f>
        <v>0.88888888888888884</v>
      </c>
      <c r="Y360" s="545">
        <f>IFERROR(Y358/H358,"0")+IFERROR(Y359/H359,"0")</f>
        <v>1</v>
      </c>
      <c r="Z360" s="545">
        <f>IFERROR(IF(Z358="",0,Z358),"0")+IFERROR(IF(Z359="",0,Z359),"0")</f>
        <v>1.898E-2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1"/>
      <c r="P361" s="565" t="s">
        <v>71</v>
      </c>
      <c r="Q361" s="566"/>
      <c r="R361" s="566"/>
      <c r="S361" s="566"/>
      <c r="T361" s="566"/>
      <c r="U361" s="566"/>
      <c r="V361" s="567"/>
      <c r="W361" s="37" t="s">
        <v>69</v>
      </c>
      <c r="X361" s="545">
        <f>IFERROR(SUM(X358:X359),"0")</f>
        <v>8</v>
      </c>
      <c r="Y361" s="545">
        <f>IFERROR(SUM(Y358:Y359),"0")</f>
        <v>9</v>
      </c>
      <c r="Z361" s="37"/>
      <c r="AA361" s="546"/>
      <c r="AB361" s="546"/>
      <c r="AC361" s="546"/>
    </row>
    <row r="362" spans="1:68" ht="14.25" hidden="1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162</v>
      </c>
      <c r="Y363" s="544">
        <f>IFERROR(IF(X363="",0,CEILING((X363/$H363),1)*$H363),"")</f>
        <v>162</v>
      </c>
      <c r="Z363" s="36">
        <f>IFERROR(IF(Y363=0,"",ROUNDUP(Y363/H363,0)*0.01898),"")</f>
        <v>0.34164</v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171.34199999999998</v>
      </c>
      <c r="BN363" s="64">
        <f>IFERROR(Y363*I363/H363,"0")</f>
        <v>171.34199999999998</v>
      </c>
      <c r="BO363" s="64">
        <f>IFERROR(1/J363*(X363/H363),"0")</f>
        <v>0.28125</v>
      </c>
      <c r="BP363" s="64">
        <f>IFERROR(1/J363*(Y363/H363),"0")</f>
        <v>0.28125</v>
      </c>
    </row>
    <row r="364" spans="1:68" x14ac:dyDescent="0.2">
      <c r="A364" s="560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1"/>
      <c r="P364" s="565" t="s">
        <v>71</v>
      </c>
      <c r="Q364" s="566"/>
      <c r="R364" s="566"/>
      <c r="S364" s="566"/>
      <c r="T364" s="566"/>
      <c r="U364" s="566"/>
      <c r="V364" s="567"/>
      <c r="W364" s="37" t="s">
        <v>72</v>
      </c>
      <c r="X364" s="545">
        <f>IFERROR(X363/H363,"0")</f>
        <v>18</v>
      </c>
      <c r="Y364" s="545">
        <f>IFERROR(Y363/H363,"0")</f>
        <v>18</v>
      </c>
      <c r="Z364" s="545">
        <f>IFERROR(IF(Z363="",0,Z363),"0")</f>
        <v>0.34164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1"/>
      <c r="P365" s="565" t="s">
        <v>71</v>
      </c>
      <c r="Q365" s="566"/>
      <c r="R365" s="566"/>
      <c r="S365" s="566"/>
      <c r="T365" s="566"/>
      <c r="U365" s="566"/>
      <c r="V365" s="567"/>
      <c r="W365" s="37" t="s">
        <v>69</v>
      </c>
      <c r="X365" s="545">
        <f>IFERROR(SUM(X363:X363),"0")</f>
        <v>162</v>
      </c>
      <c r="Y365" s="545">
        <f>IFERROR(SUM(Y363:Y363),"0")</f>
        <v>162</v>
      </c>
      <c r="Z365" s="37"/>
      <c r="AA365" s="546"/>
      <c r="AB365" s="546"/>
      <c r="AC365" s="546"/>
    </row>
    <row r="366" spans="1:68" ht="16.5" hidden="1" customHeight="1" x14ac:dyDescent="0.25">
      <c r="A366" s="568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hidden="1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6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14</v>
      </c>
      <c r="Y368" s="544">
        <f>IFERROR(IF(X368="",0,CEILING((X368/$H368),1)*$H368),"")</f>
        <v>24</v>
      </c>
      <c r="Z368" s="36">
        <f>IFERROR(IF(Y368=0,"",ROUNDUP(Y368/H368,0)*0.01898),"")</f>
        <v>3.7960000000000001E-2</v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14.5075</v>
      </c>
      <c r="BN368" s="64">
        <f>IFERROR(Y368*I368/H368,"0")</f>
        <v>24.87</v>
      </c>
      <c r="BO368" s="64">
        <f>IFERROR(1/J368*(X368/H368),"0")</f>
        <v>1.8229166666666668E-2</v>
      </c>
      <c r="BP368" s="64">
        <f>IFERROR(1/J368*(Y368/H368),"0")</f>
        <v>3.125E-2</v>
      </c>
    </row>
    <row r="369" spans="1:68" ht="37.5" hidden="1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1"/>
      <c r="P370" s="565" t="s">
        <v>71</v>
      </c>
      <c r="Q370" s="566"/>
      <c r="R370" s="566"/>
      <c r="S370" s="566"/>
      <c r="T370" s="566"/>
      <c r="U370" s="566"/>
      <c r="V370" s="567"/>
      <c r="W370" s="37" t="s">
        <v>72</v>
      </c>
      <c r="X370" s="545">
        <f>IFERROR(X368/H368,"0")+IFERROR(X369/H369,"0")</f>
        <v>1.1666666666666667</v>
      </c>
      <c r="Y370" s="545">
        <f>IFERROR(Y368/H368,"0")+IFERROR(Y369/H369,"0")</f>
        <v>2</v>
      </c>
      <c r="Z370" s="545">
        <f>IFERROR(IF(Z368="",0,Z368),"0")+IFERROR(IF(Z369="",0,Z369),"0")</f>
        <v>3.7960000000000001E-2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1"/>
      <c r="P371" s="565" t="s">
        <v>71</v>
      </c>
      <c r="Q371" s="566"/>
      <c r="R371" s="566"/>
      <c r="S371" s="566"/>
      <c r="T371" s="566"/>
      <c r="U371" s="566"/>
      <c r="V371" s="567"/>
      <c r="W371" s="37" t="s">
        <v>69</v>
      </c>
      <c r="X371" s="545">
        <f>IFERROR(SUM(X368:X369),"0")</f>
        <v>14</v>
      </c>
      <c r="Y371" s="545">
        <f>IFERROR(SUM(Y368:Y369),"0")</f>
        <v>24</v>
      </c>
      <c r="Z371" s="37"/>
      <c r="AA371" s="546"/>
      <c r="AB371" s="546"/>
      <c r="AC371" s="546"/>
    </row>
    <row r="372" spans="1:68" ht="14.25" hidden="1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0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1"/>
      <c r="P375" s="565" t="s">
        <v>71</v>
      </c>
      <c r="Q375" s="566"/>
      <c r="R375" s="566"/>
      <c r="S375" s="566"/>
      <c r="T375" s="566"/>
      <c r="U375" s="566"/>
      <c r="V375" s="567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1"/>
      <c r="P376" s="565" t="s">
        <v>71</v>
      </c>
      <c r="Q376" s="566"/>
      <c r="R376" s="566"/>
      <c r="S376" s="566"/>
      <c r="T376" s="566"/>
      <c r="U376" s="566"/>
      <c r="V376" s="567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1506</v>
      </c>
      <c r="Y378" s="544">
        <f>IFERROR(IF(X378="",0,CEILING((X378/$H378),1)*$H378),"")</f>
        <v>1512</v>
      </c>
      <c r="Z378" s="36">
        <f>IFERROR(IF(Y378=0,"",ROUNDUP(Y378/H378,0)*0.01898),"")</f>
        <v>3.1886399999999999</v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1592.846</v>
      </c>
      <c r="BN378" s="64">
        <f>IFERROR(Y378*I378/H378,"0")</f>
        <v>1599.192</v>
      </c>
      <c r="BO378" s="64">
        <f>IFERROR(1/J378*(X378/H378),"0")</f>
        <v>2.6145833333333335</v>
      </c>
      <c r="BP378" s="64">
        <f>IFERROR(1/J378*(Y378/H378),"0")</f>
        <v>2.625</v>
      </c>
    </row>
    <row r="379" spans="1:68" ht="27" hidden="1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 t="s">
        <v>208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0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1"/>
      <c r="P380" s="565" t="s">
        <v>71</v>
      </c>
      <c r="Q380" s="566"/>
      <c r="R380" s="566"/>
      <c r="S380" s="566"/>
      <c r="T380" s="566"/>
      <c r="U380" s="566"/>
      <c r="V380" s="567"/>
      <c r="W380" s="37" t="s">
        <v>72</v>
      </c>
      <c r="X380" s="545">
        <f>IFERROR(X378/H378,"0")+IFERROR(X379/H379,"0")</f>
        <v>167.33333333333334</v>
      </c>
      <c r="Y380" s="545">
        <f>IFERROR(Y378/H378,"0")+IFERROR(Y379/H379,"0")</f>
        <v>168</v>
      </c>
      <c r="Z380" s="545">
        <f>IFERROR(IF(Z378="",0,Z378),"0")+IFERROR(IF(Z379="",0,Z379),"0")</f>
        <v>3.1886399999999999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1"/>
      <c r="P381" s="565" t="s">
        <v>71</v>
      </c>
      <c r="Q381" s="566"/>
      <c r="R381" s="566"/>
      <c r="S381" s="566"/>
      <c r="T381" s="566"/>
      <c r="U381" s="566"/>
      <c r="V381" s="567"/>
      <c r="W381" s="37" t="s">
        <v>69</v>
      </c>
      <c r="X381" s="545">
        <f>IFERROR(SUM(X378:X379),"0")</f>
        <v>1506</v>
      </c>
      <c r="Y381" s="545">
        <f>IFERROR(SUM(Y378:Y379),"0")</f>
        <v>1512</v>
      </c>
      <c r="Z381" s="37"/>
      <c r="AA381" s="546"/>
      <c r="AB381" s="546"/>
      <c r="AC381" s="546"/>
    </row>
    <row r="382" spans="1:68" ht="27.75" hidden="1" customHeight="1" x14ac:dyDescent="0.2">
      <c r="A382" s="611" t="s">
        <v>585</v>
      </c>
      <c r="B382" s="612"/>
      <c r="C382" s="612"/>
      <c r="D382" s="612"/>
      <c r="E382" s="612"/>
      <c r="F382" s="612"/>
      <c r="G382" s="612"/>
      <c r="H382" s="612"/>
      <c r="I382" s="612"/>
      <c r="J382" s="612"/>
      <c r="K382" s="612"/>
      <c r="L382" s="612"/>
      <c r="M382" s="612"/>
      <c r="N382" s="612"/>
      <c r="O382" s="612"/>
      <c r="P382" s="612"/>
      <c r="Q382" s="612"/>
      <c r="R382" s="612"/>
      <c r="S382" s="612"/>
      <c r="T382" s="612"/>
      <c r="U382" s="612"/>
      <c r="V382" s="612"/>
      <c r="W382" s="612"/>
      <c r="X382" s="612"/>
      <c r="Y382" s="612"/>
      <c r="Z382" s="612"/>
      <c r="AA382" s="48"/>
      <c r="AB382" s="48"/>
      <c r="AC382" s="48"/>
    </row>
    <row r="383" spans="1:68" ht="16.5" hidden="1" customHeight="1" x14ac:dyDescent="0.25">
      <c r="A383" s="568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hidden="1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hidden="1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589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hidden="1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hidden="1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hidden="1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/>
      <c r="M388" s="33" t="s">
        <v>68</v>
      </c>
      <c r="N388" s="33"/>
      <c r="O388" s="32">
        <v>50</v>
      </c>
      <c r="P388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596</v>
      </c>
      <c r="AG388" s="64"/>
      <c r="AJ388" s="68"/>
      <c r="AK388" s="68">
        <v>0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6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hidden="1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hidden="1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idden="1" x14ac:dyDescent="0.2">
      <c r="A395" s="560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1"/>
      <c r="P395" s="565" t="s">
        <v>71</v>
      </c>
      <c r="Q395" s="566"/>
      <c r="R395" s="566"/>
      <c r="S395" s="566"/>
      <c r="T395" s="566"/>
      <c r="U395" s="566"/>
      <c r="V395" s="567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hidden="1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1"/>
      <c r="P396" s="565" t="s">
        <v>71</v>
      </c>
      <c r="Q396" s="566"/>
      <c r="R396" s="566"/>
      <c r="S396" s="566"/>
      <c r="T396" s="566"/>
      <c r="U396" s="566"/>
      <c r="V396" s="567"/>
      <c r="W396" s="37" t="s">
        <v>69</v>
      </c>
      <c r="X396" s="545">
        <f>IFERROR(SUM(X385:X394),"0")</f>
        <v>0</v>
      </c>
      <c r="Y396" s="545">
        <f>IFERROR(SUM(Y385:Y394),"0")</f>
        <v>0</v>
      </c>
      <c r="Z396" s="37"/>
      <c r="AA396" s="546"/>
      <c r="AB396" s="546"/>
      <c r="AC396" s="546"/>
    </row>
    <row r="397" spans="1:68" ht="14.25" hidden="1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hidden="1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560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1"/>
      <c r="P400" s="565" t="s">
        <v>71</v>
      </c>
      <c r="Q400" s="566"/>
      <c r="R400" s="566"/>
      <c r="S400" s="566"/>
      <c r="T400" s="566"/>
      <c r="U400" s="566"/>
      <c r="V400" s="567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hidden="1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1"/>
      <c r="P401" s="565" t="s">
        <v>71</v>
      </c>
      <c r="Q401" s="566"/>
      <c r="R401" s="566"/>
      <c r="S401" s="566"/>
      <c r="T401" s="566"/>
      <c r="U401" s="566"/>
      <c r="V401" s="567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hidden="1" customHeight="1" x14ac:dyDescent="0.25">
      <c r="A402" s="568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hidden="1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hidden="1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0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1"/>
      <c r="P405" s="565" t="s">
        <v>71</v>
      </c>
      <c r="Q405" s="566"/>
      <c r="R405" s="566"/>
      <c r="S405" s="566"/>
      <c r="T405" s="566"/>
      <c r="U405" s="566"/>
      <c r="V405" s="567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1"/>
      <c r="P406" s="565" t="s">
        <v>71</v>
      </c>
      <c r="Q406" s="566"/>
      <c r="R406" s="566"/>
      <c r="S406" s="566"/>
      <c r="T406" s="566"/>
      <c r="U406" s="566"/>
      <c r="V406" s="567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hidden="1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hidden="1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/>
      <c r="M408" s="33" t="s">
        <v>104</v>
      </c>
      <c r="N408" s="33"/>
      <c r="O408" s="32">
        <v>50</v>
      </c>
      <c r="P408" s="82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624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60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1"/>
      <c r="P412" s="565" t="s">
        <v>71</v>
      </c>
      <c r="Q412" s="566"/>
      <c r="R412" s="566"/>
      <c r="S412" s="566"/>
      <c r="T412" s="566"/>
      <c r="U412" s="566"/>
      <c r="V412" s="567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hidden="1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1"/>
      <c r="P413" s="565" t="s">
        <v>71</v>
      </c>
      <c r="Q413" s="566"/>
      <c r="R413" s="566"/>
      <c r="S413" s="566"/>
      <c r="T413" s="566"/>
      <c r="U413" s="566"/>
      <c r="V413" s="567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hidden="1" customHeight="1" x14ac:dyDescent="0.25">
      <c r="A414" s="568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hidden="1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hidden="1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0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1"/>
      <c r="P417" s="565" t="s">
        <v>71</v>
      </c>
      <c r="Q417" s="566"/>
      <c r="R417" s="566"/>
      <c r="S417" s="566"/>
      <c r="T417" s="566"/>
      <c r="U417" s="566"/>
      <c r="V417" s="567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hidden="1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1"/>
      <c r="P418" s="565" t="s">
        <v>71</v>
      </c>
      <c r="Q418" s="566"/>
      <c r="R418" s="566"/>
      <c r="S418" s="566"/>
      <c r="T418" s="566"/>
      <c r="U418" s="566"/>
      <c r="V418" s="567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hidden="1" customHeight="1" x14ac:dyDescent="0.2">
      <c r="A419" s="611" t="s">
        <v>637</v>
      </c>
      <c r="B419" s="612"/>
      <c r="C419" s="612"/>
      <c r="D419" s="612"/>
      <c r="E419" s="612"/>
      <c r="F419" s="612"/>
      <c r="G419" s="612"/>
      <c r="H419" s="612"/>
      <c r="I419" s="612"/>
      <c r="J419" s="612"/>
      <c r="K419" s="612"/>
      <c r="L419" s="612"/>
      <c r="M419" s="612"/>
      <c r="N419" s="612"/>
      <c r="O419" s="612"/>
      <c r="P419" s="612"/>
      <c r="Q419" s="612"/>
      <c r="R419" s="612"/>
      <c r="S419" s="612"/>
      <c r="T419" s="612"/>
      <c r="U419" s="612"/>
      <c r="V419" s="612"/>
      <c r="W419" s="612"/>
      <c r="X419" s="612"/>
      <c r="Y419" s="612"/>
      <c r="Z419" s="612"/>
      <c r="AA419" s="48"/>
      <c r="AB419" s="48"/>
      <c r="AC419" s="48"/>
    </row>
    <row r="420" spans="1:68" ht="16.5" hidden="1" customHeight="1" x14ac:dyDescent="0.25">
      <c r="A420" s="568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hidden="1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25</v>
      </c>
      <c r="Y422" s="544">
        <f t="shared" ref="Y422:Y433" si="43">IFERROR(IF(X422="",0,CEILING((X422/$H422),1)*$H422),"")</f>
        <v>26.400000000000002</v>
      </c>
      <c r="Z422" s="36">
        <f t="shared" ref="Z422:Z428" si="44">IFERROR(IF(Y422=0,"",ROUNDUP(Y422/H422,0)*0.01196),"")</f>
        <v>5.9799999999999999E-2</v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26.704545454545453</v>
      </c>
      <c r="BN422" s="64">
        <f t="shared" ref="BN422:BN433" si="46">IFERROR(Y422*I422/H422,"0")</f>
        <v>28.200000000000003</v>
      </c>
      <c r="BO422" s="64">
        <f t="shared" ref="BO422:BO433" si="47">IFERROR(1/J422*(X422/H422),"0")</f>
        <v>4.5527389277389273E-2</v>
      </c>
      <c r="BP422" s="64">
        <f t="shared" ref="BP422:BP433" si="48">IFERROR(1/J422*(Y422/H422),"0")</f>
        <v>4.807692307692308E-2</v>
      </c>
    </row>
    <row r="423" spans="1:68" ht="27" hidden="1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 t="s">
        <v>103</v>
      </c>
      <c r="M423" s="33" t="s">
        <v>104</v>
      </c>
      <c r="N423" s="33"/>
      <c r="O423" s="32">
        <v>60</v>
      </c>
      <c r="P42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 t="s">
        <v>106</v>
      </c>
      <c r="AK423" s="68">
        <v>42.24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4301011376</v>
      </c>
      <c r="D424" s="547">
        <v>4680115885226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 t="s">
        <v>103</v>
      </c>
      <c r="M424" s="33" t="s">
        <v>77</v>
      </c>
      <c r="N424" s="33"/>
      <c r="O424" s="32">
        <v>60</v>
      </c>
      <c r="P424" s="7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450</v>
      </c>
      <c r="Y424" s="544">
        <f t="shared" si="43"/>
        <v>454.08000000000004</v>
      </c>
      <c r="Z424" s="36">
        <f t="shared" si="44"/>
        <v>1.0285599999999999</v>
      </c>
      <c r="AA424" s="56"/>
      <c r="AB424" s="57"/>
      <c r="AC424" s="465" t="s">
        <v>645</v>
      </c>
      <c r="AG424" s="64"/>
      <c r="AJ424" s="68" t="s">
        <v>106</v>
      </c>
      <c r="AK424" s="68">
        <v>42.24</v>
      </c>
      <c r="BB424" s="466" t="s">
        <v>1</v>
      </c>
      <c r="BM424" s="64">
        <f t="shared" si="45"/>
        <v>480.68181818181819</v>
      </c>
      <c r="BN424" s="64">
        <f t="shared" si="46"/>
        <v>485.03999999999996</v>
      </c>
      <c r="BO424" s="64">
        <f t="shared" si="47"/>
        <v>0.81949300699300698</v>
      </c>
      <c r="BP424" s="64">
        <f t="shared" si="48"/>
        <v>0.82692307692307698</v>
      </c>
    </row>
    <row r="425" spans="1:68" ht="27" hidden="1" customHeight="1" x14ac:dyDescent="0.25">
      <c r="A425" s="54" t="s">
        <v>646</v>
      </c>
      <c r="B425" s="54" t="s">
        <v>647</v>
      </c>
      <c r="C425" s="31">
        <v>4301012145</v>
      </c>
      <c r="D425" s="547">
        <v>4607091383522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0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648</v>
      </c>
      <c r="AG425" s="64"/>
      <c r="AJ425" s="68"/>
      <c r="AK425" s="68">
        <v>0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hidden="1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706</v>
      </c>
      <c r="Y427" s="544">
        <f t="shared" si="43"/>
        <v>707.52</v>
      </c>
      <c r="Z427" s="36">
        <f t="shared" si="44"/>
        <v>1.6026400000000001</v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754.13636363636351</v>
      </c>
      <c r="BN427" s="64">
        <f t="shared" si="46"/>
        <v>755.75999999999988</v>
      </c>
      <c r="BO427" s="64">
        <f t="shared" si="47"/>
        <v>1.2856934731934733</v>
      </c>
      <c r="BP427" s="64">
        <f t="shared" si="48"/>
        <v>1.2884615384615385</v>
      </c>
    </row>
    <row r="428" spans="1:68" ht="16.5" hidden="1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7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32</v>
      </c>
      <c r="Y430" s="544">
        <f t="shared" si="43"/>
        <v>33.6</v>
      </c>
      <c r="Z430" s="36">
        <f>IFERROR(IF(Y430=0,"",ROUNDUP(Y430/H430,0)*0.00902),"")</f>
        <v>6.3140000000000002E-2</v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46.2</v>
      </c>
      <c r="BN430" s="64">
        <f t="shared" si="46"/>
        <v>48.510000000000005</v>
      </c>
      <c r="BO430" s="64">
        <f t="shared" si="47"/>
        <v>5.0505050505050511E-2</v>
      </c>
      <c r="BP430" s="64">
        <f t="shared" si="48"/>
        <v>5.3030303030303039E-2</v>
      </c>
    </row>
    <row r="431" spans="1:68" ht="27" hidden="1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hidden="1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6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/>
      <c r="AK433" s="68">
        <v>0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0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1"/>
      <c r="P434" s="565" t="s">
        <v>71</v>
      </c>
      <c r="Q434" s="566"/>
      <c r="R434" s="566"/>
      <c r="S434" s="566"/>
      <c r="T434" s="566"/>
      <c r="U434" s="566"/>
      <c r="V434" s="567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230.34090909090909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232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2.75414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1"/>
      <c r="P435" s="565" t="s">
        <v>71</v>
      </c>
      <c r="Q435" s="566"/>
      <c r="R435" s="566"/>
      <c r="S435" s="566"/>
      <c r="T435" s="566"/>
      <c r="U435" s="566"/>
      <c r="V435" s="567"/>
      <c r="W435" s="37" t="s">
        <v>69</v>
      </c>
      <c r="X435" s="545">
        <f>IFERROR(SUM(X422:X433),"0")</f>
        <v>1213</v>
      </c>
      <c r="Y435" s="545">
        <f>IFERROR(SUM(Y422:Y433),"0")</f>
        <v>1221.5999999999999</v>
      </c>
      <c r="Z435" s="37"/>
      <c r="AA435" s="546"/>
      <c r="AB435" s="546"/>
      <c r="AC435" s="546"/>
    </row>
    <row r="436" spans="1:68" ht="14.25" hidden="1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341</v>
      </c>
      <c r="Y437" s="544">
        <f>IFERROR(IF(X437="",0,CEILING((X437/$H437),1)*$H437),"")</f>
        <v>343.2</v>
      </c>
      <c r="Z437" s="36">
        <f>IFERROR(IF(Y437=0,"",ROUNDUP(Y437/H437,0)*0.01196),"")</f>
        <v>0.77739999999999998</v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364.24999999999994</v>
      </c>
      <c r="BN437" s="64">
        <f>IFERROR(Y437*I437/H437,"0")</f>
        <v>366.59999999999997</v>
      </c>
      <c r="BO437" s="64">
        <f>IFERROR(1/J437*(X437/H437),"0")</f>
        <v>0.62099358974358976</v>
      </c>
      <c r="BP437" s="64">
        <f>IFERROR(1/J437*(Y437/H437),"0")</f>
        <v>0.625</v>
      </c>
    </row>
    <row r="438" spans="1:68" ht="16.5" hidden="1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 t="s">
        <v>112</v>
      </c>
      <c r="M439" s="33" t="s">
        <v>104</v>
      </c>
      <c r="N439" s="33"/>
      <c r="O439" s="32">
        <v>70</v>
      </c>
      <c r="P439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20</v>
      </c>
      <c r="Y439" s="544">
        <f>IFERROR(IF(X439="",0,CEILING((X439/$H439),1)*$H439),"")</f>
        <v>24</v>
      </c>
      <c r="Z439" s="36">
        <f>IFERROR(IF(Y439=0,"",ROUNDUP(Y439/H439,0)*0.00902),"")</f>
        <v>4.5100000000000001E-2</v>
      </c>
      <c r="AA439" s="56"/>
      <c r="AB439" s="57"/>
      <c r="AC439" s="489" t="s">
        <v>672</v>
      </c>
      <c r="AG439" s="64"/>
      <c r="AJ439" s="68" t="s">
        <v>106</v>
      </c>
      <c r="AK439" s="68">
        <v>57.6</v>
      </c>
      <c r="BB439" s="490" t="s">
        <v>1</v>
      </c>
      <c r="BM439" s="64">
        <f>IFERROR(X439*I439/H439,"0")</f>
        <v>28.875</v>
      </c>
      <c r="BN439" s="64">
        <f>IFERROR(Y439*I439/H439,"0")</f>
        <v>34.65</v>
      </c>
      <c r="BO439" s="64">
        <f>IFERROR(1/J439*(X439/H439),"0")</f>
        <v>3.1565656565656568E-2</v>
      </c>
      <c r="BP439" s="64">
        <f>IFERROR(1/J439*(Y439/H439),"0")</f>
        <v>3.787878787878788E-2</v>
      </c>
    </row>
    <row r="440" spans="1:68" x14ac:dyDescent="0.2">
      <c r="A440" s="560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1"/>
      <c r="P440" s="565" t="s">
        <v>71</v>
      </c>
      <c r="Q440" s="566"/>
      <c r="R440" s="566"/>
      <c r="S440" s="566"/>
      <c r="T440" s="566"/>
      <c r="U440" s="566"/>
      <c r="V440" s="567"/>
      <c r="W440" s="37" t="s">
        <v>72</v>
      </c>
      <c r="X440" s="545">
        <f>IFERROR(X437/H437,"0")+IFERROR(X438/H438,"0")+IFERROR(X439/H439,"0")</f>
        <v>68.75</v>
      </c>
      <c r="Y440" s="545">
        <f>IFERROR(Y437/H437,"0")+IFERROR(Y438/H438,"0")+IFERROR(Y439/H439,"0")</f>
        <v>70</v>
      </c>
      <c r="Z440" s="545">
        <f>IFERROR(IF(Z437="",0,Z437),"0")+IFERROR(IF(Z438="",0,Z438),"0")+IFERROR(IF(Z439="",0,Z439),"0")</f>
        <v>0.82250000000000001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1"/>
      <c r="P441" s="565" t="s">
        <v>71</v>
      </c>
      <c r="Q441" s="566"/>
      <c r="R441" s="566"/>
      <c r="S441" s="566"/>
      <c r="T441" s="566"/>
      <c r="U441" s="566"/>
      <c r="V441" s="567"/>
      <c r="W441" s="37" t="s">
        <v>69</v>
      </c>
      <c r="X441" s="545">
        <f>IFERROR(SUM(X437:X439),"0")</f>
        <v>361</v>
      </c>
      <c r="Y441" s="545">
        <f>IFERROR(SUM(Y437:Y439),"0")</f>
        <v>367.2</v>
      </c>
      <c r="Z441" s="37"/>
      <c r="AA441" s="546"/>
      <c r="AB441" s="546"/>
      <c r="AC441" s="546"/>
    </row>
    <row r="442" spans="1:68" ht="14.25" hidden="1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5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101</v>
      </c>
      <c r="Y443" s="544">
        <f t="shared" ref="Y443:Y448" si="49">IFERROR(IF(X443="",0,CEILING((X443/$H443),1)*$H443),"")</f>
        <v>105.60000000000001</v>
      </c>
      <c r="Z443" s="36">
        <f>IFERROR(IF(Y443=0,"",ROUNDUP(Y443/H443,0)*0.01196),"")</f>
        <v>0.2392</v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107.88636363636363</v>
      </c>
      <c r="BN443" s="64">
        <f t="shared" ref="BN443:BN448" si="51">IFERROR(Y443*I443/H443,"0")</f>
        <v>112.80000000000001</v>
      </c>
      <c r="BO443" s="64">
        <f t="shared" ref="BO443:BO448" si="52">IFERROR(1/J443*(X443/H443),"0")</f>
        <v>0.1839306526806527</v>
      </c>
      <c r="BP443" s="64">
        <f t="shared" ref="BP443:BP448" si="53">IFERROR(1/J443*(Y443/H443),"0")</f>
        <v>0.19230769230769232</v>
      </c>
    </row>
    <row r="444" spans="1:68" ht="27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102</v>
      </c>
      <c r="Y444" s="544">
        <f t="shared" si="49"/>
        <v>105.60000000000001</v>
      </c>
      <c r="Z444" s="36">
        <f>IFERROR(IF(Y444=0,"",ROUNDUP(Y444/H444,0)*0.01196),"")</f>
        <v>0.2392</v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108.95454545454544</v>
      </c>
      <c r="BN444" s="64">
        <f t="shared" si="51"/>
        <v>112.80000000000001</v>
      </c>
      <c r="BO444" s="64">
        <f t="shared" si="52"/>
        <v>0.18575174825174826</v>
      </c>
      <c r="BP444" s="64">
        <f t="shared" si="53"/>
        <v>0.19230769230769232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0</v>
      </c>
      <c r="Y445" s="544">
        <f t="shared" si="49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0</v>
      </c>
      <c r="BN445" s="64">
        <f t="shared" si="51"/>
        <v>0</v>
      </c>
      <c r="BO445" s="64">
        <f t="shared" si="52"/>
        <v>0</v>
      </c>
      <c r="BP445" s="64">
        <f t="shared" si="53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0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1"/>
      <c r="P449" s="565" t="s">
        <v>71</v>
      </c>
      <c r="Q449" s="566"/>
      <c r="R449" s="566"/>
      <c r="S449" s="566"/>
      <c r="T449" s="566"/>
      <c r="U449" s="566"/>
      <c r="V449" s="567"/>
      <c r="W449" s="37" t="s">
        <v>72</v>
      </c>
      <c r="X449" s="545">
        <f>IFERROR(X443/H443,"0")+IFERROR(X444/H444,"0")+IFERROR(X445/H445,"0")+IFERROR(X446/H446,"0")+IFERROR(X447/H447,"0")+IFERROR(X448/H448,"0")</f>
        <v>38.446969696969695</v>
      </c>
      <c r="Y449" s="545">
        <f>IFERROR(Y443/H443,"0")+IFERROR(Y444/H444,"0")+IFERROR(Y445/H445,"0")+IFERROR(Y446/H446,"0")+IFERROR(Y447/H447,"0")+IFERROR(Y448/H448,"0")</f>
        <v>40</v>
      </c>
      <c r="Z449" s="545">
        <f>IFERROR(IF(Z443="",0,Z443),"0")+IFERROR(IF(Z444="",0,Z444),"0")+IFERROR(IF(Z445="",0,Z445),"0")+IFERROR(IF(Z446="",0,Z446),"0")+IFERROR(IF(Z447="",0,Z447),"0")+IFERROR(IF(Z448="",0,Z448),"0")</f>
        <v>0.47839999999999999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1"/>
      <c r="P450" s="565" t="s">
        <v>71</v>
      </c>
      <c r="Q450" s="566"/>
      <c r="R450" s="566"/>
      <c r="S450" s="566"/>
      <c r="T450" s="566"/>
      <c r="U450" s="566"/>
      <c r="V450" s="567"/>
      <c r="W450" s="37" t="s">
        <v>69</v>
      </c>
      <c r="X450" s="545">
        <f>IFERROR(SUM(X443:X448),"0")</f>
        <v>203</v>
      </c>
      <c r="Y450" s="545">
        <f>IFERROR(SUM(Y443:Y448),"0")</f>
        <v>211.20000000000002</v>
      </c>
      <c r="Z450" s="37"/>
      <c r="AA450" s="546"/>
      <c r="AB450" s="546"/>
      <c r="AC450" s="546"/>
    </row>
    <row r="451" spans="1:68" ht="14.25" hidden="1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hidden="1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560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1"/>
      <c r="P455" s="565" t="s">
        <v>71</v>
      </c>
      <c r="Q455" s="566"/>
      <c r="R455" s="566"/>
      <c r="S455" s="566"/>
      <c r="T455" s="566"/>
      <c r="U455" s="566"/>
      <c r="V455" s="567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hidden="1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1"/>
      <c r="P456" s="565" t="s">
        <v>71</v>
      </c>
      <c r="Q456" s="566"/>
      <c r="R456" s="566"/>
      <c r="S456" s="566"/>
      <c r="T456" s="566"/>
      <c r="U456" s="566"/>
      <c r="V456" s="567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hidden="1" customHeight="1" x14ac:dyDescent="0.2">
      <c r="A457" s="611" t="s">
        <v>701</v>
      </c>
      <c r="B457" s="612"/>
      <c r="C457" s="612"/>
      <c r="D457" s="612"/>
      <c r="E457" s="612"/>
      <c r="F457" s="612"/>
      <c r="G457" s="612"/>
      <c r="H457" s="612"/>
      <c r="I457" s="612"/>
      <c r="J457" s="612"/>
      <c r="K457" s="612"/>
      <c r="L457" s="612"/>
      <c r="M457" s="612"/>
      <c r="N457" s="612"/>
      <c r="O457" s="612"/>
      <c r="P457" s="612"/>
      <c r="Q457" s="612"/>
      <c r="R457" s="612"/>
      <c r="S457" s="612"/>
      <c r="T457" s="612"/>
      <c r="U457" s="612"/>
      <c r="V457" s="612"/>
      <c r="W457" s="612"/>
      <c r="X457" s="612"/>
      <c r="Y457" s="612"/>
      <c r="Z457" s="612"/>
      <c r="AA457" s="48"/>
      <c r="AB457" s="48"/>
      <c r="AC457" s="48"/>
    </row>
    <row r="458" spans="1:68" ht="16.5" hidden="1" customHeight="1" x14ac:dyDescent="0.25">
      <c r="A458" s="568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hidden="1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hidden="1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/>
      <c r="M462" s="33" t="s">
        <v>104</v>
      </c>
      <c r="N462" s="33"/>
      <c r="O462" s="32">
        <v>50</v>
      </c>
      <c r="P462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7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0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1"/>
      <c r="P464" s="565" t="s">
        <v>71</v>
      </c>
      <c r="Q464" s="566"/>
      <c r="R464" s="566"/>
      <c r="S464" s="566"/>
      <c r="T464" s="566"/>
      <c r="U464" s="566"/>
      <c r="V464" s="567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1"/>
      <c r="P465" s="565" t="s">
        <v>71</v>
      </c>
      <c r="Q465" s="566"/>
      <c r="R465" s="566"/>
      <c r="S465" s="566"/>
      <c r="T465" s="566"/>
      <c r="U465" s="566"/>
      <c r="V465" s="567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hidden="1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6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601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6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0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1"/>
      <c r="P470" s="565" t="s">
        <v>71</v>
      </c>
      <c r="Q470" s="566"/>
      <c r="R470" s="566"/>
      <c r="S470" s="566"/>
      <c r="T470" s="566"/>
      <c r="U470" s="566"/>
      <c r="V470" s="567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hidden="1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1"/>
      <c r="P471" s="565" t="s">
        <v>71</v>
      </c>
      <c r="Q471" s="566"/>
      <c r="R471" s="566"/>
      <c r="S471" s="566"/>
      <c r="T471" s="566"/>
      <c r="U471" s="566"/>
      <c r="V471" s="567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hidden="1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hidden="1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 t="s">
        <v>112</v>
      </c>
      <c r="M473" s="33" t="s">
        <v>68</v>
      </c>
      <c r="N473" s="33"/>
      <c r="O473" s="32">
        <v>40</v>
      </c>
      <c r="P473" s="6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 t="s">
        <v>106</v>
      </c>
      <c r="AK473" s="68">
        <v>50.4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 t="s">
        <v>112</v>
      </c>
      <c r="M474" s="33" t="s">
        <v>68</v>
      </c>
      <c r="N474" s="33"/>
      <c r="O474" s="32">
        <v>40</v>
      </c>
      <c r="P474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106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0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1"/>
      <c r="P475" s="565" t="s">
        <v>71</v>
      </c>
      <c r="Q475" s="566"/>
      <c r="R475" s="566"/>
      <c r="S475" s="566"/>
      <c r="T475" s="566"/>
      <c r="U475" s="566"/>
      <c r="V475" s="567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hidden="1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1"/>
      <c r="P476" s="565" t="s">
        <v>71</v>
      </c>
      <c r="Q476" s="566"/>
      <c r="R476" s="566"/>
      <c r="S476" s="566"/>
      <c r="T476" s="566"/>
      <c r="U476" s="566"/>
      <c r="V476" s="567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hidden="1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hidden="1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/>
      <c r="M478" s="33" t="s">
        <v>84</v>
      </c>
      <c r="N478" s="33"/>
      <c r="O478" s="32">
        <v>45</v>
      </c>
      <c r="P478" s="79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0</v>
      </c>
      <c r="Y478" s="544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7" t="s">
        <v>730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0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1"/>
      <c r="P479" s="565" t="s">
        <v>71</v>
      </c>
      <c r="Q479" s="566"/>
      <c r="R479" s="566"/>
      <c r="S479" s="566"/>
      <c r="T479" s="566"/>
      <c r="U479" s="566"/>
      <c r="V479" s="567"/>
      <c r="W479" s="37" t="s">
        <v>72</v>
      </c>
      <c r="X479" s="545">
        <f>IFERROR(X478/H478,"0")</f>
        <v>0</v>
      </c>
      <c r="Y479" s="545">
        <f>IFERROR(Y478/H478,"0")</f>
        <v>0</v>
      </c>
      <c r="Z479" s="545">
        <f>IFERROR(IF(Z478="",0,Z478),"0")</f>
        <v>0</v>
      </c>
      <c r="AA479" s="546"/>
      <c r="AB479" s="546"/>
      <c r="AC479" s="546"/>
    </row>
    <row r="480" spans="1:68" hidden="1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1"/>
      <c r="P480" s="565" t="s">
        <v>71</v>
      </c>
      <c r="Q480" s="566"/>
      <c r="R480" s="566"/>
      <c r="S480" s="566"/>
      <c r="T480" s="566"/>
      <c r="U480" s="566"/>
      <c r="V480" s="567"/>
      <c r="W480" s="37" t="s">
        <v>69</v>
      </c>
      <c r="X480" s="545">
        <f>IFERROR(SUM(X478:X478),"0")</f>
        <v>0</v>
      </c>
      <c r="Y480" s="545">
        <f>IFERROR(SUM(Y478:Y478),"0")</f>
        <v>0</v>
      </c>
      <c r="Z480" s="37"/>
      <c r="AA480" s="546"/>
      <c r="AB480" s="546"/>
      <c r="AC480" s="546"/>
    </row>
    <row r="481" spans="1:68" ht="14.25" hidden="1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hidden="1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0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1"/>
      <c r="P484" s="565" t="s">
        <v>71</v>
      </c>
      <c r="Q484" s="566"/>
      <c r="R484" s="566"/>
      <c r="S484" s="566"/>
      <c r="T484" s="566"/>
      <c r="U484" s="566"/>
      <c r="V484" s="567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1"/>
      <c r="P485" s="565" t="s">
        <v>71</v>
      </c>
      <c r="Q485" s="566"/>
      <c r="R485" s="566"/>
      <c r="S485" s="566"/>
      <c r="T485" s="566"/>
      <c r="U485" s="566"/>
      <c r="V485" s="567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hidden="1" customHeight="1" x14ac:dyDescent="0.25">
      <c r="A486" s="568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hidden="1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hidden="1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0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1"/>
      <c r="P489" s="565" t="s">
        <v>71</v>
      </c>
      <c r="Q489" s="566"/>
      <c r="R489" s="566"/>
      <c r="S489" s="566"/>
      <c r="T489" s="566"/>
      <c r="U489" s="566"/>
      <c r="V489" s="567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1"/>
      <c r="P490" s="565" t="s">
        <v>71</v>
      </c>
      <c r="Q490" s="566"/>
      <c r="R490" s="566"/>
      <c r="S490" s="566"/>
      <c r="T490" s="566"/>
      <c r="U490" s="566"/>
      <c r="V490" s="567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38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15"/>
      <c r="P491" s="664" t="s">
        <v>741</v>
      </c>
      <c r="Q491" s="665"/>
      <c r="R491" s="665"/>
      <c r="S491" s="665"/>
      <c r="T491" s="665"/>
      <c r="U491" s="665"/>
      <c r="V491" s="666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13465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13606.360000000002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15"/>
      <c r="P492" s="664" t="s">
        <v>742</v>
      </c>
      <c r="Q492" s="665"/>
      <c r="R492" s="665"/>
      <c r="S492" s="665"/>
      <c r="T492" s="665"/>
      <c r="U492" s="665"/>
      <c r="V492" s="666"/>
      <c r="W492" s="37" t="s">
        <v>69</v>
      </c>
      <c r="X492" s="545">
        <f>IFERROR(SUM(BM22:BM488),"0")</f>
        <v>14275.853789846158</v>
      </c>
      <c r="Y492" s="545">
        <f>IFERROR(SUM(BN22:BN488),"0")</f>
        <v>14427.43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15"/>
      <c r="P493" s="664" t="s">
        <v>743</v>
      </c>
      <c r="Q493" s="665"/>
      <c r="R493" s="665"/>
      <c r="S493" s="665"/>
      <c r="T493" s="665"/>
      <c r="U493" s="665"/>
      <c r="V493" s="666"/>
      <c r="W493" s="37" t="s">
        <v>744</v>
      </c>
      <c r="X493" s="38">
        <f>ROUNDUP(SUM(BO22:BO488),0)</f>
        <v>24</v>
      </c>
      <c r="Y493" s="38">
        <f>ROUNDUP(SUM(BP22:BP488),0)</f>
        <v>24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15"/>
      <c r="P494" s="664" t="s">
        <v>745</v>
      </c>
      <c r="Q494" s="665"/>
      <c r="R494" s="665"/>
      <c r="S494" s="665"/>
      <c r="T494" s="665"/>
      <c r="U494" s="665"/>
      <c r="V494" s="666"/>
      <c r="W494" s="37" t="s">
        <v>69</v>
      </c>
      <c r="X494" s="545">
        <f>GrossWeightTotal+PalletQtyTotal*25</f>
        <v>14875.853789846158</v>
      </c>
      <c r="Y494" s="545">
        <f>GrossWeightTotalR+PalletQtyTotalR*25</f>
        <v>15027.43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15"/>
      <c r="P495" s="664" t="s">
        <v>746</v>
      </c>
      <c r="Q495" s="665"/>
      <c r="R495" s="665"/>
      <c r="S495" s="665"/>
      <c r="T495" s="665"/>
      <c r="U495" s="665"/>
      <c r="V495" s="666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2479.2715254686518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2505</v>
      </c>
      <c r="Z495" s="37"/>
      <c r="AA495" s="546"/>
      <c r="AB495" s="546"/>
      <c r="AC495" s="546"/>
    </row>
    <row r="496" spans="1:68" ht="14.25" hidden="1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15"/>
      <c r="P496" s="664" t="s">
        <v>747</v>
      </c>
      <c r="Q496" s="665"/>
      <c r="R496" s="665"/>
      <c r="S496" s="665"/>
      <c r="T496" s="665"/>
      <c r="U496" s="665"/>
      <c r="V496" s="666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27.789930000000005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91" t="s">
        <v>97</v>
      </c>
      <c r="D498" s="660"/>
      <c r="E498" s="660"/>
      <c r="F498" s="660"/>
      <c r="G498" s="660"/>
      <c r="H498" s="661"/>
      <c r="I498" s="591" t="s">
        <v>249</v>
      </c>
      <c r="J498" s="660"/>
      <c r="K498" s="660"/>
      <c r="L498" s="660"/>
      <c r="M498" s="660"/>
      <c r="N498" s="660"/>
      <c r="O498" s="660"/>
      <c r="P498" s="660"/>
      <c r="Q498" s="660"/>
      <c r="R498" s="660"/>
      <c r="S498" s="661"/>
      <c r="T498" s="591" t="s">
        <v>535</v>
      </c>
      <c r="U498" s="661"/>
      <c r="V498" s="591" t="s">
        <v>585</v>
      </c>
      <c r="W498" s="660"/>
      <c r="X498" s="661"/>
      <c r="Y498" s="540" t="s">
        <v>637</v>
      </c>
      <c r="Z498" s="591" t="s">
        <v>701</v>
      </c>
      <c r="AA498" s="661"/>
      <c r="AB498" s="52"/>
      <c r="AC498" s="52"/>
      <c r="AF498" s="541"/>
    </row>
    <row r="499" spans="1:32" ht="14.25" customHeight="1" thickTop="1" x14ac:dyDescent="0.2">
      <c r="A499" s="839" t="s">
        <v>750</v>
      </c>
      <c r="B499" s="591" t="s">
        <v>63</v>
      </c>
      <c r="C499" s="591" t="s">
        <v>98</v>
      </c>
      <c r="D499" s="591" t="s">
        <v>116</v>
      </c>
      <c r="E499" s="591" t="s">
        <v>172</v>
      </c>
      <c r="F499" s="591" t="s">
        <v>191</v>
      </c>
      <c r="G499" s="591" t="s">
        <v>222</v>
      </c>
      <c r="H499" s="591" t="s">
        <v>97</v>
      </c>
      <c r="I499" s="591" t="s">
        <v>250</v>
      </c>
      <c r="J499" s="591" t="s">
        <v>291</v>
      </c>
      <c r="K499" s="591" t="s">
        <v>351</v>
      </c>
      <c r="L499" s="591" t="s">
        <v>394</v>
      </c>
      <c r="M499" s="591" t="s">
        <v>410</v>
      </c>
      <c r="N499" s="541"/>
      <c r="O499" s="591" t="s">
        <v>422</v>
      </c>
      <c r="P499" s="591" t="s">
        <v>432</v>
      </c>
      <c r="Q499" s="591" t="s">
        <v>442</v>
      </c>
      <c r="R499" s="591" t="s">
        <v>447</v>
      </c>
      <c r="S499" s="591" t="s">
        <v>525</v>
      </c>
      <c r="T499" s="591" t="s">
        <v>536</v>
      </c>
      <c r="U499" s="591" t="s">
        <v>570</v>
      </c>
      <c r="V499" s="591" t="s">
        <v>586</v>
      </c>
      <c r="W499" s="591" t="s">
        <v>618</v>
      </c>
      <c r="X499" s="591" t="s">
        <v>633</v>
      </c>
      <c r="Y499" s="591" t="s">
        <v>637</v>
      </c>
      <c r="Z499" s="591" t="s">
        <v>701</v>
      </c>
      <c r="AA499" s="591" t="s">
        <v>737</v>
      </c>
      <c r="AB499" s="52"/>
      <c r="AC499" s="52"/>
      <c r="AF499" s="541"/>
    </row>
    <row r="500" spans="1:32" ht="13.5" customHeight="1" thickBot="1" x14ac:dyDescent="0.25">
      <c r="A500" s="840"/>
      <c r="B500" s="592"/>
      <c r="C500" s="592"/>
      <c r="D500" s="592"/>
      <c r="E500" s="592"/>
      <c r="F500" s="592"/>
      <c r="G500" s="592"/>
      <c r="H500" s="592"/>
      <c r="I500" s="592"/>
      <c r="J500" s="592"/>
      <c r="K500" s="592"/>
      <c r="L500" s="592"/>
      <c r="M500" s="592"/>
      <c r="N500" s="541"/>
      <c r="O500" s="592"/>
      <c r="P500" s="592"/>
      <c r="Q500" s="592"/>
      <c r="R500" s="592"/>
      <c r="S500" s="592"/>
      <c r="T500" s="592"/>
      <c r="U500" s="592"/>
      <c r="V500" s="592"/>
      <c r="W500" s="592"/>
      <c r="X500" s="592"/>
      <c r="Y500" s="592"/>
      <c r="Z500" s="592"/>
      <c r="AA500" s="592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299.90000000000003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1100.3999999999999</v>
      </c>
      <c r="E501" s="46">
        <f>IFERROR(Y86*1,"0")+IFERROR(Y87*1,"0")+IFERROR(Y88*1,"0")+IFERROR(Y92*1,"0")+IFERROR(Y93*1,"0")+IFERROR(Y94*1,"0")+IFERROR(Y95*1,"0")</f>
        <v>884.69999999999993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723.6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456.84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2497.8000000000002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54.32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148.79999999999998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393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3711</v>
      </c>
      <c r="U501" s="46">
        <f>IFERROR(Y368*1,"0")+IFERROR(Y369*1,"0")+IFERROR(Y373*1,"0")+IFERROR(Y374*1,"0")+IFERROR(Y378*1,"0")+IFERROR(Y379*1,"0")</f>
        <v>1536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46">
        <f>IFERROR(Y404*1,"0")+IFERROR(Y408*1,"0")+IFERROR(Y409*1,"0")+IFERROR(Y410*1,"0")+IFERROR(Y411*1,"0")</f>
        <v>0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1799.9999999999998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46">
        <f>IFERROR(Y488*1,"0")</f>
        <v>0</v>
      </c>
      <c r="AB501" s="52"/>
      <c r="AC501" s="52"/>
      <c r="AF501" s="541"/>
    </row>
  </sheetData>
  <sheetProtection algorithmName="SHA-512" hashValue="UcXc7Xprx3NeGnrdc1P34OUYJfS4em8SOfAYSte0eR5J5iLqk1tLu5bk17Mhi6tmu5TSDKQ5wijkdwH0IaxSMg==" saltValue="bW3RXeeoHwmy/F/cwE+0vA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9"/>
        <filter val="1 088,00"/>
        <filter val="1 213,00"/>
        <filter val="1 506,00"/>
        <filter val="1 759,00"/>
        <filter val="1 768,00"/>
        <filter val="1,11"/>
        <filter val="1,17"/>
        <filter val="10,00"/>
        <filter val="10,32"/>
        <filter val="10,40"/>
        <filter val="101,00"/>
        <filter val="102,00"/>
        <filter val="105,00"/>
        <filter val="11,00"/>
        <filter val="111,00"/>
        <filter val="117,27"/>
        <filter val="117,87"/>
        <filter val="13 465,00"/>
        <filter val="13,00"/>
        <filter val="14 275,85"/>
        <filter val="14 875,85"/>
        <filter val="14,00"/>
        <filter val="147,00"/>
        <filter val="15,00"/>
        <filter val="162,00"/>
        <filter val="167,33"/>
        <filter val="169,00"/>
        <filter val="179,00"/>
        <filter val="18,00"/>
        <filter val="18,10"/>
        <filter val="187,00"/>
        <filter val="2 238,00"/>
        <filter val="2 479,27"/>
        <filter val="2,00"/>
        <filter val="2,78"/>
        <filter val="20,00"/>
        <filter val="203,00"/>
        <filter val="206,00"/>
        <filter val="213,25"/>
        <filter val="217,00"/>
        <filter val="230,34"/>
        <filter val="24"/>
        <filter val="244,00"/>
        <filter val="25,00"/>
        <filter val="25,83"/>
        <filter val="252,00"/>
        <filter val="267,00"/>
        <filter val="271,00"/>
        <filter val="279,00"/>
        <filter val="292,00"/>
        <filter val="293,00"/>
        <filter val="3,00"/>
        <filter val="3,92"/>
        <filter val="300,00"/>
        <filter val="31,00"/>
        <filter val="32,00"/>
        <filter val="34,14"/>
        <filter val="34,81"/>
        <filter val="341,00"/>
        <filter val="347,00"/>
        <filter val="35,00"/>
        <filter val="359,00"/>
        <filter val="36,00"/>
        <filter val="361,00"/>
        <filter val="366,00"/>
        <filter val="378,00"/>
        <filter val="38,00"/>
        <filter val="38,45"/>
        <filter val="40,00"/>
        <filter val="401,00"/>
        <filter val="417,00"/>
        <filter val="43,00"/>
        <filter val="44,62"/>
        <filter val="442,00"/>
        <filter val="450,00"/>
        <filter val="451,00"/>
        <filter val="46,25"/>
        <filter val="470,00"/>
        <filter val="48,00"/>
        <filter val="49,39"/>
        <filter val="5,00"/>
        <filter val="5,50"/>
        <filter val="5,51"/>
        <filter val="50,00"/>
        <filter val="500,00"/>
        <filter val="53,00"/>
        <filter val="55,00"/>
        <filter val="58,64"/>
        <filter val="59,00"/>
        <filter val="59,13"/>
        <filter val="60,00"/>
        <filter val="609,00"/>
        <filter val="61,00"/>
        <filter val="61,25"/>
        <filter val="66,00"/>
        <filter val="671,00"/>
        <filter val="68,75"/>
        <filter val="69,09"/>
        <filter val="7,00"/>
        <filter val="706,00"/>
        <filter val="763,00"/>
        <filter val="8,00"/>
        <filter val="8,73"/>
        <filter val="867,03"/>
        <filter val="89,38"/>
        <filter val="9,00"/>
        <filter val="92,00"/>
        <filter val="99,00"/>
      </filters>
    </filterColumn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Q6:R6"/>
    <mergeCell ref="A20:Z20"/>
    <mergeCell ref="P23:V23"/>
    <mergeCell ref="M17:M18"/>
    <mergeCell ref="O17:O18"/>
    <mergeCell ref="A9:C9"/>
    <mergeCell ref="Q13:R13"/>
    <mergeCell ref="V6:W9"/>
    <mergeCell ref="P109:T109"/>
    <mergeCell ref="A59:Z59"/>
    <mergeCell ref="P274:T274"/>
    <mergeCell ref="Z17:Z18"/>
    <mergeCell ref="J9:M9"/>
    <mergeCell ref="A13:M13"/>
    <mergeCell ref="D61:E61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D29:E29"/>
    <mergeCell ref="P344:T344"/>
    <mergeCell ref="P72:T72"/>
    <mergeCell ref="A31:O32"/>
    <mergeCell ref="D102:E102"/>
    <mergeCell ref="A33:Z33"/>
    <mergeCell ref="P41:T41"/>
    <mergeCell ref="A35:O36"/>
    <mergeCell ref="A91:Z91"/>
    <mergeCell ref="P70:V70"/>
    <mergeCell ref="P32:V32"/>
    <mergeCell ref="P97:V97"/>
    <mergeCell ref="A318:O319"/>
    <mergeCell ref="P47:V47"/>
    <mergeCell ref="P46:T46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D196:E196"/>
    <mergeCell ref="P202:T202"/>
    <mergeCell ref="A188:O189"/>
    <mergeCell ref="P492:V492"/>
    <mergeCell ref="P286:V286"/>
    <mergeCell ref="P479:V479"/>
    <mergeCell ref="P336:T336"/>
    <mergeCell ref="A248:Z248"/>
    <mergeCell ref="P323:T323"/>
    <mergeCell ref="A414:Z414"/>
    <mergeCell ref="D358:E358"/>
    <mergeCell ref="A327:Z327"/>
    <mergeCell ref="P401:V401"/>
    <mergeCell ref="P339:V33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83:T483"/>
    <mergeCell ref="A157:Z157"/>
    <mergeCell ref="P125:T125"/>
    <mergeCell ref="D373:E373"/>
    <mergeCell ref="D202:E202"/>
    <mergeCell ref="A179:Z179"/>
    <mergeCell ref="P348:T348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P234:V234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P22:T22"/>
    <mergeCell ref="D428:E428"/>
    <mergeCell ref="P40:T40"/>
    <mergeCell ref="A455:O456"/>
    <mergeCell ref="P80:T80"/>
    <mergeCell ref="D194:E194"/>
    <mergeCell ref="P173:V173"/>
    <mergeCell ref="P226:T226"/>
    <mergeCell ref="A294:O295"/>
    <mergeCell ref="P335:T335"/>
    <mergeCell ref="P269:T269"/>
    <mergeCell ref="D207:E207"/>
    <mergeCell ref="D348:E348"/>
    <mergeCell ref="P141:T141"/>
    <mergeCell ref="D62:E62"/>
    <mergeCell ref="D56:E56"/>
    <mergeCell ref="D193:E193"/>
    <mergeCell ref="P206:T206"/>
    <mergeCell ref="P433:T433"/>
    <mergeCell ref="P262:T262"/>
    <mergeCell ref="P450:V450"/>
    <mergeCell ref="P381:V381"/>
    <mergeCell ref="P307:T307"/>
    <mergeCell ref="P444:T444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D203:E203"/>
    <mergeCell ref="A230:O231"/>
    <mergeCell ref="A119:Z119"/>
    <mergeCell ref="D87:E87"/>
    <mergeCell ref="A367:Z367"/>
    <mergeCell ref="P115:T115"/>
    <mergeCell ref="D254:E254"/>
    <mergeCell ref="P231:V231"/>
    <mergeCell ref="P345:T345"/>
    <mergeCell ref="D186:E186"/>
    <mergeCell ref="A155:O156"/>
    <mergeCell ref="P222:T222"/>
    <mergeCell ref="P193:T193"/>
    <mergeCell ref="D250:E250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35:E335"/>
    <mergeCell ref="P267:T267"/>
    <mergeCell ref="D275:E275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P35:V35"/>
    <mergeCell ref="D158:E158"/>
    <mergeCell ref="A47:O48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P448:T448"/>
    <mergeCell ref="P233:T233"/>
    <mergeCell ref="D347:E347"/>
    <mergeCell ref="D176:E176"/>
    <mergeCell ref="P155:V155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59:E359"/>
    <mergeCell ref="H17:H18"/>
    <mergeCell ref="P261:T261"/>
    <mergeCell ref="D204:E204"/>
    <mergeCell ref="P161:T161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D427:E427"/>
    <mergeCell ref="P27:T27"/>
    <mergeCell ref="P154:T154"/>
    <mergeCell ref="D75:E75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245:T245"/>
    <mergeCell ref="P247:V247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P434:V434"/>
    <mergeCell ref="P263:V263"/>
    <mergeCell ref="D251:E251"/>
    <mergeCell ref="P424:T424"/>
    <mergeCell ref="D316:E316"/>
    <mergeCell ref="P188:V188"/>
    <mergeCell ref="P166:T166"/>
    <mergeCell ref="D147:E147"/>
    <mergeCell ref="P116:T116"/>
    <mergeCell ref="P103:T103"/>
    <mergeCell ref="P425:T425"/>
    <mergeCell ref="P83:V83"/>
    <mergeCell ref="A375:O376"/>
    <mergeCell ref="A440:O441"/>
    <mergeCell ref="D424:E424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O499:O500"/>
    <mergeCell ref="P304:V304"/>
    <mergeCell ref="Q499:Q500"/>
    <mergeCell ref="A421:Z421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A50:Z50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D445:E445"/>
    <mergeCell ref="D274:E274"/>
    <mergeCell ref="D301:E301"/>
    <mergeCell ref="D245:E245"/>
    <mergeCell ref="P474:T474"/>
    <mergeCell ref="D224:E224"/>
    <mergeCell ref="P268:T268"/>
    <mergeCell ref="P464:V464"/>
    <mergeCell ref="P471:V471"/>
    <mergeCell ref="X499:X500"/>
    <mergeCell ref="D160:E160"/>
    <mergeCell ref="P499:P500"/>
    <mergeCell ref="Z499:Z500"/>
    <mergeCell ref="A98:Z98"/>
    <mergeCell ref="A140:Z140"/>
    <mergeCell ref="D5:E5"/>
    <mergeCell ref="D303:E303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P118:V118"/>
    <mergeCell ref="P95:T95"/>
    <mergeCell ref="A238:O239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D94:E94"/>
    <mergeCell ref="P396:V396"/>
    <mergeCell ref="A395:O396"/>
    <mergeCell ref="D53:E5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21:V121"/>
    <mergeCell ref="P432:T432"/>
    <mergeCell ref="P400:V400"/>
    <mergeCell ref="D473:E473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462:T462"/>
    <mergeCell ref="P476:V476"/>
    <mergeCell ref="A466:Z466"/>
    <mergeCell ref="D159:E159"/>
    <mergeCell ref="A403:Z403"/>
    <mergeCell ref="A232:Z232"/>
    <mergeCell ref="P158:T158"/>
    <mergeCell ref="A357:Z357"/>
    <mergeCell ref="D330:E330"/>
    <mergeCell ref="P393:T393"/>
    <mergeCell ref="D374:E374"/>
    <mergeCell ref="A475:O476"/>
    <mergeCell ref="D468:E468"/>
    <mergeCell ref="D389:E38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A84:Z84"/>
    <mergeCell ref="D411:E411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D80:E80"/>
    <mergeCell ref="A169:Z169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  <mergeCell ref="D66:E66"/>
    <mergeCell ref="D126:E126"/>
    <mergeCell ref="D289:E289"/>
    <mergeCell ref="P105:V10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42 X51:X52 X54 X60 X73 X80 X86 X88 X92 X100 X102 X107 X109 X113 X115 X158 X160:X161 X163:X164 X187 X191:X192 X194:X196 X198 X204:X205 X207:X210 X215 X221 X268:X269 X315:X317 X324 X335 X343:X346 X353 X378:X379 X422:X424 X427 X437 X439 X443:X445 X473:X474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yZWW+skqSB1S2ihkeJzMg6puOshtvxZsBXSIsY7vEnQHw0hh2Ydl0zR7y6klISrXcz5YYDHA49xSgeZM+juIRQ==" saltValue="NIseh5uD98YtmqdMXLXN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2025-10-29T12:56:03Z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