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6B2C83-E0BD-47EF-A8A2-358036DF52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Y440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Z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36" i="1" l="1"/>
  <c r="BN136" i="1"/>
  <c r="Z136" i="1"/>
  <c r="BP182" i="1"/>
  <c r="BN182" i="1"/>
  <c r="Z182" i="1"/>
  <c r="BP186" i="1"/>
  <c r="BN186" i="1"/>
  <c r="Z186" i="1"/>
  <c r="BP208" i="1"/>
  <c r="BN208" i="1"/>
  <c r="Z208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N307" i="1"/>
  <c r="Z307" i="1"/>
  <c r="BP309" i="1"/>
  <c r="BN309" i="1"/>
  <c r="Z309" i="1"/>
  <c r="BP347" i="1"/>
  <c r="BN347" i="1"/>
  <c r="Z347" i="1"/>
  <c r="BP391" i="1"/>
  <c r="BN391" i="1"/>
  <c r="Z391" i="1"/>
  <c r="BP429" i="1"/>
  <c r="BN429" i="1"/>
  <c r="Z429" i="1"/>
  <c r="BP461" i="1"/>
  <c r="BN461" i="1"/>
  <c r="Z461" i="1"/>
  <c r="X492" i="1"/>
  <c r="X495" i="1"/>
  <c r="Z27" i="1"/>
  <c r="BN27" i="1"/>
  <c r="Z54" i="1"/>
  <c r="BN54" i="1"/>
  <c r="Z55" i="1"/>
  <c r="BN55" i="1"/>
  <c r="Z75" i="1"/>
  <c r="BN75" i="1"/>
  <c r="Z94" i="1"/>
  <c r="BN94" i="1"/>
  <c r="Z109" i="1"/>
  <c r="BN109" i="1"/>
  <c r="BP113" i="1"/>
  <c r="BN113" i="1"/>
  <c r="Z113" i="1"/>
  <c r="BP161" i="1"/>
  <c r="BN161" i="1"/>
  <c r="Z161" i="1"/>
  <c r="BP198" i="1"/>
  <c r="BN198" i="1"/>
  <c r="Z198" i="1"/>
  <c r="BP223" i="1"/>
  <c r="BN223" i="1"/>
  <c r="Z223" i="1"/>
  <c r="BP252" i="1"/>
  <c r="BN252" i="1"/>
  <c r="Z252" i="1"/>
  <c r="BP297" i="1"/>
  <c r="BN297" i="1"/>
  <c r="Z297" i="1"/>
  <c r="BP330" i="1"/>
  <c r="BN330" i="1"/>
  <c r="Z330" i="1"/>
  <c r="BP335" i="1"/>
  <c r="BN335" i="1"/>
  <c r="Z335" i="1"/>
  <c r="BP373" i="1"/>
  <c r="BN373" i="1"/>
  <c r="Z373" i="1"/>
  <c r="BP410" i="1"/>
  <c r="BN410" i="1"/>
  <c r="Z410" i="1"/>
  <c r="BP439" i="1"/>
  <c r="BN439" i="1"/>
  <c r="Z439" i="1"/>
  <c r="BP443" i="1"/>
  <c r="BN443" i="1"/>
  <c r="Z443" i="1"/>
  <c r="BP483" i="1"/>
  <c r="BN483" i="1"/>
  <c r="Z483" i="1"/>
  <c r="Y110" i="1"/>
  <c r="BP130" i="1"/>
  <c r="BN130" i="1"/>
  <c r="Z130" i="1"/>
  <c r="BP159" i="1"/>
  <c r="BN159" i="1"/>
  <c r="Z159" i="1"/>
  <c r="BP171" i="1"/>
  <c r="BN171" i="1"/>
  <c r="Z171" i="1"/>
  <c r="BP196" i="1"/>
  <c r="BN196" i="1"/>
  <c r="Z196" i="1"/>
  <c r="BP206" i="1"/>
  <c r="BN206" i="1"/>
  <c r="Z206" i="1"/>
  <c r="BP221" i="1"/>
  <c r="BN221" i="1"/>
  <c r="Z221" i="1"/>
  <c r="BP229" i="1"/>
  <c r="BN229" i="1"/>
  <c r="Z229" i="1"/>
  <c r="BP250" i="1"/>
  <c r="BN250" i="1"/>
  <c r="Z250" i="1"/>
  <c r="BP261" i="1"/>
  <c r="BN261" i="1"/>
  <c r="Z261" i="1"/>
  <c r="BP293" i="1"/>
  <c r="BN293" i="1"/>
  <c r="Z293" i="1"/>
  <c r="BP303" i="1"/>
  <c r="BN303" i="1"/>
  <c r="Z30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BP126" i="1"/>
  <c r="BN126" i="1"/>
  <c r="BP141" i="1"/>
  <c r="BN141" i="1"/>
  <c r="Z141" i="1"/>
  <c r="BP163" i="1"/>
  <c r="BN163" i="1"/>
  <c r="Z163" i="1"/>
  <c r="BP192" i="1"/>
  <c r="BN192" i="1"/>
  <c r="Z192" i="1"/>
  <c r="BP202" i="1"/>
  <c r="BN202" i="1"/>
  <c r="Z202" i="1"/>
  <c r="BP210" i="1"/>
  <c r="BN210" i="1"/>
  <c r="Z210" i="1"/>
  <c r="BP225" i="1"/>
  <c r="BN225" i="1"/>
  <c r="Z225" i="1"/>
  <c r="BP243" i="1"/>
  <c r="BN243" i="1"/>
  <c r="Z243" i="1"/>
  <c r="BP254" i="1"/>
  <c r="BN254" i="1"/>
  <c r="Z254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299" i="1"/>
  <c r="BN299" i="1"/>
  <c r="Z299" i="1"/>
  <c r="BP311" i="1"/>
  <c r="BN311" i="1"/>
  <c r="Z311" i="1"/>
  <c r="BP322" i="1"/>
  <c r="BN322" i="1"/>
  <c r="Z322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247" i="1"/>
  <c r="Y263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Z294" i="1" s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84" i="1" l="1"/>
  <c r="Z475" i="1"/>
  <c r="Z276" i="1"/>
  <c r="Z263" i="1"/>
  <c r="Z255" i="1"/>
  <c r="Z246" i="1"/>
  <c r="Z143" i="1"/>
  <c r="Z117" i="1"/>
  <c r="Z96" i="1"/>
  <c r="Z440" i="1"/>
  <c r="Z380" i="1"/>
  <c r="Z395" i="1"/>
  <c r="Z350" i="1"/>
  <c r="Z312" i="1"/>
  <c r="Z455" i="1"/>
  <c r="Z449" i="1"/>
  <c r="Z370" i="1"/>
  <c r="Z304" i="1"/>
  <c r="Z270" i="1"/>
  <c r="Z110" i="1"/>
  <c r="Z104" i="1"/>
  <c r="Z211" i="1"/>
  <c r="Z82" i="1"/>
  <c r="Y495" i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<sst xmlns="http://schemas.openxmlformats.org/spreadsheetml/2006/main" count="2330" uniqueCount="768">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</sst>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84</v>
      </c>
      <c r="Y40" s="544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87.383333333333326</v>
      </c>
      <c r="BN40" s="64">
        <f>IFERROR(Y40*I40/H40,"0")</f>
        <v>89.88</v>
      </c>
      <c r="BO40" s="64">
        <f>IFERROR(1/J40*(X40/H40),"0")</f>
        <v>0.12152777777777778</v>
      </c>
      <c r="BP40" s="64">
        <f>IFERROR(1/J40*(Y40/H40),"0")</f>
        <v>0.125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7.7777777777777777</v>
      </c>
      <c r="Y43" s="545">
        <f>IFERROR(Y40/H40,"0")+IFERROR(Y41/H41,"0")+IFERROR(Y42/H42,"0")</f>
        <v>8</v>
      </c>
      <c r="Z43" s="545">
        <f>IFERROR(IF(Z40="",0,Z40),"0")+IFERROR(IF(Z41="",0,Z41),"0")+IFERROR(IF(Z42="",0,Z42),"0")</f>
        <v>0.15184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84</v>
      </c>
      <c r="Y44" s="545">
        <f>IFERROR(SUM(Y40:Y42),"0")</f>
        <v>86.4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4</v>
      </c>
      <c r="Y51" s="544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4.1553571428571434</v>
      </c>
      <c r="BN51" s="64">
        <f t="shared" ref="BN51:BN56" si="2">IFERROR(Y51*I51/H51,"0")</f>
        <v>11.635</v>
      </c>
      <c r="BO51" s="64">
        <f t="shared" ref="BO51:BO56" si="3">IFERROR(1/J51*(X51/H51),"0")</f>
        <v>5.580357142857143E-3</v>
      </c>
      <c r="BP51" s="64">
        <f t="shared" ref="BP51:BP56" si="4">IFERROR(1/J51*(Y51/H51),"0")</f>
        <v>1.5625E-2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0.35714285714285715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4</v>
      </c>
      <c r="Y58" s="545">
        <f>IFERROR(SUM(Y51:Y56),"0")</f>
        <v>11.2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130</v>
      </c>
      <c r="Y86" s="544">
        <f>IFERROR(IF(X86="",0,CEILING((X86/$H86),1)*$H86),"")</f>
        <v>140.4</v>
      </c>
      <c r="Z86" s="36">
        <f>IFERROR(IF(Y86=0,"",ROUNDUP(Y86/H86,0)*0.01898),"")</f>
        <v>0.24674000000000001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135.23611111111109</v>
      </c>
      <c r="BN86" s="64">
        <f>IFERROR(Y86*I86/H86,"0")</f>
        <v>146.05499999999998</v>
      </c>
      <c r="BO86" s="64">
        <f>IFERROR(1/J86*(X86/H86),"0")</f>
        <v>0.18807870370370369</v>
      </c>
      <c r="BP86" s="64">
        <f>IFERROR(1/J86*(Y86/H86),"0")</f>
        <v>0.203125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110</v>
      </c>
      <c r="Y88" s="544">
        <f>IFERROR(IF(X88="",0,CEILING((X88/$H88),1)*$H88),"")</f>
        <v>112.5</v>
      </c>
      <c r="Z88" s="36">
        <f>IFERROR(IF(Y88=0,"",ROUNDUP(Y88/H88,0)*0.00902),"")</f>
        <v>0.22550000000000001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115.13333333333334</v>
      </c>
      <c r="BN88" s="64">
        <f>IFERROR(Y88*I88/H88,"0")</f>
        <v>117.75</v>
      </c>
      <c r="BO88" s="64">
        <f>IFERROR(1/J88*(X88/H88),"0")</f>
        <v>0.18518518518518517</v>
      </c>
      <c r="BP88" s="64">
        <f>IFERROR(1/J88*(Y88/H88),"0")</f>
        <v>0.18939393939393939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36.481481481481481</v>
      </c>
      <c r="Y89" s="545">
        <f>IFERROR(Y86/H86,"0")+IFERROR(Y87/H87,"0")+IFERROR(Y88/H88,"0")</f>
        <v>38</v>
      </c>
      <c r="Z89" s="545">
        <f>IFERROR(IF(Z86="",0,Z86),"0")+IFERROR(IF(Z87="",0,Z87),"0")+IFERROR(IF(Z88="",0,Z88),"0")</f>
        <v>0.47223999999999999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240</v>
      </c>
      <c r="Y90" s="545">
        <f>IFERROR(SUM(Y86:Y88),"0")</f>
        <v>252.9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37</v>
      </c>
      <c r="Y94" s="544">
        <f>IFERROR(IF(X94="",0,CEILING((X94/$H94),1)*$H94),"")</f>
        <v>37.800000000000004</v>
      </c>
      <c r="Z94" s="36">
        <f>IFERROR(IF(Y94=0,"",ROUNDUP(Y94/H94,0)*0.00651),"")</f>
        <v>9.1139999999999999E-2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40.453333333333333</v>
      </c>
      <c r="BN94" s="64">
        <f>IFERROR(Y94*I94/H94,"0")</f>
        <v>41.328000000000003</v>
      </c>
      <c r="BO94" s="64">
        <f>IFERROR(1/J94*(X94/H94),"0")</f>
        <v>7.5295075295075301E-2</v>
      </c>
      <c r="BP94" s="64">
        <f>IFERROR(1/J94*(Y94/H94),"0")</f>
        <v>7.6923076923076927E-2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13.703703703703702</v>
      </c>
      <c r="Y96" s="545">
        <f>IFERROR(Y92/H92,"0")+IFERROR(Y93/H93,"0")+IFERROR(Y94/H94,"0")+IFERROR(Y95/H95,"0")</f>
        <v>14</v>
      </c>
      <c r="Z96" s="545">
        <f>IFERROR(IF(Z92="",0,Z92),"0")+IFERROR(IF(Z93="",0,Z93),"0")+IFERROR(IF(Z94="",0,Z94),"0")+IFERROR(IF(Z95="",0,Z95),"0")</f>
        <v>9.1139999999999999E-2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37</v>
      </c>
      <c r="Y97" s="545">
        <f>IFERROR(SUM(Y92:Y95),"0")</f>
        <v>37.800000000000004</v>
      </c>
      <c r="Z97" s="37"/>
      <c r="AA97" s="546"/>
      <c r="AB97" s="546"/>
      <c r="AC97" s="546"/>
    </row>
    <row r="98" spans="1:68" ht="16.5" hidden="1" customHeight="1" x14ac:dyDescent="0.25">
      <c r="A98" s="568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14</v>
      </c>
      <c r="Y107" s="544">
        <f>IFERROR(IF(X107="",0,CEILING((X107/$H107),1)*$H107),"")</f>
        <v>21.6</v>
      </c>
      <c r="Z107" s="36">
        <f>IFERROR(IF(Y107=0,"",ROUNDUP(Y107/H107,0)*0.01898),"")</f>
        <v>3.7960000000000001E-2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14.563888888888886</v>
      </c>
      <c r="BN107" s="64">
        <f>IFERROR(Y107*I107/H107,"0")</f>
        <v>22.47</v>
      </c>
      <c r="BO107" s="64">
        <f>IFERROR(1/J107*(X107/H107),"0")</f>
        <v>2.0254629629629629E-2</v>
      </c>
      <c r="BP107" s="64">
        <f>IFERROR(1/J107*(Y107/H107),"0")</f>
        <v>3.125E-2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1.2962962962962963</v>
      </c>
      <c r="Y110" s="545">
        <f>IFERROR(Y107/H107,"0")+IFERROR(Y108/H108,"0")+IFERROR(Y109/H109,"0")</f>
        <v>2</v>
      </c>
      <c r="Z110" s="545">
        <f>IFERROR(IF(Z107="",0,Z107),"0")+IFERROR(IF(Z108="",0,Z108),"0")+IFERROR(IF(Z109="",0,Z109),"0")</f>
        <v>3.7960000000000001E-2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14</v>
      </c>
      <c r="Y111" s="545">
        <f>IFERROR(SUM(Y107:Y109),"0")</f>
        <v>21.6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34</v>
      </c>
      <c r="Y113" s="544">
        <f>IFERROR(IF(X113="",0,CEILING((X113/$H113),1)*$H113),"")</f>
        <v>40.5</v>
      </c>
      <c r="Z113" s="36">
        <f>IFERROR(IF(Y113=0,"",ROUNDUP(Y113/H113,0)*0.01898),"")</f>
        <v>9.4899999999999998E-2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36.153333333333336</v>
      </c>
      <c r="BN113" s="64">
        <f>IFERROR(Y113*I113/H113,"0")</f>
        <v>43.065000000000005</v>
      </c>
      <c r="BO113" s="64">
        <f>IFERROR(1/J113*(X113/H113),"0")</f>
        <v>6.558641975308642E-2</v>
      </c>
      <c r="BP113" s="64">
        <f>IFERROR(1/J113*(Y113/H113),"0")</f>
        <v>7.8125E-2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37</v>
      </c>
      <c r="Y115" s="544">
        <f>IFERROR(IF(X115="",0,CEILING((X115/$H115),1)*$H115),"")</f>
        <v>37.800000000000004</v>
      </c>
      <c r="Z115" s="36">
        <f>IFERROR(IF(Y115=0,"",ROUNDUP(Y115/H115,0)*0.00651),"")</f>
        <v>9.1139999999999999E-2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40.453333333333333</v>
      </c>
      <c r="BN115" s="64">
        <f>IFERROR(Y115*I115/H115,"0")</f>
        <v>41.328000000000003</v>
      </c>
      <c r="BO115" s="64">
        <f>IFERROR(1/J115*(X115/H115),"0")</f>
        <v>7.5295075295075301E-2</v>
      </c>
      <c r="BP115" s="64">
        <f>IFERROR(1/J115*(Y115/H115),"0")</f>
        <v>7.6923076923076927E-2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17.901234567901234</v>
      </c>
      <c r="Y117" s="545">
        <f>IFERROR(Y113/H113,"0")+IFERROR(Y114/H114,"0")+IFERROR(Y115/H115,"0")+IFERROR(Y116/H116,"0")</f>
        <v>19</v>
      </c>
      <c r="Z117" s="545">
        <f>IFERROR(IF(Z113="",0,Z113),"0")+IFERROR(IF(Z114="",0,Z114),"0")+IFERROR(IF(Z115="",0,Z115),"0")+IFERROR(IF(Z116="",0,Z116),"0")</f>
        <v>0.18603999999999998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71</v>
      </c>
      <c r="Y118" s="545">
        <f>IFERROR(SUM(Y113:Y116),"0")</f>
        <v>78.300000000000011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22</v>
      </c>
      <c r="Y158" s="544">
        <f t="shared" ref="Y158:Y166" si="5">IFERROR(IF(X158="",0,CEILING((X158/$H158),1)*$H158),"")</f>
        <v>25.200000000000003</v>
      </c>
      <c r="Z158" s="36">
        <f>IFERROR(IF(Y158=0,"",ROUNDUP(Y158/H158,0)*0.00902),"")</f>
        <v>5.4120000000000001E-2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23.414285714285711</v>
      </c>
      <c r="BN158" s="64">
        <f t="shared" ref="BN158:BN166" si="7">IFERROR(Y158*I158/H158,"0")</f>
        <v>26.82</v>
      </c>
      <c r="BO158" s="64">
        <f t="shared" ref="BO158:BO166" si="8">IFERROR(1/J158*(X158/H158),"0")</f>
        <v>3.9682539682539687E-2</v>
      </c>
      <c r="BP158" s="64">
        <f t="shared" ref="BP158:BP166" si="9">IFERROR(1/J158*(Y158/H158),"0")</f>
        <v>4.5454545454545456E-2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5</v>
      </c>
      <c r="Y161" s="544">
        <f t="shared" si="5"/>
        <v>6.3000000000000007</v>
      </c>
      <c r="Z161" s="36">
        <f>IFERROR(IF(Y161=0,"",ROUNDUP(Y161/H161,0)*0.00502),"")</f>
        <v>1.506E-2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5.3095238095238093</v>
      </c>
      <c r="BN161" s="64">
        <f t="shared" si="7"/>
        <v>6.69</v>
      </c>
      <c r="BO161" s="64">
        <f t="shared" si="8"/>
        <v>1.0175010175010176E-2</v>
      </c>
      <c r="BP161" s="64">
        <f t="shared" si="9"/>
        <v>1.2820512820512822E-2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31</v>
      </c>
      <c r="Y164" s="544">
        <f t="shared" si="5"/>
        <v>31.5</v>
      </c>
      <c r="Z164" s="36">
        <f>IFERROR(IF(Y164=0,"",ROUNDUP(Y164/H164,0)*0.00502),"")</f>
        <v>7.5300000000000006E-2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32.476190476190474</v>
      </c>
      <c r="BN164" s="64">
        <f t="shared" si="7"/>
        <v>33.000000000000007</v>
      </c>
      <c r="BO164" s="64">
        <f t="shared" si="8"/>
        <v>6.3085063085063092E-2</v>
      </c>
      <c r="BP164" s="64">
        <f t="shared" si="9"/>
        <v>6.4102564102564111E-2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22.38095238095238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24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0.14448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58</v>
      </c>
      <c r="Y168" s="545">
        <f>IFERROR(SUM(Y158:Y166),"0")</f>
        <v>63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22</v>
      </c>
      <c r="Y191" s="544">
        <f t="shared" ref="Y191:Y198" si="10">IFERROR(IF(X191="",0,CEILING((X191/$H191),1)*$H191),"")</f>
        <v>27</v>
      </c>
      <c r="Z191" s="36">
        <f>IFERROR(IF(Y191=0,"",ROUNDUP(Y191/H191,0)*0.00902),"")</f>
        <v>4.5100000000000001E-2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22.855555555555554</v>
      </c>
      <c r="BN191" s="64">
        <f t="shared" ref="BN191:BN198" si="12">IFERROR(Y191*I191/H191,"0")</f>
        <v>28.049999999999997</v>
      </c>
      <c r="BO191" s="64">
        <f t="shared" ref="BO191:BO198" si="13">IFERROR(1/J191*(X191/H191),"0")</f>
        <v>3.0864197530864196E-2</v>
      </c>
      <c r="BP191" s="64">
        <f t="shared" ref="BP191:BP198" si="14">IFERROR(1/J191*(Y191/H191),"0")</f>
        <v>3.787878787878788E-2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200</v>
      </c>
      <c r="Y192" s="544">
        <f t="shared" si="10"/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207.77777777777777</v>
      </c>
      <c r="BN192" s="64">
        <f t="shared" si="12"/>
        <v>213.18000000000004</v>
      </c>
      <c r="BO192" s="64">
        <f t="shared" si="13"/>
        <v>0.28058361391694725</v>
      </c>
      <c r="BP192" s="64">
        <f t="shared" si="14"/>
        <v>0.2878787878787879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31</v>
      </c>
      <c r="Y194" s="544">
        <f t="shared" si="10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32.205555555555556</v>
      </c>
      <c r="BN194" s="64">
        <f t="shared" si="12"/>
        <v>33.660000000000004</v>
      </c>
      <c r="BO194" s="64">
        <f t="shared" si="13"/>
        <v>4.349046015712682E-2</v>
      </c>
      <c r="BP194" s="64">
        <f t="shared" si="14"/>
        <v>4.5454545454545463E-2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19</v>
      </c>
      <c r="Y198" s="544">
        <f t="shared" si="10"/>
        <v>19.8</v>
      </c>
      <c r="Z198" s="36">
        <f>IFERROR(IF(Y198=0,"",ROUNDUP(Y198/H198,0)*0.00502),"")</f>
        <v>5.5220000000000005E-2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20.055555555555557</v>
      </c>
      <c r="BN198" s="64">
        <f t="shared" si="12"/>
        <v>20.9</v>
      </c>
      <c r="BO198" s="64">
        <f t="shared" si="13"/>
        <v>4.5109211775878448E-2</v>
      </c>
      <c r="BP198" s="64">
        <f t="shared" si="14"/>
        <v>4.7008547008547015E-2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57.407407407407412</v>
      </c>
      <c r="Y199" s="545">
        <f>IFERROR(Y191/H191,"0")+IFERROR(Y192/H192,"0")+IFERROR(Y193/H193,"0")+IFERROR(Y194/H194,"0")+IFERROR(Y195/H195,"0")+IFERROR(Y196/H196,"0")+IFERROR(Y197/H197,"0")+IFERROR(Y198/H198,"0")</f>
        <v>60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0.49719999999999998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272</v>
      </c>
      <c r="Y200" s="545">
        <f>IFERROR(SUM(Y191:Y198),"0")</f>
        <v>284.40000000000003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17</v>
      </c>
      <c r="Y205" s="544">
        <f t="shared" si="15"/>
        <v>19.2</v>
      </c>
      <c r="Z205" s="36">
        <f t="shared" ref="Z205:Z210" si="20">IFERROR(IF(Y205=0,"",ROUNDUP(Y205/H205,0)*0.00651),"")</f>
        <v>5.2080000000000001E-2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18.912500000000001</v>
      </c>
      <c r="BN205" s="64">
        <f t="shared" si="17"/>
        <v>21.36</v>
      </c>
      <c r="BO205" s="64">
        <f t="shared" si="18"/>
        <v>3.8919413919413927E-2</v>
      </c>
      <c r="BP205" s="64">
        <f t="shared" si="19"/>
        <v>4.3956043956043959E-2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29</v>
      </c>
      <c r="Y209" s="544">
        <f t="shared" si="15"/>
        <v>31.2</v>
      </c>
      <c r="Z209" s="36">
        <f t="shared" si="20"/>
        <v>8.4629999999999997E-2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32.045000000000002</v>
      </c>
      <c r="BN209" s="64">
        <f t="shared" si="17"/>
        <v>34.476000000000006</v>
      </c>
      <c r="BO209" s="64">
        <f t="shared" si="18"/>
        <v>6.6391941391941406E-2</v>
      </c>
      <c r="BP209" s="64">
        <f t="shared" si="19"/>
        <v>7.1428571428571438E-2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19.166666666666668</v>
      </c>
      <c r="Y211" s="545">
        <f>IFERROR(Y202/H202,"0")+IFERROR(Y203/H203,"0")+IFERROR(Y204/H204,"0")+IFERROR(Y205/H205,"0")+IFERROR(Y206/H206,"0")+IFERROR(Y207/H207,"0")+IFERROR(Y208/H208,"0")+IFERROR(Y209/H209,"0")+IFERROR(Y210/H210,"0")</f>
        <v>21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0.13671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46</v>
      </c>
      <c r="Y212" s="545">
        <f>IFERROR(SUM(Y202:Y210),"0")</f>
        <v>50.4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57</v>
      </c>
      <c r="Y215" s="544">
        <f>IFERROR(IF(X215="",0,CEILING((X215/$H215),1)*$H215),"")</f>
        <v>57.599999999999994</v>
      </c>
      <c r="Z215" s="36">
        <f>IFERROR(IF(Y215=0,"",ROUNDUP(Y215/H215,0)*0.00651),"")</f>
        <v>0.15623999999999999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62.985000000000007</v>
      </c>
      <c r="BN215" s="64">
        <f>IFERROR(Y215*I215/H215,"0")</f>
        <v>63.648000000000003</v>
      </c>
      <c r="BO215" s="64">
        <f>IFERROR(1/J215*(X215/H215),"0")</f>
        <v>0.1304945054945055</v>
      </c>
      <c r="BP215" s="64">
        <f>IFERROR(1/J215*(Y215/H215),"0")</f>
        <v>0.13186813186813187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23.75</v>
      </c>
      <c r="Y216" s="545">
        <f>IFERROR(Y214/H214,"0")+IFERROR(Y215/H215,"0")</f>
        <v>24</v>
      </c>
      <c r="Z216" s="545">
        <f>IFERROR(IF(Z214="",0,Z214),"0")+IFERROR(IF(Z215="",0,Z215),"0")</f>
        <v>0.15623999999999999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57</v>
      </c>
      <c r="Y217" s="545">
        <f>IFERROR(SUM(Y214:Y215),"0")</f>
        <v>57.599999999999994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21</v>
      </c>
      <c r="Y224" s="544">
        <f t="shared" si="21"/>
        <v>24</v>
      </c>
      <c r="Z224" s="36">
        <f t="shared" ref="Z224:Z229" si="26">IFERROR(IF(Y224=0,"",ROUNDUP(Y224/H224,0)*0.00902),"")</f>
        <v>5.4120000000000001E-2</v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22.102499999999999</v>
      </c>
      <c r="BN224" s="64">
        <f t="shared" si="23"/>
        <v>25.259999999999998</v>
      </c>
      <c r="BO224" s="64">
        <f t="shared" si="24"/>
        <v>3.9772727272727272E-2</v>
      </c>
      <c r="BP224" s="64">
        <f t="shared" si="25"/>
        <v>4.5454545454545456E-2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5.25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6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5.4120000000000001E-2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21</v>
      </c>
      <c r="Y231" s="545">
        <f>IFERROR(SUM(Y220:Y229),"0")</f>
        <v>24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1</v>
      </c>
      <c r="Y243" s="544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1.1111111111111112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1</v>
      </c>
      <c r="Y247" s="545">
        <f>IFERROR(SUM(Y241:Y245),"0")</f>
        <v>1.8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44</v>
      </c>
      <c r="Y316" s="544">
        <f>IFERROR(IF(X316="",0,CEILING((X316/$H316),1)*$H316),"")</f>
        <v>46.8</v>
      </c>
      <c r="Z316" s="36">
        <f>IFERROR(IF(Y316=0,"",ROUNDUP(Y316/H316,0)*0.01898),"")</f>
        <v>0.11388000000000001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46.927692307692318</v>
      </c>
      <c r="BN316" s="64">
        <f>IFERROR(Y316*I316/H316,"0")</f>
        <v>49.914000000000001</v>
      </c>
      <c r="BO316" s="64">
        <f>IFERROR(1/J316*(X316/H316),"0")</f>
        <v>8.8141025641025647E-2</v>
      </c>
      <c r="BP316" s="64">
        <f>IFERROR(1/J316*(Y316/H316),"0")</f>
        <v>9.375E-2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23</v>
      </c>
      <c r="Y317" s="544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24.421071428571427</v>
      </c>
      <c r="BN317" s="64">
        <f>IFERROR(Y317*I317/H317,"0")</f>
        <v>26.757000000000001</v>
      </c>
      <c r="BO317" s="64">
        <f>IFERROR(1/J317*(X317/H317),"0")</f>
        <v>4.2782738095238096E-2</v>
      </c>
      <c r="BP317" s="64">
        <f>IFERROR(1/J317*(Y317/H317),"0")</f>
        <v>4.6875E-2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8.3791208791208796</v>
      </c>
      <c r="Y318" s="545">
        <f>IFERROR(Y315/H315,"0")+IFERROR(Y316/H316,"0")+IFERROR(Y317/H317,"0")</f>
        <v>9</v>
      </c>
      <c r="Z318" s="545">
        <f>IFERROR(IF(Z315="",0,Z315),"0")+IFERROR(IF(Z316="",0,Z316),"0")+IFERROR(IF(Z317="",0,Z317),"0")</f>
        <v>0.17082000000000003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67</v>
      </c>
      <c r="Y319" s="545">
        <f>IFERROR(SUM(Y315:Y317),"0")</f>
        <v>72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2</v>
      </c>
      <c r="Y329" s="544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1</v>
      </c>
      <c r="Y331" s="545">
        <f>IFERROR(Y328/H328,"0")+IFERROR(Y329/H329,"0")+IFERROR(Y330/H330,"0")</f>
        <v>1</v>
      </c>
      <c r="Z331" s="545">
        <f>IFERROR(IF(Z328="",0,Z328),"0")+IFERROR(IF(Z329="",0,Z329),"0")+IFERROR(IF(Z330="",0,Z330),"0")</f>
        <v>4.7400000000000003E-3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2</v>
      </c>
      <c r="Y332" s="545">
        <f>IFERROR(SUM(Y328:Y330),"0")</f>
        <v>2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856</v>
      </c>
      <c r="Y343" s="544">
        <f t="shared" ref="Y343:Y349" si="32">IFERROR(IF(X343="",0,CEILING((X343/$H343),1)*$H343),"")</f>
        <v>870</v>
      </c>
      <c r="Z343" s="36">
        <f>IFERROR(IF(Y343=0,"",ROUNDUP(Y343/H343,0)*0.02175),"")</f>
        <v>1.2614999999999998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883.39200000000005</v>
      </c>
      <c r="BN343" s="64">
        <f t="shared" ref="BN343:BN349" si="34">IFERROR(Y343*I343/H343,"0")</f>
        <v>897.84</v>
      </c>
      <c r="BO343" s="64">
        <f t="shared" ref="BO343:BO349" si="35">IFERROR(1/J343*(X343/H343),"0")</f>
        <v>1.1888888888888889</v>
      </c>
      <c r="BP343" s="64">
        <f t="shared" ref="BP343:BP349" si="36">IFERROR(1/J343*(Y343/H343),"0")</f>
        <v>1.2083333333333333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187</v>
      </c>
      <c r="Y344" s="544">
        <f t="shared" si="32"/>
        <v>195</v>
      </c>
      <c r="Z344" s="36">
        <f>IFERROR(IF(Y344=0,"",ROUNDUP(Y344/H344,0)*0.02175),"")</f>
        <v>0.28275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192.98400000000001</v>
      </c>
      <c r="BN344" s="64">
        <f t="shared" si="34"/>
        <v>201.23999999999998</v>
      </c>
      <c r="BO344" s="64">
        <f t="shared" si="35"/>
        <v>0.25972222222222219</v>
      </c>
      <c r="BP344" s="64">
        <f t="shared" si="36"/>
        <v>0.27083333333333331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178</v>
      </c>
      <c r="Y345" s="544">
        <f t="shared" si="32"/>
        <v>180</v>
      </c>
      <c r="Z345" s="36">
        <f>IFERROR(IF(Y345=0,"",ROUNDUP(Y345/H345,0)*0.02175),"")</f>
        <v>0.26100000000000001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183.696</v>
      </c>
      <c r="BN345" s="64">
        <f t="shared" si="34"/>
        <v>185.76000000000002</v>
      </c>
      <c r="BO345" s="64">
        <f t="shared" si="35"/>
        <v>0.24722222222222223</v>
      </c>
      <c r="BP345" s="64">
        <f t="shared" si="36"/>
        <v>0.25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81.400000000000006</v>
      </c>
      <c r="Y350" s="545">
        <f>IFERROR(Y343/H343,"0")+IFERROR(Y344/H344,"0")+IFERROR(Y345/H345,"0")+IFERROR(Y346/H346,"0")+IFERROR(Y347/H347,"0")+IFERROR(Y348/H348,"0")+IFERROR(Y349/H349,"0")</f>
        <v>83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1.80525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1221</v>
      </c>
      <c r="Y351" s="545">
        <f>IFERROR(SUM(Y343:Y349),"0")</f>
        <v>1245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745</v>
      </c>
      <c r="Y353" s="544">
        <f>IFERROR(IF(X353="",0,CEILING((X353/$H353),1)*$H353),"")</f>
        <v>750</v>
      </c>
      <c r="Z353" s="36">
        <f>IFERROR(IF(Y353=0,"",ROUNDUP(Y353/H353,0)*0.02175),"")</f>
        <v>1.0874999999999999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768.84</v>
      </c>
      <c r="BN353" s="64">
        <f>IFERROR(Y353*I353/H353,"0")</f>
        <v>774</v>
      </c>
      <c r="BO353" s="64">
        <f>IFERROR(1/J353*(X353/H353),"0")</f>
        <v>1.0347222222222221</v>
      </c>
      <c r="BP353" s="64">
        <f>IFERROR(1/J353*(Y353/H353),"0")</f>
        <v>1.0416666666666665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49.666666666666664</v>
      </c>
      <c r="Y355" s="545">
        <f>IFERROR(Y353/H353,"0")+IFERROR(Y354/H354,"0")</f>
        <v>50</v>
      </c>
      <c r="Z355" s="545">
        <f>IFERROR(IF(Z353="",0,Z353),"0")+IFERROR(IF(Z354="",0,Z354),"0")</f>
        <v>1.0874999999999999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745</v>
      </c>
      <c r="Y356" s="545">
        <f>IFERROR(SUM(Y353:Y354),"0")</f>
        <v>750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4</v>
      </c>
      <c r="Y359" s="544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4.230666666666667</v>
      </c>
      <c r="BN359" s="64">
        <f>IFERROR(Y359*I359/H359,"0")</f>
        <v>9.5190000000000001</v>
      </c>
      <c r="BO359" s="64">
        <f>IFERROR(1/J359*(X359/H359),"0")</f>
        <v>6.9444444444444441E-3</v>
      </c>
      <c r="BP359" s="64">
        <f>IFERROR(1/J359*(Y359/H359),"0")</f>
        <v>1.5625E-2</v>
      </c>
    </row>
    <row r="360" spans="1:68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0.44444444444444442</v>
      </c>
      <c r="Y360" s="545">
        <f>IFERROR(Y358/H358,"0")+IFERROR(Y359/H359,"0")</f>
        <v>1</v>
      </c>
      <c r="Z360" s="545">
        <f>IFERROR(IF(Z358="",0,Z358),"0")+IFERROR(IF(Z359="",0,Z359),"0")</f>
        <v>1.898E-2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4</v>
      </c>
      <c r="Y361" s="545">
        <f>IFERROR(SUM(Y358:Y359),"0")</f>
        <v>9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hidden="1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132</v>
      </c>
      <c r="Y378" s="544">
        <f>IFERROR(IF(X378="",0,CEILING((X378/$H378),1)*$H378),"")</f>
        <v>135</v>
      </c>
      <c r="Z378" s="36">
        <f>IFERROR(IF(Y378=0,"",ROUNDUP(Y378/H378,0)*0.01898),"")</f>
        <v>0.28470000000000001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139.61199999999999</v>
      </c>
      <c r="BN378" s="64">
        <f>IFERROR(Y378*I378/H378,"0")</f>
        <v>142.785</v>
      </c>
      <c r="BO378" s="64">
        <f>IFERROR(1/J378*(X378/H378),"0")</f>
        <v>0.22916666666666666</v>
      </c>
      <c r="BP378" s="64">
        <f>IFERROR(1/J378*(Y378/H378),"0")</f>
        <v>0.234375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14.666666666666666</v>
      </c>
      <c r="Y380" s="545">
        <f>IFERROR(Y378/H378,"0")+IFERROR(Y379/H379,"0")</f>
        <v>15</v>
      </c>
      <c r="Z380" s="545">
        <f>IFERROR(IF(Z378="",0,Z378),"0")+IFERROR(IF(Z379="",0,Z379),"0")</f>
        <v>0.28470000000000001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132</v>
      </c>
      <c r="Y381" s="545">
        <f>IFERROR(SUM(Y378:Y379),"0")</f>
        <v>135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hidden="1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idden="1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hidden="1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22</v>
      </c>
      <c r="Y422" s="544">
        <f t="shared" ref="Y422:Y433" si="43">IFERROR(IF(X422="",0,CEILING((X422/$H422),1)*$H422),"")</f>
        <v>26.400000000000002</v>
      </c>
      <c r="Z422" s="36">
        <f t="shared" ref="Z422:Z428" si="44">IFERROR(IF(Y422=0,"",ROUNDUP(Y422/H422,0)*0.01196),"")</f>
        <v>5.9799999999999999E-2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23.5</v>
      </c>
      <c r="BN422" s="64">
        <f t="shared" ref="BN422:BN433" si="46">IFERROR(Y422*I422/H422,"0")</f>
        <v>28.200000000000003</v>
      </c>
      <c r="BO422" s="64">
        <f t="shared" ref="BO422:BO433" si="47">IFERROR(1/J422*(X422/H422),"0")</f>
        <v>4.0064102564102561E-2</v>
      </c>
      <c r="BP422" s="64">
        <f t="shared" ref="BP422:BP433" si="48">IFERROR(1/J422*(Y422/H422),"0")</f>
        <v>4.807692307692308E-2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21</v>
      </c>
      <c r="Y424" s="544">
        <f t="shared" si="43"/>
        <v>21.12</v>
      </c>
      <c r="Z424" s="36">
        <f t="shared" si="44"/>
        <v>4.7840000000000001E-2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22.43181818181818</v>
      </c>
      <c r="BN424" s="64">
        <f t="shared" si="46"/>
        <v>22.56</v>
      </c>
      <c r="BO424" s="64">
        <f t="shared" si="47"/>
        <v>3.8243006993006992E-2</v>
      </c>
      <c r="BP424" s="64">
        <f t="shared" si="48"/>
        <v>3.8461538461538464E-2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448</v>
      </c>
      <c r="Y427" s="544">
        <f t="shared" si="43"/>
        <v>448.8</v>
      </c>
      <c r="Z427" s="36">
        <f t="shared" si="44"/>
        <v>1.0165999999999999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478.5454545454545</v>
      </c>
      <c r="BN427" s="64">
        <f t="shared" si="46"/>
        <v>479.4</v>
      </c>
      <c r="BO427" s="64">
        <f t="shared" si="47"/>
        <v>0.81585081585081587</v>
      </c>
      <c r="BP427" s="64">
        <f t="shared" si="48"/>
        <v>0.8173076923076924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92.992424242424235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94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1.1242399999999999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491</v>
      </c>
      <c r="Y435" s="545">
        <f>IFERROR(SUM(Y422:Y433),"0")</f>
        <v>496.32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164</v>
      </c>
      <c r="Y437" s="544">
        <f>IFERROR(IF(X437="",0,CEILING((X437/$H437),1)*$H437),"")</f>
        <v>168.96</v>
      </c>
      <c r="Z437" s="36">
        <f>IFERROR(IF(Y437=0,"",ROUNDUP(Y437/H437,0)*0.01196),"")</f>
        <v>0.38272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175.18181818181816</v>
      </c>
      <c r="BN437" s="64">
        <f>IFERROR(Y437*I437/H437,"0")</f>
        <v>180.48</v>
      </c>
      <c r="BO437" s="64">
        <f>IFERROR(1/J437*(X437/H437),"0")</f>
        <v>0.29865967365967366</v>
      </c>
      <c r="BP437" s="64">
        <f>IFERROR(1/J437*(Y437/H437),"0")</f>
        <v>0.30769230769230771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31.060606060606059</v>
      </c>
      <c r="Y440" s="545">
        <f>IFERROR(Y437/H437,"0")+IFERROR(Y438/H438,"0")+IFERROR(Y439/H439,"0")</f>
        <v>32</v>
      </c>
      <c r="Z440" s="545">
        <f>IFERROR(IF(Z437="",0,Z437),"0")+IFERROR(IF(Z438="",0,Z438),"0")+IFERROR(IF(Z439="",0,Z439),"0")</f>
        <v>0.38272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164</v>
      </c>
      <c r="Y441" s="545">
        <f>IFERROR(SUM(Y437:Y439),"0")</f>
        <v>168.96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hidden="1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151</v>
      </c>
      <c r="Y445" s="544">
        <f t="shared" si="49"/>
        <v>153.12</v>
      </c>
      <c r="Z445" s="36">
        <f>IFERROR(IF(Y445=0,"",ROUNDUP(Y445/H445,0)*0.01196),"")</f>
        <v>0.34683999999999998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161.29545454545453</v>
      </c>
      <c r="BN445" s="64">
        <f t="shared" si="51"/>
        <v>163.56</v>
      </c>
      <c r="BO445" s="64">
        <f t="shared" si="52"/>
        <v>0.27498543123543123</v>
      </c>
      <c r="BP445" s="64">
        <f t="shared" si="53"/>
        <v>0.27884615384615385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38.068181818181813</v>
      </c>
      <c r="Y449" s="545">
        <f>IFERROR(Y443/H443,"0")+IFERROR(Y444/H444,"0")+IFERROR(Y445/H445,"0")+IFERROR(Y446/H446,"0")+IFERROR(Y447/H447,"0")+IFERROR(Y448/H448,"0")</f>
        <v>39</v>
      </c>
      <c r="Z449" s="545">
        <f>IFERROR(IF(Z443="",0,Z443),"0")+IFERROR(IF(Z444="",0,Z444),"0")+IFERROR(IF(Z445="",0,Z445),"0")+IFERROR(IF(Z446="",0,Z446),"0")+IFERROR(IF(Z447="",0,Z447),"0")+IFERROR(IF(Z448="",0,Z448),"0")</f>
        <v>0.46643999999999997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201</v>
      </c>
      <c r="Y450" s="545">
        <f>IFERROR(SUM(Y443:Y448),"0")</f>
        <v>205.92000000000002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34</v>
      </c>
      <c r="Y478" s="544">
        <f>IFERROR(IF(X478="",0,CEILING((X478/$H478),1)*$H478),"")</f>
        <v>36</v>
      </c>
      <c r="Z478" s="36">
        <f>IFERROR(IF(Y478=0,"",ROUNDUP(Y478/H478,0)*0.01898),"")</f>
        <v>7.5920000000000001E-2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35.960666666666668</v>
      </c>
      <c r="BN478" s="64">
        <f>IFERROR(Y478*I478/H478,"0")</f>
        <v>38.076000000000001</v>
      </c>
      <c r="BO478" s="64">
        <f>IFERROR(1/J478*(X478/H478),"0")</f>
        <v>5.9027777777777776E-2</v>
      </c>
      <c r="BP478" s="64">
        <f>IFERROR(1/J478*(Y478/H478),"0")</f>
        <v>6.25E-2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3.7777777777777777</v>
      </c>
      <c r="Y479" s="545">
        <f>IFERROR(Y478/H478,"0")</f>
        <v>4</v>
      </c>
      <c r="Z479" s="545">
        <f>IFERROR(IF(Z478="",0,Z478),"0")</f>
        <v>7.5920000000000001E-2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34</v>
      </c>
      <c r="Y480" s="545">
        <f>IFERROR(SUM(Y478:Y478),"0")</f>
        <v>36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3966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4089.6000000000004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4151.5503127983129</v>
      </c>
      <c r="Y492" s="545">
        <f>IFERROR(SUM(BN22:BN488),"0")</f>
        <v>4281.4660000000003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7</v>
      </c>
      <c r="Y493" s="38">
        <f>ROUNDUP(SUM(BP22:BP488),0)</f>
        <v>7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4326.5503127983129</v>
      </c>
      <c r="Y494" s="545">
        <f>GrossWeightTotalR+PalletQtyTotalR*25</f>
        <v>4456.4660000000003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528.0396628063296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547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7.3800599999999985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192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86.4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11.2</v>
      </c>
      <c r="E501" s="46">
        <f>IFERROR(Y86*1,"0")+IFERROR(Y87*1,"0")+IFERROR(Y88*1,"0")+IFERROR(Y92*1,"0")+IFERROR(Y93*1,"0")+IFERROR(Y94*1,"0")+IFERROR(Y95*1,"0")</f>
        <v>290.7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99.9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63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392.4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25.8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74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2004</v>
      </c>
      <c r="U501" s="46">
        <f>IFERROR(Y368*1,"0")+IFERROR(Y369*1,"0")+IFERROR(Y373*1,"0")+IFERROR(Y374*1,"0")+IFERROR(Y378*1,"0")+IFERROR(Y379*1,"0")</f>
        <v>135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871.19999999999993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36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6"/>
        <filter val="0,44"/>
        <filter val="1 221,00"/>
        <filter val="1,00"/>
        <filter val="1,11"/>
        <filter val="1,30"/>
        <filter val="110,00"/>
        <filter val="13,70"/>
        <filter val="130,00"/>
        <filter val="132,00"/>
        <filter val="14,00"/>
        <filter val="14,67"/>
        <filter val="151,00"/>
        <filter val="164,00"/>
        <filter val="17,00"/>
        <filter val="17,90"/>
        <filter val="178,00"/>
        <filter val="187,00"/>
        <filter val="19,00"/>
        <filter val="19,17"/>
        <filter val="2,00"/>
        <filter val="200,00"/>
        <filter val="201,00"/>
        <filter val="21,00"/>
        <filter val="22,00"/>
        <filter val="22,38"/>
        <filter val="23,00"/>
        <filter val="23,75"/>
        <filter val="240,00"/>
        <filter val="272,00"/>
        <filter val="29,00"/>
        <filter val="3 966,00"/>
        <filter val="3,78"/>
        <filter val="31,00"/>
        <filter val="31,06"/>
        <filter val="34,00"/>
        <filter val="36,48"/>
        <filter val="37,00"/>
        <filter val="38,07"/>
        <filter val="4 151,55"/>
        <filter val="4 326,55"/>
        <filter val="4,00"/>
        <filter val="44,00"/>
        <filter val="448,00"/>
        <filter val="46,00"/>
        <filter val="49,67"/>
        <filter val="491,00"/>
        <filter val="5,00"/>
        <filter val="5,25"/>
        <filter val="50,00"/>
        <filter val="528,04"/>
        <filter val="57,00"/>
        <filter val="57,41"/>
        <filter val="58,00"/>
        <filter val="67,00"/>
        <filter val="7"/>
        <filter val="7,78"/>
        <filter val="71,00"/>
        <filter val="745,00"/>
        <filter val="8,38"/>
        <filter val="81,40"/>
        <filter val="84,00"/>
        <filter val="856,00"/>
        <filter val="92,99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