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11BB6CE-1237-4515-A4CE-6FC2BFE94FD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0" i="1" l="1"/>
  <c r="X489" i="1"/>
  <c r="BO488" i="1"/>
  <c r="BM488" i="1"/>
  <c r="Y488" i="1"/>
  <c r="P488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P438" i="1"/>
  <c r="BO437" i="1"/>
  <c r="BM437" i="1"/>
  <c r="Y437" i="1"/>
  <c r="Y440" i="1" s="1"/>
  <c r="P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Y331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O274" i="1"/>
  <c r="BM274" i="1"/>
  <c r="Y274" i="1"/>
  <c r="Y276" i="1" s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X128" i="1"/>
  <c r="X127" i="1"/>
  <c r="BO126" i="1"/>
  <c r="BM126" i="1"/>
  <c r="Z126" i="1"/>
  <c r="Y126" i="1"/>
  <c r="P126" i="1"/>
  <c r="BO125" i="1"/>
  <c r="BM125" i="1"/>
  <c r="Y125" i="1"/>
  <c r="Y127" i="1" s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P87" i="1"/>
  <c r="BP86" i="1"/>
  <c r="BO86" i="1"/>
  <c r="BN86" i="1"/>
  <c r="BM86" i="1"/>
  <c r="Z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X70" i="1"/>
  <c r="X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P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136" i="1" l="1"/>
  <c r="BN136" i="1"/>
  <c r="Z136" i="1"/>
  <c r="BP182" i="1"/>
  <c r="BN182" i="1"/>
  <c r="Z182" i="1"/>
  <c r="BP186" i="1"/>
  <c r="BN186" i="1"/>
  <c r="Z186" i="1"/>
  <c r="BP208" i="1"/>
  <c r="BN208" i="1"/>
  <c r="Z208" i="1"/>
  <c r="Y235" i="1"/>
  <c r="Y234" i="1"/>
  <c r="BP233" i="1"/>
  <c r="BN233" i="1"/>
  <c r="Z233" i="1"/>
  <c r="Z234" i="1" s="1"/>
  <c r="Y239" i="1"/>
  <c r="Y238" i="1"/>
  <c r="BP237" i="1"/>
  <c r="BN237" i="1"/>
  <c r="Z237" i="1"/>
  <c r="Z238" i="1" s="1"/>
  <c r="BP241" i="1"/>
  <c r="BN241" i="1"/>
  <c r="Z241" i="1"/>
  <c r="BP268" i="1"/>
  <c r="BN268" i="1"/>
  <c r="Z268" i="1"/>
  <c r="BN307" i="1"/>
  <c r="Z307" i="1"/>
  <c r="BP309" i="1"/>
  <c r="BN309" i="1"/>
  <c r="Z309" i="1"/>
  <c r="BP347" i="1"/>
  <c r="BN347" i="1"/>
  <c r="Z347" i="1"/>
  <c r="BP391" i="1"/>
  <c r="BN391" i="1"/>
  <c r="Z391" i="1"/>
  <c r="BP429" i="1"/>
  <c r="BN429" i="1"/>
  <c r="Z429" i="1"/>
  <c r="BP461" i="1"/>
  <c r="BN461" i="1"/>
  <c r="Z461" i="1"/>
  <c r="X492" i="1"/>
  <c r="X495" i="1"/>
  <c r="Z27" i="1"/>
  <c r="BN27" i="1"/>
  <c r="Z54" i="1"/>
  <c r="BN54" i="1"/>
  <c r="Z55" i="1"/>
  <c r="BN55" i="1"/>
  <c r="Z75" i="1"/>
  <c r="BN75" i="1"/>
  <c r="Z94" i="1"/>
  <c r="BN94" i="1"/>
  <c r="Z109" i="1"/>
  <c r="BN109" i="1"/>
  <c r="BP113" i="1"/>
  <c r="BN113" i="1"/>
  <c r="Z113" i="1"/>
  <c r="BP161" i="1"/>
  <c r="BN161" i="1"/>
  <c r="Z161" i="1"/>
  <c r="BP198" i="1"/>
  <c r="BN198" i="1"/>
  <c r="Z198" i="1"/>
  <c r="BP223" i="1"/>
  <c r="BN223" i="1"/>
  <c r="Z223" i="1"/>
  <c r="BP252" i="1"/>
  <c r="BN252" i="1"/>
  <c r="Z252" i="1"/>
  <c r="BP297" i="1"/>
  <c r="BN297" i="1"/>
  <c r="Z297" i="1"/>
  <c r="BP330" i="1"/>
  <c r="BN330" i="1"/>
  <c r="Z330" i="1"/>
  <c r="BP335" i="1"/>
  <c r="BN335" i="1"/>
  <c r="Z335" i="1"/>
  <c r="BP373" i="1"/>
  <c r="BN373" i="1"/>
  <c r="Z373" i="1"/>
  <c r="BP410" i="1"/>
  <c r="BN410" i="1"/>
  <c r="Z410" i="1"/>
  <c r="BP439" i="1"/>
  <c r="BN439" i="1"/>
  <c r="Z439" i="1"/>
  <c r="BP443" i="1"/>
  <c r="BN443" i="1"/>
  <c r="Z443" i="1"/>
  <c r="BP483" i="1"/>
  <c r="BN483" i="1"/>
  <c r="Z483" i="1"/>
  <c r="Y110" i="1"/>
  <c r="BP130" i="1"/>
  <c r="BN130" i="1"/>
  <c r="Z130" i="1"/>
  <c r="BP159" i="1"/>
  <c r="BN159" i="1"/>
  <c r="Z159" i="1"/>
  <c r="BP171" i="1"/>
  <c r="BN171" i="1"/>
  <c r="Z171" i="1"/>
  <c r="BP196" i="1"/>
  <c r="BN196" i="1"/>
  <c r="Z196" i="1"/>
  <c r="BP206" i="1"/>
  <c r="BN206" i="1"/>
  <c r="Z206" i="1"/>
  <c r="BP221" i="1"/>
  <c r="BN221" i="1"/>
  <c r="Z221" i="1"/>
  <c r="BP229" i="1"/>
  <c r="BN229" i="1"/>
  <c r="Z229" i="1"/>
  <c r="BP250" i="1"/>
  <c r="BN250" i="1"/>
  <c r="Z250" i="1"/>
  <c r="BP261" i="1"/>
  <c r="BN261" i="1"/>
  <c r="Z261" i="1"/>
  <c r="BP293" i="1"/>
  <c r="BN293" i="1"/>
  <c r="Z293" i="1"/>
  <c r="BP303" i="1"/>
  <c r="BN303" i="1"/>
  <c r="Z303" i="1"/>
  <c r="B501" i="1"/>
  <c r="X493" i="1"/>
  <c r="X494" i="1" s="1"/>
  <c r="Y31" i="1"/>
  <c r="Z29" i="1"/>
  <c r="BN29" i="1"/>
  <c r="C501" i="1"/>
  <c r="Z52" i="1"/>
  <c r="BN52" i="1"/>
  <c r="Z61" i="1"/>
  <c r="BN61" i="1"/>
  <c r="Z73" i="1"/>
  <c r="BN73" i="1"/>
  <c r="Z81" i="1"/>
  <c r="BN81" i="1"/>
  <c r="Y90" i="1"/>
  <c r="Z88" i="1"/>
  <c r="BN88" i="1"/>
  <c r="Y89" i="1"/>
  <c r="Z92" i="1"/>
  <c r="BN92" i="1"/>
  <c r="Z101" i="1"/>
  <c r="BN101" i="1"/>
  <c r="Z107" i="1"/>
  <c r="BN107" i="1"/>
  <c r="BP107" i="1"/>
  <c r="Z115" i="1"/>
  <c r="BN115" i="1"/>
  <c r="BP126" i="1"/>
  <c r="BN126" i="1"/>
  <c r="BP141" i="1"/>
  <c r="BN141" i="1"/>
  <c r="Z141" i="1"/>
  <c r="BP163" i="1"/>
  <c r="BN163" i="1"/>
  <c r="Z163" i="1"/>
  <c r="BP192" i="1"/>
  <c r="BN192" i="1"/>
  <c r="Z192" i="1"/>
  <c r="BP202" i="1"/>
  <c r="BN202" i="1"/>
  <c r="Z202" i="1"/>
  <c r="BP210" i="1"/>
  <c r="BN210" i="1"/>
  <c r="Z210" i="1"/>
  <c r="BP225" i="1"/>
  <c r="BN225" i="1"/>
  <c r="Z225" i="1"/>
  <c r="BP243" i="1"/>
  <c r="BN243" i="1"/>
  <c r="Z243" i="1"/>
  <c r="BP254" i="1"/>
  <c r="BN254" i="1"/>
  <c r="Z254" i="1"/>
  <c r="BP275" i="1"/>
  <c r="BN275" i="1"/>
  <c r="Z275" i="1"/>
  <c r="Y281" i="1"/>
  <c r="Y280" i="1"/>
  <c r="BP279" i="1"/>
  <c r="BN279" i="1"/>
  <c r="Z279" i="1"/>
  <c r="Z280" i="1" s="1"/>
  <c r="Q501" i="1"/>
  <c r="Y285" i="1"/>
  <c r="BP284" i="1"/>
  <c r="BN284" i="1"/>
  <c r="Z284" i="1"/>
  <c r="Z285" i="1" s="1"/>
  <c r="BP289" i="1"/>
  <c r="BN289" i="1"/>
  <c r="Z289" i="1"/>
  <c r="BP299" i="1"/>
  <c r="BN299" i="1"/>
  <c r="Z299" i="1"/>
  <c r="BP311" i="1"/>
  <c r="BN311" i="1"/>
  <c r="Z311" i="1"/>
  <c r="BP322" i="1"/>
  <c r="BN322" i="1"/>
  <c r="Z322" i="1"/>
  <c r="BP337" i="1"/>
  <c r="BN337" i="1"/>
  <c r="Z337" i="1"/>
  <c r="BP349" i="1"/>
  <c r="BN349" i="1"/>
  <c r="Z349" i="1"/>
  <c r="BP379" i="1"/>
  <c r="BN379" i="1"/>
  <c r="Z379" i="1"/>
  <c r="V501" i="1"/>
  <c r="BP385" i="1"/>
  <c r="BN385" i="1"/>
  <c r="Z385" i="1"/>
  <c r="BP393" i="1"/>
  <c r="BN393" i="1"/>
  <c r="Z393" i="1"/>
  <c r="BP423" i="1"/>
  <c r="BN423" i="1"/>
  <c r="Z423" i="1"/>
  <c r="BP431" i="1"/>
  <c r="BN431" i="1"/>
  <c r="Z431" i="1"/>
  <c r="BP445" i="1"/>
  <c r="BN445" i="1"/>
  <c r="Z445" i="1"/>
  <c r="BP463" i="1"/>
  <c r="BN463" i="1"/>
  <c r="Z463" i="1"/>
  <c r="AA501" i="1"/>
  <c r="Y489" i="1"/>
  <c r="BP488" i="1"/>
  <c r="BN488" i="1"/>
  <c r="Z488" i="1"/>
  <c r="Z489" i="1" s="1"/>
  <c r="Y247" i="1"/>
  <c r="Y263" i="1"/>
  <c r="Y313" i="1"/>
  <c r="BP307" i="1"/>
  <c r="BP317" i="1"/>
  <c r="BN317" i="1"/>
  <c r="Z317" i="1"/>
  <c r="BP321" i="1"/>
  <c r="BN321" i="1"/>
  <c r="Z321" i="1"/>
  <c r="Y332" i="1"/>
  <c r="BP328" i="1"/>
  <c r="BN328" i="1"/>
  <c r="Z328" i="1"/>
  <c r="BP345" i="1"/>
  <c r="BN345" i="1"/>
  <c r="Z345" i="1"/>
  <c r="BP369" i="1"/>
  <c r="BN369" i="1"/>
  <c r="Z369" i="1"/>
  <c r="BP389" i="1"/>
  <c r="BN389" i="1"/>
  <c r="Z389" i="1"/>
  <c r="Y405" i="1"/>
  <c r="BP404" i="1"/>
  <c r="BN404" i="1"/>
  <c r="Z404" i="1"/>
  <c r="Z405" i="1" s="1"/>
  <c r="Y412" i="1"/>
  <c r="BP408" i="1"/>
  <c r="BN408" i="1"/>
  <c r="Z408" i="1"/>
  <c r="BP427" i="1"/>
  <c r="BN427" i="1"/>
  <c r="Z427" i="1"/>
  <c r="Y441" i="1"/>
  <c r="BP437" i="1"/>
  <c r="BN437" i="1"/>
  <c r="Z437" i="1"/>
  <c r="BP453" i="1"/>
  <c r="BN453" i="1"/>
  <c r="Z453" i="1"/>
  <c r="BP469" i="1"/>
  <c r="BN469" i="1"/>
  <c r="Z469" i="1"/>
  <c r="BP473" i="1"/>
  <c r="BN473" i="1"/>
  <c r="Z473" i="1"/>
  <c r="Y319" i="1"/>
  <c r="Y318" i="1"/>
  <c r="Y375" i="1"/>
  <c r="Y471" i="1"/>
  <c r="Y470" i="1"/>
  <c r="H9" i="1"/>
  <c r="A10" i="1"/>
  <c r="Y24" i="1"/>
  <c r="Y32" i="1"/>
  <c r="Y36" i="1"/>
  <c r="Y44" i="1"/>
  <c r="Y48" i="1"/>
  <c r="D501" i="1"/>
  <c r="Y57" i="1"/>
  <c r="BP56" i="1"/>
  <c r="BN56" i="1"/>
  <c r="Z56" i="1"/>
  <c r="Y58" i="1"/>
  <c r="Y63" i="1"/>
  <c r="BP60" i="1"/>
  <c r="BN60" i="1"/>
  <c r="Z60" i="1"/>
  <c r="BP68" i="1"/>
  <c r="BN68" i="1"/>
  <c r="Z68" i="1"/>
  <c r="Y70" i="1"/>
  <c r="Y77" i="1"/>
  <c r="BP72" i="1"/>
  <c r="BN72" i="1"/>
  <c r="Z72" i="1"/>
  <c r="BP76" i="1"/>
  <c r="BN76" i="1"/>
  <c r="Z76" i="1"/>
  <c r="Y78" i="1"/>
  <c r="Y83" i="1"/>
  <c r="BP80" i="1"/>
  <c r="BN80" i="1"/>
  <c r="Z80" i="1"/>
  <c r="BP93" i="1"/>
  <c r="BN93" i="1"/>
  <c r="Z93" i="1"/>
  <c r="BP102" i="1"/>
  <c r="BN102" i="1"/>
  <c r="Z102" i="1"/>
  <c r="BP114" i="1"/>
  <c r="BN114" i="1"/>
  <c r="Z114" i="1"/>
  <c r="BP131" i="1"/>
  <c r="BN131" i="1"/>
  <c r="Z131" i="1"/>
  <c r="Z132" i="1" s="1"/>
  <c r="Y133" i="1"/>
  <c r="Y138" i="1"/>
  <c r="BP135" i="1"/>
  <c r="BN135" i="1"/>
  <c r="Z135" i="1"/>
  <c r="Z137" i="1" s="1"/>
  <c r="BP148" i="1"/>
  <c r="BN148" i="1"/>
  <c r="Z148" i="1"/>
  <c r="Y150" i="1"/>
  <c r="I501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01" i="1"/>
  <c r="Y231" i="1"/>
  <c r="BP220" i="1"/>
  <c r="BN220" i="1"/>
  <c r="Z220" i="1"/>
  <c r="Y230" i="1"/>
  <c r="BP224" i="1"/>
  <c r="BN224" i="1"/>
  <c r="Z224" i="1"/>
  <c r="BP228" i="1"/>
  <c r="BN228" i="1"/>
  <c r="Z228" i="1"/>
  <c r="BP253" i="1"/>
  <c r="BN253" i="1"/>
  <c r="Z253" i="1"/>
  <c r="BP310" i="1"/>
  <c r="BN310" i="1"/>
  <c r="Z310" i="1"/>
  <c r="BP336" i="1"/>
  <c r="BN336" i="1"/>
  <c r="Z336" i="1"/>
  <c r="Y338" i="1"/>
  <c r="E501" i="1"/>
  <c r="F9" i="1"/>
  <c r="J9" i="1"/>
  <c r="Z22" i="1"/>
  <c r="Z23" i="1" s="1"/>
  <c r="BN22" i="1"/>
  <c r="BP22" i="1"/>
  <c r="Y23" i="1"/>
  <c r="X491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BP62" i="1"/>
  <c r="BN62" i="1"/>
  <c r="Z62" i="1"/>
  <c r="Y64" i="1"/>
  <c r="Y69" i="1"/>
  <c r="BP66" i="1"/>
  <c r="BN66" i="1"/>
  <c r="Z66" i="1"/>
  <c r="Z69" i="1" s="1"/>
  <c r="BP74" i="1"/>
  <c r="BN74" i="1"/>
  <c r="Z74" i="1"/>
  <c r="Y82" i="1"/>
  <c r="BP87" i="1"/>
  <c r="BN87" i="1"/>
  <c r="Z87" i="1"/>
  <c r="Z89" i="1" s="1"/>
  <c r="Y96" i="1"/>
  <c r="BP95" i="1"/>
  <c r="BN95" i="1"/>
  <c r="Z95" i="1"/>
  <c r="Y97" i="1"/>
  <c r="F501" i="1"/>
  <c r="Y105" i="1"/>
  <c r="BP100" i="1"/>
  <c r="BN100" i="1"/>
  <c r="Z100" i="1"/>
  <c r="Y104" i="1"/>
  <c r="BP108" i="1"/>
  <c r="BN108" i="1"/>
  <c r="Z108" i="1"/>
  <c r="Y117" i="1"/>
  <c r="BP116" i="1"/>
  <c r="BN116" i="1"/>
  <c r="Z116" i="1"/>
  <c r="Y118" i="1"/>
  <c r="Y121" i="1"/>
  <c r="BP120" i="1"/>
  <c r="BN120" i="1"/>
  <c r="Z120" i="1"/>
  <c r="Z121" i="1" s="1"/>
  <c r="Y122" i="1"/>
  <c r="G501" i="1"/>
  <c r="Y128" i="1"/>
  <c r="BP125" i="1"/>
  <c r="BN125" i="1"/>
  <c r="Z125" i="1"/>
  <c r="Z127" i="1" s="1"/>
  <c r="Y132" i="1"/>
  <c r="Y137" i="1"/>
  <c r="BP142" i="1"/>
  <c r="BN142" i="1"/>
  <c r="Z142" i="1"/>
  <c r="Z143" i="1" s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1" i="1"/>
  <c r="Y184" i="1"/>
  <c r="BP181" i="1"/>
  <c r="BN181" i="1"/>
  <c r="Z181" i="1"/>
  <c r="Y188" i="1"/>
  <c r="BP244" i="1"/>
  <c r="BN244" i="1"/>
  <c r="Z244" i="1"/>
  <c r="BP262" i="1"/>
  <c r="BN262" i="1"/>
  <c r="Z262" i="1"/>
  <c r="Y264" i="1"/>
  <c r="O501" i="1"/>
  <c r="Y270" i="1"/>
  <c r="BP267" i="1"/>
  <c r="BN267" i="1"/>
  <c r="Z267" i="1"/>
  <c r="Y271" i="1"/>
  <c r="BP290" i="1"/>
  <c r="BN290" i="1"/>
  <c r="Z290" i="1"/>
  <c r="Y294" i="1"/>
  <c r="BP298" i="1"/>
  <c r="BN298" i="1"/>
  <c r="Z298" i="1"/>
  <c r="Y304" i="1"/>
  <c r="BP302" i="1"/>
  <c r="BN302" i="1"/>
  <c r="Z302" i="1"/>
  <c r="BP323" i="1"/>
  <c r="BN323" i="1"/>
  <c r="Z323" i="1"/>
  <c r="Y325" i="1"/>
  <c r="BP346" i="1"/>
  <c r="BN346" i="1"/>
  <c r="Z346" i="1"/>
  <c r="Y350" i="1"/>
  <c r="BP359" i="1"/>
  <c r="BN359" i="1"/>
  <c r="Z359" i="1"/>
  <c r="Z360" i="1" s="1"/>
  <c r="Y361" i="1"/>
  <c r="Y364" i="1"/>
  <c r="BP363" i="1"/>
  <c r="BN363" i="1"/>
  <c r="Z363" i="1"/>
  <c r="Z364" i="1" s="1"/>
  <c r="Y365" i="1"/>
  <c r="U501" i="1"/>
  <c r="Y371" i="1"/>
  <c r="BP368" i="1"/>
  <c r="BN368" i="1"/>
  <c r="Z368" i="1"/>
  <c r="Y370" i="1"/>
  <c r="BP411" i="1"/>
  <c r="BN411" i="1"/>
  <c r="Z411" i="1"/>
  <c r="Y413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BP448" i="1"/>
  <c r="BN448" i="1"/>
  <c r="Z448" i="1"/>
  <c r="Y450" i="1"/>
  <c r="Y455" i="1"/>
  <c r="BP452" i="1"/>
  <c r="BN452" i="1"/>
  <c r="Z452" i="1"/>
  <c r="Y456" i="1"/>
  <c r="BP462" i="1"/>
  <c r="BN462" i="1"/>
  <c r="Z462" i="1"/>
  <c r="Z501" i="1"/>
  <c r="H501" i="1"/>
  <c r="Y143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Y216" i="1"/>
  <c r="BP222" i="1"/>
  <c r="BN222" i="1"/>
  <c r="Z222" i="1"/>
  <c r="BP226" i="1"/>
  <c r="BN226" i="1"/>
  <c r="Z226" i="1"/>
  <c r="BP242" i="1"/>
  <c r="BN242" i="1"/>
  <c r="Z242" i="1"/>
  <c r="Z246" i="1" s="1"/>
  <c r="Y246" i="1"/>
  <c r="BP251" i="1"/>
  <c r="BN251" i="1"/>
  <c r="Z251" i="1"/>
  <c r="Y255" i="1"/>
  <c r="BP260" i="1"/>
  <c r="BN260" i="1"/>
  <c r="Z260" i="1"/>
  <c r="Z263" i="1" s="1"/>
  <c r="BP269" i="1"/>
  <c r="BN269" i="1"/>
  <c r="Z269" i="1"/>
  <c r="P501" i="1"/>
  <c r="Y277" i="1"/>
  <c r="BP274" i="1"/>
  <c r="BN274" i="1"/>
  <c r="Z274" i="1"/>
  <c r="Z276" i="1" s="1"/>
  <c r="R501" i="1"/>
  <c r="BP292" i="1"/>
  <c r="BN292" i="1"/>
  <c r="Z292" i="1"/>
  <c r="Y305" i="1"/>
  <c r="BP300" i="1"/>
  <c r="BN300" i="1"/>
  <c r="Z300" i="1"/>
  <c r="Z304" i="1" s="1"/>
  <c r="BP308" i="1"/>
  <c r="BN308" i="1"/>
  <c r="Z308" i="1"/>
  <c r="Y312" i="1"/>
  <c r="BP316" i="1"/>
  <c r="BN316" i="1"/>
  <c r="Z316" i="1"/>
  <c r="Y326" i="1"/>
  <c r="BP329" i="1"/>
  <c r="BN329" i="1"/>
  <c r="Z329" i="1"/>
  <c r="Z331" i="1" s="1"/>
  <c r="BP344" i="1"/>
  <c r="BN344" i="1"/>
  <c r="Z344" i="1"/>
  <c r="BP348" i="1"/>
  <c r="BN348" i="1"/>
  <c r="Z348" i="1"/>
  <c r="BP386" i="1"/>
  <c r="BN386" i="1"/>
  <c r="Z386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M501" i="1"/>
  <c r="L501" i="1"/>
  <c r="Y256" i="1"/>
  <c r="Y286" i="1"/>
  <c r="Y295" i="1"/>
  <c r="S501" i="1"/>
  <c r="Y339" i="1"/>
  <c r="T501" i="1"/>
  <c r="Y351" i="1"/>
  <c r="Y356" i="1"/>
  <c r="BP353" i="1"/>
  <c r="BN353" i="1"/>
  <c r="Z353" i="1"/>
  <c r="Z355" i="1" s="1"/>
  <c r="Y360" i="1"/>
  <c r="BP374" i="1"/>
  <c r="BN374" i="1"/>
  <c r="Z374" i="1"/>
  <c r="Z375" i="1" s="1"/>
  <c r="Y376" i="1"/>
  <c r="Y381" i="1"/>
  <c r="BP378" i="1"/>
  <c r="BN378" i="1"/>
  <c r="Z378" i="1"/>
  <c r="Z380" i="1" s="1"/>
  <c r="Y395" i="1"/>
  <c r="BP388" i="1"/>
  <c r="BN388" i="1"/>
  <c r="Z388" i="1"/>
  <c r="BP392" i="1"/>
  <c r="BN392" i="1"/>
  <c r="Z392" i="1"/>
  <c r="BP409" i="1"/>
  <c r="BN409" i="1"/>
  <c r="Z409" i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Y476" i="1"/>
  <c r="Y479" i="1"/>
  <c r="BP478" i="1"/>
  <c r="BN478" i="1"/>
  <c r="Z478" i="1"/>
  <c r="Z479" i="1" s="1"/>
  <c r="Y480" i="1"/>
  <c r="Y485" i="1"/>
  <c r="BP482" i="1"/>
  <c r="BN482" i="1"/>
  <c r="Z482" i="1"/>
  <c r="Y484" i="1"/>
  <c r="W501" i="1"/>
  <c r="Y406" i="1"/>
  <c r="BP426" i="1"/>
  <c r="BN426" i="1"/>
  <c r="Z426" i="1"/>
  <c r="BP430" i="1"/>
  <c r="BN430" i="1"/>
  <c r="Z430" i="1"/>
  <c r="BP438" i="1"/>
  <c r="BN438" i="1"/>
  <c r="Z438" i="1"/>
  <c r="Z440" i="1" s="1"/>
  <c r="Y449" i="1"/>
  <c r="BP446" i="1"/>
  <c r="BN446" i="1"/>
  <c r="Z446" i="1"/>
  <c r="BP454" i="1"/>
  <c r="BN454" i="1"/>
  <c r="Z454" i="1"/>
  <c r="Y465" i="1"/>
  <c r="BP460" i="1"/>
  <c r="BN460" i="1"/>
  <c r="Z460" i="1"/>
  <c r="Y464" i="1"/>
  <c r="BP468" i="1"/>
  <c r="BN468" i="1"/>
  <c r="Z468" i="1"/>
  <c r="Z470" i="1" s="1"/>
  <c r="Y475" i="1"/>
  <c r="Y490" i="1"/>
  <c r="Z464" i="1" l="1"/>
  <c r="Z484" i="1"/>
  <c r="Z475" i="1"/>
  <c r="Z412" i="1"/>
  <c r="Z318" i="1"/>
  <c r="Z312" i="1"/>
  <c r="Z183" i="1"/>
  <c r="Z149" i="1"/>
  <c r="Z57" i="1"/>
  <c r="Z96" i="1"/>
  <c r="Z325" i="1"/>
  <c r="Z110" i="1"/>
  <c r="Z255" i="1"/>
  <c r="Z395" i="1"/>
  <c r="Z294" i="1"/>
  <c r="Z211" i="1"/>
  <c r="Z117" i="1"/>
  <c r="Z350" i="1"/>
  <c r="Z449" i="1"/>
  <c r="Z370" i="1"/>
  <c r="Z104" i="1"/>
  <c r="Z338" i="1"/>
  <c r="Z82" i="1"/>
  <c r="Z455" i="1"/>
  <c r="Z270" i="1"/>
  <c r="Z43" i="1"/>
  <c r="Z31" i="1"/>
  <c r="Y495" i="1"/>
  <c r="Y492" i="1"/>
  <c r="Z230" i="1"/>
  <c r="Z167" i="1"/>
  <c r="Z434" i="1"/>
  <c r="Y493" i="1"/>
  <c r="Z199" i="1"/>
  <c r="Z173" i="1"/>
  <c r="Z77" i="1"/>
  <c r="Z63" i="1"/>
  <c r="Y491" i="1"/>
  <c r="Z496" i="1" l="1"/>
  <c r="Y494" i="1"/>
</calcChain>
</file>

<file path=xl/sharedStrings.xml><?xml version="1.0" encoding="utf-8"?>
<sst xmlns="http://schemas.openxmlformats.org/spreadsheetml/2006/main" count="2330" uniqueCount="768">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</sst>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1"/>
  <sheetViews>
    <sheetView showGridLines="0" tabSelected="1" zoomScaleNormal="100" zoomScaleSheetLayoutView="100" workbookViewId="0">
      <selection activeCell="AA60" sqref="AA60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1" t="s">
        <v>0</v>
      </c>
      <c r="E1" s="579"/>
      <c r="F1" s="579"/>
      <c r="G1" s="12" t="s">
        <v>1</v>
      </c>
      <c r="H1" s="631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8" t="s">
        <v>8</v>
      </c>
      <c r="B5" s="665"/>
      <c r="C5" s="666"/>
      <c r="D5" s="635"/>
      <c r="E5" s="636"/>
      <c r="F5" s="814" t="s">
        <v>9</v>
      </c>
      <c r="G5" s="666"/>
      <c r="H5" s="635" t="s">
        <v>767</v>
      </c>
      <c r="I5" s="772"/>
      <c r="J5" s="772"/>
      <c r="K5" s="772"/>
      <c r="L5" s="772"/>
      <c r="M5" s="636"/>
      <c r="N5" s="58"/>
      <c r="P5" s="24" t="s">
        <v>10</v>
      </c>
      <c r="Q5" s="852">
        <v>45962</v>
      </c>
      <c r="R5" s="670"/>
      <c r="T5" s="714" t="s">
        <v>11</v>
      </c>
      <c r="U5" s="715"/>
      <c r="V5" s="717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8" t="s">
        <v>13</v>
      </c>
      <c r="B6" s="665"/>
      <c r="C6" s="666"/>
      <c r="D6" s="775" t="s">
        <v>14</v>
      </c>
      <c r="E6" s="776"/>
      <c r="F6" s="776"/>
      <c r="G6" s="776"/>
      <c r="H6" s="776"/>
      <c r="I6" s="776"/>
      <c r="J6" s="776"/>
      <c r="K6" s="776"/>
      <c r="L6" s="776"/>
      <c r="M6" s="670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Суббота</v>
      </c>
      <c r="R6" s="548"/>
      <c r="T6" s="724" t="s">
        <v>16</v>
      </c>
      <c r="U6" s="715"/>
      <c r="V6" s="855" t="s">
        <v>17</v>
      </c>
      <c r="W6" s="590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7"/>
      <c r="L7" s="617"/>
      <c r="M7" s="618"/>
      <c r="N7" s="60"/>
      <c r="P7" s="24"/>
      <c r="Q7" s="42"/>
      <c r="R7" s="42"/>
      <c r="T7" s="557"/>
      <c r="U7" s="715"/>
      <c r="V7" s="856"/>
      <c r="W7" s="857"/>
      <c r="AB7" s="51"/>
      <c r="AC7" s="51"/>
      <c r="AD7" s="51"/>
      <c r="AE7" s="51"/>
    </row>
    <row r="8" spans="1:32" s="537" customFormat="1" ht="25.5" customHeight="1" x14ac:dyDescent="0.2">
      <c r="A8" s="869" t="s">
        <v>18</v>
      </c>
      <c r="B8" s="566"/>
      <c r="C8" s="567"/>
      <c r="D8" s="624" t="s">
        <v>19</v>
      </c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20</v>
      </c>
      <c r="Q8" s="684">
        <v>0.41666666666666669</v>
      </c>
      <c r="R8" s="618"/>
      <c r="T8" s="557"/>
      <c r="U8" s="715"/>
      <c r="V8" s="856"/>
      <c r="W8" s="857"/>
      <c r="AB8" s="51"/>
      <c r="AC8" s="51"/>
      <c r="AD8" s="51"/>
      <c r="AE8" s="51"/>
    </row>
    <row r="9" spans="1:32" s="537" customFormat="1" ht="39.950000000000003" customHeight="1" x14ac:dyDescent="0.2">
      <c r="A9" s="6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92"/>
      <c r="E9" s="564"/>
      <c r="F9" s="6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35"/>
      <c r="P9" s="26" t="s">
        <v>21</v>
      </c>
      <c r="Q9" s="667"/>
      <c r="R9" s="668"/>
      <c r="T9" s="557"/>
      <c r="U9" s="715"/>
      <c r="V9" s="858"/>
      <c r="W9" s="859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92"/>
      <c r="E10" s="564"/>
      <c r="F10" s="6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2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25"/>
      <c r="R10" s="726"/>
      <c r="U10" s="24" t="s">
        <v>23</v>
      </c>
      <c r="V10" s="589" t="s">
        <v>24</v>
      </c>
      <c r="W10" s="590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9"/>
      <c r="R11" s="670"/>
      <c r="U11" s="24" t="s">
        <v>27</v>
      </c>
      <c r="V11" s="815" t="s">
        <v>28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6" t="s">
        <v>29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30</v>
      </c>
      <c r="Q12" s="684"/>
      <c r="R12" s="618"/>
      <c r="S12" s="23"/>
      <c r="U12" s="24"/>
      <c r="V12" s="579"/>
      <c r="W12" s="557"/>
      <c r="AB12" s="51"/>
      <c r="AC12" s="51"/>
      <c r="AD12" s="51"/>
      <c r="AE12" s="51"/>
    </row>
    <row r="13" spans="1:32" s="537" customFormat="1" ht="23.25" customHeight="1" x14ac:dyDescent="0.2">
      <c r="A13" s="706" t="s">
        <v>31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32</v>
      </c>
      <c r="Q13" s="815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6" t="s">
        <v>33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5" t="s">
        <v>34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42" t="s">
        <v>35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3"/>
      <c r="Q16" s="743"/>
      <c r="R16" s="743"/>
      <c r="S16" s="743"/>
      <c r="T16" s="7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36</v>
      </c>
      <c r="B17" s="593" t="s">
        <v>37</v>
      </c>
      <c r="C17" s="688" t="s">
        <v>38</v>
      </c>
      <c r="D17" s="593" t="s">
        <v>39</v>
      </c>
      <c r="E17" s="654"/>
      <c r="F17" s="593" t="s">
        <v>40</v>
      </c>
      <c r="G17" s="593" t="s">
        <v>41</v>
      </c>
      <c r="H17" s="593" t="s">
        <v>42</v>
      </c>
      <c r="I17" s="593" t="s">
        <v>43</v>
      </c>
      <c r="J17" s="593" t="s">
        <v>44</v>
      </c>
      <c r="K17" s="593" t="s">
        <v>45</v>
      </c>
      <c r="L17" s="593" t="s">
        <v>46</v>
      </c>
      <c r="M17" s="593" t="s">
        <v>47</v>
      </c>
      <c r="N17" s="593" t="s">
        <v>48</v>
      </c>
      <c r="O17" s="593" t="s">
        <v>49</v>
      </c>
      <c r="P17" s="593" t="s">
        <v>50</v>
      </c>
      <c r="Q17" s="653"/>
      <c r="R17" s="653"/>
      <c r="S17" s="653"/>
      <c r="T17" s="654"/>
      <c r="U17" s="851" t="s">
        <v>51</v>
      </c>
      <c r="V17" s="666"/>
      <c r="W17" s="593" t="s">
        <v>52</v>
      </c>
      <c r="X17" s="593" t="s">
        <v>53</v>
      </c>
      <c r="Y17" s="849" t="s">
        <v>54</v>
      </c>
      <c r="Z17" s="862" t="s">
        <v>55</v>
      </c>
      <c r="AA17" s="750" t="s">
        <v>56</v>
      </c>
      <c r="AB17" s="750" t="s">
        <v>57</v>
      </c>
      <c r="AC17" s="750" t="s">
        <v>58</v>
      </c>
      <c r="AD17" s="750" t="s">
        <v>59</v>
      </c>
      <c r="AE17" s="818"/>
      <c r="AF17" s="819"/>
      <c r="AG17" s="66"/>
      <c r="BD17" s="65" t="s">
        <v>60</v>
      </c>
    </row>
    <row r="18" spans="1:68" ht="14.25" customHeight="1" x14ac:dyDescent="0.2">
      <c r="A18" s="594"/>
      <c r="B18" s="594"/>
      <c r="C18" s="594"/>
      <c r="D18" s="655"/>
      <c r="E18" s="657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655"/>
      <c r="Q18" s="656"/>
      <c r="R18" s="656"/>
      <c r="S18" s="656"/>
      <c r="T18" s="657"/>
      <c r="U18" s="67" t="s">
        <v>61</v>
      </c>
      <c r="V18" s="67" t="s">
        <v>62</v>
      </c>
      <c r="W18" s="594"/>
      <c r="X18" s="594"/>
      <c r="Y18" s="850"/>
      <c r="Z18" s="863"/>
      <c r="AA18" s="751"/>
      <c r="AB18" s="751"/>
      <c r="AC18" s="751"/>
      <c r="AD18" s="820"/>
      <c r="AE18" s="821"/>
      <c r="AF18" s="822"/>
      <c r="AG18" s="66"/>
      <c r="BD18" s="65"/>
    </row>
    <row r="19" spans="1:68" ht="27.75" hidden="1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hidden="1" customHeight="1" x14ac:dyDescent="0.25">
      <c r="A20" s="568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0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1"/>
      <c r="P23" s="565" t="s">
        <v>71</v>
      </c>
      <c r="Q23" s="566"/>
      <c r="R23" s="566"/>
      <c r="S23" s="566"/>
      <c r="T23" s="566"/>
      <c r="U23" s="566"/>
      <c r="V23" s="567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1"/>
      <c r="P24" s="565" t="s">
        <v>71</v>
      </c>
      <c r="Q24" s="566"/>
      <c r="R24" s="566"/>
      <c r="S24" s="566"/>
      <c r="T24" s="566"/>
      <c r="U24" s="566"/>
      <c r="V24" s="567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60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1"/>
      <c r="P31" s="565" t="s">
        <v>71</v>
      </c>
      <c r="Q31" s="566"/>
      <c r="R31" s="566"/>
      <c r="S31" s="566"/>
      <c r="T31" s="566"/>
      <c r="U31" s="566"/>
      <c r="V31" s="567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1"/>
      <c r="P32" s="565" t="s">
        <v>71</v>
      </c>
      <c r="Q32" s="566"/>
      <c r="R32" s="566"/>
      <c r="S32" s="566"/>
      <c r="T32" s="566"/>
      <c r="U32" s="566"/>
      <c r="V32" s="567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60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1"/>
      <c r="P35" s="565" t="s">
        <v>71</v>
      </c>
      <c r="Q35" s="566"/>
      <c r="R35" s="566"/>
      <c r="S35" s="566"/>
      <c r="T35" s="566"/>
      <c r="U35" s="566"/>
      <c r="V35" s="567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1"/>
      <c r="P36" s="565" t="s">
        <v>71</v>
      </c>
      <c r="Q36" s="566"/>
      <c r="R36" s="566"/>
      <c r="S36" s="566"/>
      <c r="T36" s="566"/>
      <c r="U36" s="566"/>
      <c r="V36" s="567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11" t="s">
        <v>97</v>
      </c>
      <c r="B37" s="612"/>
      <c r="C37" s="612"/>
      <c r="D37" s="612"/>
      <c r="E37" s="612"/>
      <c r="F37" s="612"/>
      <c r="G37" s="612"/>
      <c r="H37" s="612"/>
      <c r="I37" s="612"/>
      <c r="J37" s="612"/>
      <c r="K37" s="612"/>
      <c r="L37" s="612"/>
      <c r="M37" s="612"/>
      <c r="N37" s="612"/>
      <c r="O37" s="612"/>
      <c r="P37" s="612"/>
      <c r="Q37" s="612"/>
      <c r="R37" s="612"/>
      <c r="S37" s="612"/>
      <c r="T37" s="612"/>
      <c r="U37" s="612"/>
      <c r="V37" s="612"/>
      <c r="W37" s="612"/>
      <c r="X37" s="612"/>
      <c r="Y37" s="612"/>
      <c r="Z37" s="612"/>
      <c r="AA37" s="48"/>
      <c r="AB37" s="48"/>
      <c r="AC37" s="48"/>
    </row>
    <row r="38" spans="1:68" ht="16.5" hidden="1" customHeight="1" x14ac:dyDescent="0.25">
      <c r="A38" s="568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hidden="1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hidden="1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111</v>
      </c>
      <c r="B42" s="54" t="s">
        <v>112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 t="s">
        <v>110</v>
      </c>
      <c r="M42" s="33" t="s">
        <v>77</v>
      </c>
      <c r="N42" s="33"/>
      <c r="O42" s="32">
        <v>50</v>
      </c>
      <c r="P42" s="6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60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1"/>
      <c r="P43" s="565" t="s">
        <v>71</v>
      </c>
      <c r="Q43" s="566"/>
      <c r="R43" s="566"/>
      <c r="S43" s="566"/>
      <c r="T43" s="566"/>
      <c r="U43" s="566"/>
      <c r="V43" s="567"/>
      <c r="W43" s="37" t="s">
        <v>72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hidden="1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1"/>
      <c r="P44" s="565" t="s">
        <v>71</v>
      </c>
      <c r="Q44" s="566"/>
      <c r="R44" s="566"/>
      <c r="S44" s="566"/>
      <c r="T44" s="566"/>
      <c r="U44" s="566"/>
      <c r="V44" s="567"/>
      <c r="W44" s="37" t="s">
        <v>69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hidden="1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83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60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1"/>
      <c r="P47" s="565" t="s">
        <v>71</v>
      </c>
      <c r="Q47" s="566"/>
      <c r="R47" s="566"/>
      <c r="S47" s="566"/>
      <c r="T47" s="566"/>
      <c r="U47" s="566"/>
      <c r="V47" s="567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1"/>
      <c r="P48" s="565" t="s">
        <v>71</v>
      </c>
      <c r="Q48" s="566"/>
      <c r="R48" s="566"/>
      <c r="S48" s="566"/>
      <c r="T48" s="566"/>
      <c r="U48" s="566"/>
      <c r="V48" s="567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68" t="s">
        <v>116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hidden="1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6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7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5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60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1"/>
      <c r="P57" s="565" t="s">
        <v>71</v>
      </c>
      <c r="Q57" s="566"/>
      <c r="R57" s="566"/>
      <c r="S57" s="566"/>
      <c r="T57" s="566"/>
      <c r="U57" s="566"/>
      <c r="V57" s="567"/>
      <c r="W57" s="37" t="s">
        <v>72</v>
      </c>
      <c r="X57" s="545">
        <f>IFERROR(X51/H51,"0")+IFERROR(X52/H52,"0")+IFERROR(X53/H53,"0")+IFERROR(X54/H54,"0")+IFERROR(X55/H55,"0")+IFERROR(X56/H56,"0")</f>
        <v>0</v>
      </c>
      <c r="Y57" s="545">
        <f>IFERROR(Y51/H51,"0")+IFERROR(Y52/H52,"0")+IFERROR(Y53/H53,"0")+IFERROR(Y54/H54,"0")+IFERROR(Y55/H55,"0")+IFERROR(Y56/H56,"0")</f>
        <v>0</v>
      </c>
      <c r="Z57" s="545">
        <f>IFERROR(IF(Z51="",0,Z51),"0")+IFERROR(IF(Z52="",0,Z52),"0")+IFERROR(IF(Z53="",0,Z53),"0")+IFERROR(IF(Z54="",0,Z54),"0")+IFERROR(IF(Z55="",0,Z55),"0")+IFERROR(IF(Z56="",0,Z56),"0")</f>
        <v>0</v>
      </c>
      <c r="AA57" s="546"/>
      <c r="AB57" s="546"/>
      <c r="AC57" s="546"/>
    </row>
    <row r="58" spans="1:68" hidden="1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1"/>
      <c r="P58" s="565" t="s">
        <v>71</v>
      </c>
      <c r="Q58" s="566"/>
      <c r="R58" s="566"/>
      <c r="S58" s="566"/>
      <c r="T58" s="566"/>
      <c r="U58" s="566"/>
      <c r="V58" s="567"/>
      <c r="W58" s="37" t="s">
        <v>69</v>
      </c>
      <c r="X58" s="545">
        <f>IFERROR(SUM(X51:X56),"0")</f>
        <v>0</v>
      </c>
      <c r="Y58" s="545">
        <f>IFERROR(SUM(Y51:Y56),"0")</f>
        <v>0</v>
      </c>
      <c r="Z58" s="37"/>
      <c r="AA58" s="546"/>
      <c r="AB58" s="546"/>
      <c r="AC58" s="546"/>
    </row>
    <row r="59" spans="1:68" ht="14.25" hidden="1" customHeight="1" x14ac:dyDescent="0.25">
      <c r="A59" s="556" t="s">
        <v>135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20</v>
      </c>
      <c r="Y60" s="544">
        <f>IFERROR(IF(X60="",0,CEILING((X60/$H60),1)*$H60),"")</f>
        <v>21.6</v>
      </c>
      <c r="Z60" s="36">
        <f>IFERROR(IF(Y60=0,"",ROUNDUP(Y60/H60,0)*0.01898),"")</f>
        <v>3.7960000000000001E-2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20.805555555555554</v>
      </c>
      <c r="BN60" s="64">
        <f>IFERROR(Y60*I60/H60,"0")</f>
        <v>22.47</v>
      </c>
      <c r="BO60" s="64">
        <f>IFERROR(1/J60*(X60/H60),"0")</f>
        <v>2.8935185185185182E-2</v>
      </c>
      <c r="BP60" s="64">
        <f>IFERROR(1/J60*(Y60/H60),"0")</f>
        <v>3.125E-2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0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1"/>
      <c r="P63" s="565" t="s">
        <v>71</v>
      </c>
      <c r="Q63" s="566"/>
      <c r="R63" s="566"/>
      <c r="S63" s="566"/>
      <c r="T63" s="566"/>
      <c r="U63" s="566"/>
      <c r="V63" s="567"/>
      <c r="W63" s="37" t="s">
        <v>72</v>
      </c>
      <c r="X63" s="545">
        <f>IFERROR(X60/H60,"0")+IFERROR(X61/H61,"0")+IFERROR(X62/H62,"0")</f>
        <v>1.8518518518518516</v>
      </c>
      <c r="Y63" s="545">
        <f>IFERROR(Y60/H60,"0")+IFERROR(Y61/H61,"0")+IFERROR(Y62/H62,"0")</f>
        <v>2</v>
      </c>
      <c r="Z63" s="545">
        <f>IFERROR(IF(Z60="",0,Z60),"0")+IFERROR(IF(Z61="",0,Z61),"0")+IFERROR(IF(Z62="",0,Z62),"0")</f>
        <v>3.7960000000000001E-2</v>
      </c>
      <c r="AA63" s="546"/>
      <c r="AB63" s="546"/>
      <c r="AC63" s="546"/>
    </row>
    <row r="64" spans="1:68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1"/>
      <c r="P64" s="565" t="s">
        <v>71</v>
      </c>
      <c r="Q64" s="566"/>
      <c r="R64" s="566"/>
      <c r="S64" s="566"/>
      <c r="T64" s="566"/>
      <c r="U64" s="566"/>
      <c r="V64" s="567"/>
      <c r="W64" s="37" t="s">
        <v>69</v>
      </c>
      <c r="X64" s="545">
        <f>IFERROR(SUM(X60:X62),"0")</f>
        <v>20</v>
      </c>
      <c r="Y64" s="545">
        <f>IFERROR(SUM(Y60:Y62),"0")</f>
        <v>21.6</v>
      </c>
      <c r="Z64" s="37"/>
      <c r="AA64" s="546"/>
      <c r="AB64" s="546"/>
      <c r="AC64" s="546"/>
    </row>
    <row r="65" spans="1:68" ht="14.25" hidden="1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60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1"/>
      <c r="P69" s="565" t="s">
        <v>71</v>
      </c>
      <c r="Q69" s="566"/>
      <c r="R69" s="566"/>
      <c r="S69" s="566"/>
      <c r="T69" s="566"/>
      <c r="U69" s="566"/>
      <c r="V69" s="567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1"/>
      <c r="P70" s="565" t="s">
        <v>71</v>
      </c>
      <c r="Q70" s="566"/>
      <c r="R70" s="566"/>
      <c r="S70" s="566"/>
      <c r="T70" s="566"/>
      <c r="U70" s="566"/>
      <c r="V70" s="567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60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1"/>
      <c r="P77" s="565" t="s">
        <v>71</v>
      </c>
      <c r="Q77" s="566"/>
      <c r="R77" s="566"/>
      <c r="S77" s="566"/>
      <c r="T77" s="566"/>
      <c r="U77" s="566"/>
      <c r="V77" s="567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1"/>
      <c r="P78" s="565" t="s">
        <v>71</v>
      </c>
      <c r="Q78" s="566"/>
      <c r="R78" s="566"/>
      <c r="S78" s="566"/>
      <c r="T78" s="566"/>
      <c r="U78" s="566"/>
      <c r="V78" s="567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56" t="s">
        <v>165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hidden="1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60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1"/>
      <c r="P82" s="565" t="s">
        <v>71</v>
      </c>
      <c r="Q82" s="566"/>
      <c r="R82" s="566"/>
      <c r="S82" s="566"/>
      <c r="T82" s="566"/>
      <c r="U82" s="566"/>
      <c r="V82" s="567"/>
      <c r="W82" s="37" t="s">
        <v>72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hidden="1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1"/>
      <c r="P83" s="565" t="s">
        <v>71</v>
      </c>
      <c r="Q83" s="566"/>
      <c r="R83" s="566"/>
      <c r="S83" s="566"/>
      <c r="T83" s="566"/>
      <c r="U83" s="566"/>
      <c r="V83" s="567"/>
      <c r="W83" s="37" t="s">
        <v>69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hidden="1" customHeight="1" x14ac:dyDescent="0.25">
      <c r="A84" s="568" t="s">
        <v>172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hidden="1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hidden="1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6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60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1"/>
      <c r="P89" s="565" t="s">
        <v>71</v>
      </c>
      <c r="Q89" s="566"/>
      <c r="R89" s="566"/>
      <c r="S89" s="566"/>
      <c r="T89" s="566"/>
      <c r="U89" s="566"/>
      <c r="V89" s="567"/>
      <c r="W89" s="37" t="s">
        <v>72</v>
      </c>
      <c r="X89" s="545">
        <f>IFERROR(X86/H86,"0")+IFERROR(X87/H87,"0")+IFERROR(X88/H88,"0")</f>
        <v>0</v>
      </c>
      <c r="Y89" s="545">
        <f>IFERROR(Y86/H86,"0")+IFERROR(Y87/H87,"0")+IFERROR(Y88/H88,"0")</f>
        <v>0</v>
      </c>
      <c r="Z89" s="545">
        <f>IFERROR(IF(Z86="",0,Z86),"0")+IFERROR(IF(Z87="",0,Z87),"0")+IFERROR(IF(Z88="",0,Z88),"0")</f>
        <v>0</v>
      </c>
      <c r="AA89" s="546"/>
      <c r="AB89" s="546"/>
      <c r="AC89" s="546"/>
    </row>
    <row r="90" spans="1:68" hidden="1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1"/>
      <c r="P90" s="565" t="s">
        <v>71</v>
      </c>
      <c r="Q90" s="566"/>
      <c r="R90" s="566"/>
      <c r="S90" s="566"/>
      <c r="T90" s="566"/>
      <c r="U90" s="566"/>
      <c r="V90" s="567"/>
      <c r="W90" s="37" t="s">
        <v>69</v>
      </c>
      <c r="X90" s="545">
        <f>IFERROR(SUM(X86:X88),"0")</f>
        <v>0</v>
      </c>
      <c r="Y90" s="545">
        <f>IFERROR(SUM(Y86:Y88),"0")</f>
        <v>0</v>
      </c>
      <c r="Z90" s="37"/>
      <c r="AA90" s="546"/>
      <c r="AB90" s="546"/>
      <c r="AC90" s="546"/>
    </row>
    <row r="91" spans="1:68" ht="14.25" hidden="1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hidden="1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9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2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54</v>
      </c>
      <c r="Y94" s="544">
        <f>IFERROR(IF(X94="",0,CEILING((X94/$H94),1)*$H94),"")</f>
        <v>54</v>
      </c>
      <c r="Z94" s="36">
        <f>IFERROR(IF(Y94=0,"",ROUNDUP(Y94/H94,0)*0.00651),"")</f>
        <v>0.13020000000000001</v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59.039999999999992</v>
      </c>
      <c r="BN94" s="64">
        <f>IFERROR(Y94*I94/H94,"0")</f>
        <v>59.039999999999992</v>
      </c>
      <c r="BO94" s="64">
        <f>IFERROR(1/J94*(X94/H94),"0")</f>
        <v>0.1098901098901099</v>
      </c>
      <c r="BP94" s="64">
        <f>IFERROR(1/J94*(Y94/H94),"0")</f>
        <v>0.1098901098901099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0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1"/>
      <c r="P96" s="565" t="s">
        <v>71</v>
      </c>
      <c r="Q96" s="566"/>
      <c r="R96" s="566"/>
      <c r="S96" s="566"/>
      <c r="T96" s="566"/>
      <c r="U96" s="566"/>
      <c r="V96" s="567"/>
      <c r="W96" s="37" t="s">
        <v>72</v>
      </c>
      <c r="X96" s="545">
        <f>IFERROR(X92/H92,"0")+IFERROR(X93/H93,"0")+IFERROR(X94/H94,"0")+IFERROR(X95/H95,"0")</f>
        <v>20</v>
      </c>
      <c r="Y96" s="545">
        <f>IFERROR(Y92/H92,"0")+IFERROR(Y93/H93,"0")+IFERROR(Y94/H94,"0")+IFERROR(Y95/H95,"0")</f>
        <v>20</v>
      </c>
      <c r="Z96" s="545">
        <f>IFERROR(IF(Z92="",0,Z92),"0")+IFERROR(IF(Z93="",0,Z93),"0")+IFERROR(IF(Z94="",0,Z94),"0")+IFERROR(IF(Z95="",0,Z95),"0")</f>
        <v>0.13020000000000001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1"/>
      <c r="P97" s="565" t="s">
        <v>71</v>
      </c>
      <c r="Q97" s="566"/>
      <c r="R97" s="566"/>
      <c r="S97" s="566"/>
      <c r="T97" s="566"/>
      <c r="U97" s="566"/>
      <c r="V97" s="567"/>
      <c r="W97" s="37" t="s">
        <v>69</v>
      </c>
      <c r="X97" s="545">
        <f>IFERROR(SUM(X92:X95),"0")</f>
        <v>54</v>
      </c>
      <c r="Y97" s="545">
        <f>IFERROR(SUM(Y92:Y95),"0")</f>
        <v>54</v>
      </c>
      <c r="Z97" s="37"/>
      <c r="AA97" s="546"/>
      <c r="AB97" s="546"/>
      <c r="AC97" s="546"/>
    </row>
    <row r="98" spans="1:68" ht="16.5" hidden="1" customHeight="1" x14ac:dyDescent="0.25">
      <c r="A98" s="568" t="s">
        <v>192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hidden="1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40</v>
      </c>
      <c r="Y100" s="544">
        <f>IFERROR(IF(X100="",0,CEILING((X100/$H100),1)*$H100),"")</f>
        <v>43.2</v>
      </c>
      <c r="Z100" s="36">
        <f>IFERROR(IF(Y100=0,"",ROUNDUP(Y100/H100,0)*0.01898),"")</f>
        <v>7.5920000000000001E-2</v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41.611111111111107</v>
      </c>
      <c r="BN100" s="64">
        <f>IFERROR(Y100*I100/H100,"0")</f>
        <v>44.94</v>
      </c>
      <c r="BO100" s="64">
        <f>IFERROR(1/J100*(X100/H100),"0")</f>
        <v>5.7870370370370364E-2</v>
      </c>
      <c r="BP100" s="64">
        <f>IFERROR(1/J100*(Y100/H100),"0")</f>
        <v>6.25E-2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79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8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70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0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1"/>
      <c r="P104" s="565" t="s">
        <v>71</v>
      </c>
      <c r="Q104" s="566"/>
      <c r="R104" s="566"/>
      <c r="S104" s="566"/>
      <c r="T104" s="566"/>
      <c r="U104" s="566"/>
      <c r="V104" s="567"/>
      <c r="W104" s="37" t="s">
        <v>72</v>
      </c>
      <c r="X104" s="545">
        <f>IFERROR(X100/H100,"0")+IFERROR(X101/H101,"0")+IFERROR(X102/H102,"0")+IFERROR(X103/H103,"0")</f>
        <v>3.7037037037037033</v>
      </c>
      <c r="Y104" s="545">
        <f>IFERROR(Y100/H100,"0")+IFERROR(Y101/H101,"0")+IFERROR(Y102/H102,"0")+IFERROR(Y103/H103,"0")</f>
        <v>4</v>
      </c>
      <c r="Z104" s="545">
        <f>IFERROR(IF(Z100="",0,Z100),"0")+IFERROR(IF(Z101="",0,Z101),"0")+IFERROR(IF(Z102="",0,Z102),"0")+IFERROR(IF(Z103="",0,Z103),"0")</f>
        <v>7.5920000000000001E-2</v>
      </c>
      <c r="AA104" s="546"/>
      <c r="AB104" s="546"/>
      <c r="AC104" s="546"/>
    </row>
    <row r="105" spans="1:68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1"/>
      <c r="P105" s="565" t="s">
        <v>71</v>
      </c>
      <c r="Q105" s="566"/>
      <c r="R105" s="566"/>
      <c r="S105" s="566"/>
      <c r="T105" s="566"/>
      <c r="U105" s="566"/>
      <c r="V105" s="567"/>
      <c r="W105" s="37" t="s">
        <v>69</v>
      </c>
      <c r="X105" s="545">
        <f>IFERROR(SUM(X100:X103),"0")</f>
        <v>40</v>
      </c>
      <c r="Y105" s="545">
        <f>IFERROR(SUM(Y100:Y103),"0")</f>
        <v>43.2</v>
      </c>
      <c r="Z105" s="37"/>
      <c r="AA105" s="546"/>
      <c r="AB105" s="546"/>
      <c r="AC105" s="546"/>
    </row>
    <row r="106" spans="1:68" ht="14.25" hidden="1" customHeight="1" x14ac:dyDescent="0.25">
      <c r="A106" s="556" t="s">
        <v>135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 t="s">
        <v>188</v>
      </c>
      <c r="M109" s="33" t="s">
        <v>104</v>
      </c>
      <c r="N109" s="33"/>
      <c r="O109" s="32">
        <v>55</v>
      </c>
      <c r="P109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60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1"/>
      <c r="P110" s="565" t="s">
        <v>71</v>
      </c>
      <c r="Q110" s="566"/>
      <c r="R110" s="566"/>
      <c r="S110" s="566"/>
      <c r="T110" s="566"/>
      <c r="U110" s="566"/>
      <c r="V110" s="567"/>
      <c r="W110" s="37" t="s">
        <v>72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hidden="1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1"/>
      <c r="P111" s="565" t="s">
        <v>71</v>
      </c>
      <c r="Q111" s="566"/>
      <c r="R111" s="566"/>
      <c r="S111" s="566"/>
      <c r="T111" s="566"/>
      <c r="U111" s="566"/>
      <c r="V111" s="567"/>
      <c r="W111" s="37" t="s">
        <v>69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hidden="1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hidden="1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5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8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54</v>
      </c>
      <c r="Y115" s="544">
        <f>IFERROR(IF(X115="",0,CEILING((X115/$H115),1)*$H115),"")</f>
        <v>54</v>
      </c>
      <c r="Z115" s="36">
        <f>IFERROR(IF(Y115=0,"",ROUNDUP(Y115/H115,0)*0.00651),"")</f>
        <v>0.13020000000000001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59.039999999999992</v>
      </c>
      <c r="BN115" s="64">
        <f>IFERROR(Y115*I115/H115,"0")</f>
        <v>59.039999999999992</v>
      </c>
      <c r="BO115" s="64">
        <f>IFERROR(1/J115*(X115/H115),"0")</f>
        <v>0.1098901098901099</v>
      </c>
      <c r="BP115" s="64">
        <f>IFERROR(1/J115*(Y115/H115),"0")</f>
        <v>0.1098901098901099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70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0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1"/>
      <c r="P117" s="565" t="s">
        <v>71</v>
      </c>
      <c r="Q117" s="566"/>
      <c r="R117" s="566"/>
      <c r="S117" s="566"/>
      <c r="T117" s="566"/>
      <c r="U117" s="566"/>
      <c r="V117" s="567"/>
      <c r="W117" s="37" t="s">
        <v>72</v>
      </c>
      <c r="X117" s="545">
        <f>IFERROR(X113/H113,"0")+IFERROR(X114/H114,"0")+IFERROR(X115/H115,"0")+IFERROR(X116/H116,"0")</f>
        <v>20</v>
      </c>
      <c r="Y117" s="545">
        <f>IFERROR(Y113/H113,"0")+IFERROR(Y114/H114,"0")+IFERROR(Y115/H115,"0")+IFERROR(Y116/H116,"0")</f>
        <v>20</v>
      </c>
      <c r="Z117" s="545">
        <f>IFERROR(IF(Z113="",0,Z113),"0")+IFERROR(IF(Z114="",0,Z114),"0")+IFERROR(IF(Z115="",0,Z115),"0")+IFERROR(IF(Z116="",0,Z116),"0")</f>
        <v>0.13020000000000001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1"/>
      <c r="P118" s="565" t="s">
        <v>71</v>
      </c>
      <c r="Q118" s="566"/>
      <c r="R118" s="566"/>
      <c r="S118" s="566"/>
      <c r="T118" s="566"/>
      <c r="U118" s="566"/>
      <c r="V118" s="567"/>
      <c r="W118" s="37" t="s">
        <v>69</v>
      </c>
      <c r="X118" s="545">
        <f>IFERROR(SUM(X113:X116),"0")</f>
        <v>54</v>
      </c>
      <c r="Y118" s="545">
        <f>IFERROR(SUM(Y113:Y116),"0")</f>
        <v>54</v>
      </c>
      <c r="Z118" s="37"/>
      <c r="AA118" s="546"/>
      <c r="AB118" s="546"/>
      <c r="AC118" s="546"/>
    </row>
    <row r="119" spans="1:68" ht="14.25" hidden="1" customHeight="1" x14ac:dyDescent="0.25">
      <c r="A119" s="556" t="s">
        <v>165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0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1"/>
      <c r="P121" s="565" t="s">
        <v>71</v>
      </c>
      <c r="Q121" s="566"/>
      <c r="R121" s="566"/>
      <c r="S121" s="566"/>
      <c r="T121" s="566"/>
      <c r="U121" s="566"/>
      <c r="V121" s="567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1"/>
      <c r="P122" s="565" t="s">
        <v>71</v>
      </c>
      <c r="Q122" s="566"/>
      <c r="R122" s="566"/>
      <c r="S122" s="566"/>
      <c r="T122" s="566"/>
      <c r="U122" s="566"/>
      <c r="V122" s="567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68" t="s">
        <v>222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hidden="1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60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1"/>
      <c r="P127" s="565" t="s">
        <v>71</v>
      </c>
      <c r="Q127" s="566"/>
      <c r="R127" s="566"/>
      <c r="S127" s="566"/>
      <c r="T127" s="566"/>
      <c r="U127" s="566"/>
      <c r="V127" s="567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hidden="1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1"/>
      <c r="P128" s="565" t="s">
        <v>71</v>
      </c>
      <c r="Q128" s="566"/>
      <c r="R128" s="566"/>
      <c r="S128" s="566"/>
      <c r="T128" s="566"/>
      <c r="U128" s="566"/>
      <c r="V128" s="567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hidden="1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5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0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1"/>
      <c r="P132" s="565" t="s">
        <v>71</v>
      </c>
      <c r="Q132" s="566"/>
      <c r="R132" s="566"/>
      <c r="S132" s="566"/>
      <c r="T132" s="566"/>
      <c r="U132" s="566"/>
      <c r="V132" s="567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hidden="1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1"/>
      <c r="P133" s="565" t="s">
        <v>71</v>
      </c>
      <c r="Q133" s="566"/>
      <c r="R133" s="566"/>
      <c r="S133" s="566"/>
      <c r="T133" s="566"/>
      <c r="U133" s="566"/>
      <c r="V133" s="567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hidden="1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0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1"/>
      <c r="P137" s="565" t="s">
        <v>71</v>
      </c>
      <c r="Q137" s="566"/>
      <c r="R137" s="566"/>
      <c r="S137" s="566"/>
      <c r="T137" s="566"/>
      <c r="U137" s="566"/>
      <c r="V137" s="567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1"/>
      <c r="P138" s="565" t="s">
        <v>71</v>
      </c>
      <c r="Q138" s="566"/>
      <c r="R138" s="566"/>
      <c r="S138" s="566"/>
      <c r="T138" s="566"/>
      <c r="U138" s="566"/>
      <c r="V138" s="567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68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hidden="1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80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60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1"/>
      <c r="P143" s="565" t="s">
        <v>71</v>
      </c>
      <c r="Q143" s="566"/>
      <c r="R143" s="566"/>
      <c r="S143" s="566"/>
      <c r="T143" s="566"/>
      <c r="U143" s="566"/>
      <c r="V143" s="567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1"/>
      <c r="P144" s="565" t="s">
        <v>71</v>
      </c>
      <c r="Q144" s="566"/>
      <c r="R144" s="566"/>
      <c r="S144" s="566"/>
      <c r="T144" s="566"/>
      <c r="U144" s="566"/>
      <c r="V144" s="567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hidden="1" customHeight="1" x14ac:dyDescent="0.25">
      <c r="A146" s="54" t="s">
        <v>240</v>
      </c>
      <c r="B146" s="54" t="s">
        <v>241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5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243</v>
      </c>
      <c r="B147" s="54" t="s">
        <v>244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246</v>
      </c>
      <c r="B148" s="54" t="s">
        <v>247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60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1"/>
      <c r="P149" s="565" t="s">
        <v>71</v>
      </c>
      <c r="Q149" s="566"/>
      <c r="R149" s="566"/>
      <c r="S149" s="566"/>
      <c r="T149" s="566"/>
      <c r="U149" s="566"/>
      <c r="V149" s="567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1"/>
      <c r="P150" s="565" t="s">
        <v>71</v>
      </c>
      <c r="Q150" s="566"/>
      <c r="R150" s="566"/>
      <c r="S150" s="566"/>
      <c r="T150" s="566"/>
      <c r="U150" s="566"/>
      <c r="V150" s="567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11" t="s">
        <v>249</v>
      </c>
      <c r="B151" s="612"/>
      <c r="C151" s="612"/>
      <c r="D151" s="612"/>
      <c r="E151" s="612"/>
      <c r="F151" s="612"/>
      <c r="G151" s="612"/>
      <c r="H151" s="612"/>
      <c r="I151" s="612"/>
      <c r="J151" s="612"/>
      <c r="K151" s="612"/>
      <c r="L151" s="612"/>
      <c r="M151" s="612"/>
      <c r="N151" s="612"/>
      <c r="O151" s="612"/>
      <c r="P151" s="612"/>
      <c r="Q151" s="612"/>
      <c r="R151" s="612"/>
      <c r="S151" s="612"/>
      <c r="T151" s="612"/>
      <c r="U151" s="612"/>
      <c r="V151" s="612"/>
      <c r="W151" s="612"/>
      <c r="X151" s="612"/>
      <c r="Y151" s="612"/>
      <c r="Z151" s="612"/>
      <c r="AA151" s="48"/>
      <c r="AB151" s="48"/>
      <c r="AC151" s="48"/>
    </row>
    <row r="152" spans="1:68" ht="16.5" hidden="1" customHeight="1" x14ac:dyDescent="0.25">
      <c r="A152" s="568" t="s">
        <v>250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hidden="1" customHeight="1" x14ac:dyDescent="0.25">
      <c r="A153" s="556" t="s">
        <v>135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hidden="1" customHeight="1" x14ac:dyDescent="0.25">
      <c r="A154" s="54" t="s">
        <v>251</v>
      </c>
      <c r="B154" s="54" t="s">
        <v>252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60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1"/>
      <c r="P155" s="565" t="s">
        <v>71</v>
      </c>
      <c r="Q155" s="566"/>
      <c r="R155" s="566"/>
      <c r="S155" s="566"/>
      <c r="T155" s="566"/>
      <c r="U155" s="566"/>
      <c r="V155" s="567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1"/>
      <c r="P156" s="565" t="s">
        <v>71</v>
      </c>
      <c r="Q156" s="566"/>
      <c r="R156" s="566"/>
      <c r="S156" s="566"/>
      <c r="T156" s="566"/>
      <c r="U156" s="566"/>
      <c r="V156" s="567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 t="s">
        <v>110</v>
      </c>
      <c r="M158" s="33" t="s">
        <v>68</v>
      </c>
      <c r="N158" s="33"/>
      <c r="O158" s="32">
        <v>40</v>
      </c>
      <c r="P15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100</v>
      </c>
      <c r="Y158" s="544">
        <f t="shared" ref="Y158:Y166" si="5">IFERROR(IF(X158="",0,CEILING((X158/$H158),1)*$H158),"")</f>
        <v>100.80000000000001</v>
      </c>
      <c r="Z158" s="36">
        <f>IFERROR(IF(Y158=0,"",ROUNDUP(Y158/H158,0)*0.00902),"")</f>
        <v>0.21648000000000001</v>
      </c>
      <c r="AA158" s="56"/>
      <c r="AB158" s="57"/>
      <c r="AC158" s="191" t="s">
        <v>256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106.42857142857143</v>
      </c>
      <c r="BN158" s="64">
        <f t="shared" ref="BN158:BN166" si="7">IFERROR(Y158*I158/H158,"0")</f>
        <v>107.28</v>
      </c>
      <c r="BO158" s="64">
        <f t="shared" ref="BO158:BO166" si="8">IFERROR(1/J158*(X158/H158),"0")</f>
        <v>0.18037518037518038</v>
      </c>
      <c r="BP158" s="64">
        <f t="shared" ref="BP158:BP166" si="9">IFERROR(1/J158*(Y158/H158),"0")</f>
        <v>0.18181818181818182</v>
      </c>
    </row>
    <row r="159" spans="1:68" ht="27" customHeight="1" x14ac:dyDescent="0.25">
      <c r="A159" s="54" t="s">
        <v>257</v>
      </c>
      <c r="B159" s="54" t="s">
        <v>258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50</v>
      </c>
      <c r="Y159" s="544">
        <f t="shared" si="5"/>
        <v>50.400000000000006</v>
      </c>
      <c r="Z159" s="36">
        <f>IFERROR(IF(Y159=0,"",ROUNDUP(Y159/H159,0)*0.00902),"")</f>
        <v>0.10824</v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53.214285714285715</v>
      </c>
      <c r="BN159" s="64">
        <f t="shared" si="7"/>
        <v>53.64</v>
      </c>
      <c r="BO159" s="64">
        <f t="shared" si="8"/>
        <v>9.0187590187590191E-2</v>
      </c>
      <c r="BP159" s="64">
        <f t="shared" si="9"/>
        <v>9.0909090909090912E-2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70</v>
      </c>
      <c r="Y160" s="544">
        <f t="shared" si="5"/>
        <v>71.400000000000006</v>
      </c>
      <c r="Z160" s="36">
        <f>IFERROR(IF(Y160=0,"",ROUNDUP(Y160/H160,0)*0.00902),"")</f>
        <v>0.15334</v>
      </c>
      <c r="AA160" s="56"/>
      <c r="AB160" s="57"/>
      <c r="AC160" s="195" t="s">
        <v>262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73.5</v>
      </c>
      <c r="BN160" s="64">
        <f t="shared" si="7"/>
        <v>74.97</v>
      </c>
      <c r="BO160" s="64">
        <f t="shared" si="8"/>
        <v>0.12626262626262624</v>
      </c>
      <c r="BP160" s="64">
        <f t="shared" si="9"/>
        <v>0.12878787878787878</v>
      </c>
    </row>
    <row r="161" spans="1:68" ht="27" hidden="1" customHeight="1" x14ac:dyDescent="0.25">
      <c r="A161" s="54" t="s">
        <v>263</v>
      </c>
      <c r="B161" s="54" t="s">
        <v>264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0</v>
      </c>
      <c r="Y161" s="544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256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266</v>
      </c>
      <c r="B162" s="54" t="s">
        <v>267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 t="s">
        <v>265</v>
      </c>
      <c r="M163" s="33" t="s">
        <v>68</v>
      </c>
      <c r="N163" s="33"/>
      <c r="O163" s="32">
        <v>40</v>
      </c>
      <c r="P163" s="70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 t="s">
        <v>106</v>
      </c>
      <c r="AK163" s="68">
        <v>32.4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271</v>
      </c>
      <c r="B164" s="54" t="s">
        <v>272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0</v>
      </c>
      <c r="Y164" s="544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0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1"/>
      <c r="P167" s="565" t="s">
        <v>71</v>
      </c>
      <c r="Q167" s="566"/>
      <c r="R167" s="566"/>
      <c r="S167" s="566"/>
      <c r="T167" s="566"/>
      <c r="U167" s="566"/>
      <c r="V167" s="567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52.38095238095238</v>
      </c>
      <c r="Y167" s="545">
        <f>IFERROR(Y158/H158,"0")+IFERROR(Y159/H159,"0")+IFERROR(Y160/H160,"0")+IFERROR(Y161/H161,"0")+IFERROR(Y162/H162,"0")+IFERROR(Y163/H163,"0")+IFERROR(Y164/H164,"0")+IFERROR(Y165/H165,"0")+IFERROR(Y166/H166,"0")</f>
        <v>53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0.47806000000000004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1"/>
      <c r="P168" s="565" t="s">
        <v>71</v>
      </c>
      <c r="Q168" s="566"/>
      <c r="R168" s="566"/>
      <c r="S168" s="566"/>
      <c r="T168" s="566"/>
      <c r="U168" s="566"/>
      <c r="V168" s="567"/>
      <c r="W168" s="37" t="s">
        <v>69</v>
      </c>
      <c r="X168" s="545">
        <f>IFERROR(SUM(X158:X166),"0")</f>
        <v>220</v>
      </c>
      <c r="Y168" s="545">
        <f>IFERROR(SUM(Y158:Y166),"0")</f>
        <v>222.60000000000002</v>
      </c>
      <c r="Z168" s="37"/>
      <c r="AA168" s="546"/>
      <c r="AB168" s="546"/>
      <c r="AC168" s="546"/>
    </row>
    <row r="169" spans="1:68" ht="14.25" hidden="1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hidden="1" customHeight="1" x14ac:dyDescent="0.25">
      <c r="A170" s="54" t="s">
        <v>278</v>
      </c>
      <c r="B170" s="54" t="s">
        <v>279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60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3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60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1"/>
      <c r="P173" s="565" t="s">
        <v>71</v>
      </c>
      <c r="Q173" s="566"/>
      <c r="R173" s="566"/>
      <c r="S173" s="566"/>
      <c r="T173" s="566"/>
      <c r="U173" s="566"/>
      <c r="V173" s="567"/>
      <c r="W173" s="37" t="s">
        <v>72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hidden="1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1"/>
      <c r="P174" s="565" t="s">
        <v>71</v>
      </c>
      <c r="Q174" s="566"/>
      <c r="R174" s="566"/>
      <c r="S174" s="566"/>
      <c r="T174" s="566"/>
      <c r="U174" s="566"/>
      <c r="V174" s="567"/>
      <c r="W174" s="37" t="s">
        <v>69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hidden="1" customHeight="1" x14ac:dyDescent="0.25">
      <c r="A175" s="556" t="s">
        <v>288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hidden="1" customHeight="1" x14ac:dyDescent="0.25">
      <c r="A176" s="54" t="s">
        <v>289</v>
      </c>
      <c r="B176" s="54" t="s">
        <v>290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8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0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1"/>
      <c r="P177" s="565" t="s">
        <v>71</v>
      </c>
      <c r="Q177" s="566"/>
      <c r="R177" s="566"/>
      <c r="S177" s="566"/>
      <c r="T177" s="566"/>
      <c r="U177" s="566"/>
      <c r="V177" s="567"/>
      <c r="W177" s="37" t="s">
        <v>72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hidden="1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1"/>
      <c r="P178" s="565" t="s">
        <v>71</v>
      </c>
      <c r="Q178" s="566"/>
      <c r="R178" s="566"/>
      <c r="S178" s="566"/>
      <c r="T178" s="566"/>
      <c r="U178" s="566"/>
      <c r="V178" s="567"/>
      <c r="W178" s="37" t="s">
        <v>69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hidden="1" customHeight="1" x14ac:dyDescent="0.25">
      <c r="A179" s="568" t="s">
        <v>291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hidden="1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hidden="1" customHeight="1" x14ac:dyDescent="0.25">
      <c r="A181" s="54" t="s">
        <v>292</v>
      </c>
      <c r="B181" s="54" t="s">
        <v>293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5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295</v>
      </c>
      <c r="B182" s="54" t="s">
        <v>296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60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1"/>
      <c r="P183" s="565" t="s">
        <v>71</v>
      </c>
      <c r="Q183" s="566"/>
      <c r="R183" s="566"/>
      <c r="S183" s="566"/>
      <c r="T183" s="566"/>
      <c r="U183" s="566"/>
      <c r="V183" s="567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1"/>
      <c r="P184" s="565" t="s">
        <v>71</v>
      </c>
      <c r="Q184" s="566"/>
      <c r="R184" s="566"/>
      <c r="S184" s="566"/>
      <c r="T184" s="566"/>
      <c r="U184" s="566"/>
      <c r="V184" s="567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56" t="s">
        <v>135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hidden="1" customHeight="1" x14ac:dyDescent="0.25">
      <c r="A186" s="54" t="s">
        <v>297</v>
      </c>
      <c r="B186" s="54" t="s">
        <v>298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300</v>
      </c>
      <c r="B187" s="54" t="s">
        <v>301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 t="s">
        <v>188</v>
      </c>
      <c r="M187" s="33" t="s">
        <v>104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 t="s">
        <v>106</v>
      </c>
      <c r="AK187" s="68">
        <v>29.4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60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1"/>
      <c r="P188" s="565" t="s">
        <v>71</v>
      </c>
      <c r="Q188" s="566"/>
      <c r="R188" s="566"/>
      <c r="S188" s="566"/>
      <c r="T188" s="566"/>
      <c r="U188" s="566"/>
      <c r="V188" s="567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1"/>
      <c r="P189" s="565" t="s">
        <v>71</v>
      </c>
      <c r="Q189" s="566"/>
      <c r="R189" s="566"/>
      <c r="S189" s="566"/>
      <c r="T189" s="566"/>
      <c r="U189" s="566"/>
      <c r="V189" s="567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150</v>
      </c>
      <c r="Y191" s="544">
        <f t="shared" ref="Y191:Y198" si="10">IFERROR(IF(X191="",0,CEILING((X191/$H191),1)*$H191),"")</f>
        <v>151.20000000000002</v>
      </c>
      <c r="Z191" s="36">
        <f>IFERROR(IF(Y191=0,"",ROUNDUP(Y191/H191,0)*0.00902),"")</f>
        <v>0.25256000000000001</v>
      </c>
      <c r="AA191" s="56"/>
      <c r="AB191" s="57"/>
      <c r="AC191" s="225" t="s">
        <v>304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155.83333333333331</v>
      </c>
      <c r="BN191" s="64">
        <f t="shared" ref="BN191:BN198" si="12">IFERROR(Y191*I191/H191,"0")</f>
        <v>157.08000000000001</v>
      </c>
      <c r="BO191" s="64">
        <f t="shared" ref="BO191:BO198" si="13">IFERROR(1/J191*(X191/H191),"0")</f>
        <v>0.21043771043771042</v>
      </c>
      <c r="BP191" s="64">
        <f t="shared" ref="BP191:BP198" si="14">IFERROR(1/J191*(Y191/H191),"0")</f>
        <v>0.21212121212121213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50</v>
      </c>
      <c r="Y192" s="544">
        <f t="shared" si="10"/>
        <v>54</v>
      </c>
      <c r="Z192" s="36">
        <f>IFERROR(IF(Y192=0,"",ROUNDUP(Y192/H192,0)*0.00902),"")</f>
        <v>9.0200000000000002E-2</v>
      </c>
      <c r="AA192" s="56"/>
      <c r="AB192" s="57"/>
      <c r="AC192" s="227" t="s">
        <v>307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51.944444444444443</v>
      </c>
      <c r="BN192" s="64">
        <f t="shared" si="12"/>
        <v>56.099999999999994</v>
      </c>
      <c r="BO192" s="64">
        <f t="shared" si="13"/>
        <v>7.0145903479236812E-2</v>
      </c>
      <c r="BP192" s="64">
        <f t="shared" si="14"/>
        <v>7.575757575757576E-2</v>
      </c>
    </row>
    <row r="193" spans="1:68" ht="27" customHeight="1" x14ac:dyDescent="0.25">
      <c r="A193" s="54" t="s">
        <v>308</v>
      </c>
      <c r="B193" s="54" t="s">
        <v>309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100</v>
      </c>
      <c r="Y193" s="544">
        <f t="shared" si="10"/>
        <v>102.60000000000001</v>
      </c>
      <c r="Z193" s="36">
        <f>IFERROR(IF(Y193=0,"",ROUNDUP(Y193/H193,0)*0.00902),"")</f>
        <v>0.17138</v>
      </c>
      <c r="AA193" s="56"/>
      <c r="AB193" s="57"/>
      <c r="AC193" s="229" t="s">
        <v>310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103.88888888888889</v>
      </c>
      <c r="BN193" s="64">
        <f t="shared" si="12"/>
        <v>106.59000000000002</v>
      </c>
      <c r="BO193" s="64">
        <f t="shared" si="13"/>
        <v>0.14029180695847362</v>
      </c>
      <c r="BP193" s="64">
        <f t="shared" si="14"/>
        <v>0.14393939393939395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200</v>
      </c>
      <c r="Y194" s="544">
        <f t="shared" si="10"/>
        <v>205.20000000000002</v>
      </c>
      <c r="Z194" s="36">
        <f>IFERROR(IF(Y194=0,"",ROUNDUP(Y194/H194,0)*0.00902),"")</f>
        <v>0.34276000000000001</v>
      </c>
      <c r="AA194" s="56"/>
      <c r="AB194" s="57"/>
      <c r="AC194" s="231" t="s">
        <v>313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207.77777777777777</v>
      </c>
      <c r="BN194" s="64">
        <f t="shared" si="12"/>
        <v>213.18000000000004</v>
      </c>
      <c r="BO194" s="64">
        <f t="shared" si="13"/>
        <v>0.28058361391694725</v>
      </c>
      <c r="BP194" s="64">
        <f t="shared" si="14"/>
        <v>0.2878787878787879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0</v>
      </c>
      <c r="Y198" s="544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0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1"/>
      <c r="P199" s="565" t="s">
        <v>71</v>
      </c>
      <c r="Q199" s="566"/>
      <c r="R199" s="566"/>
      <c r="S199" s="566"/>
      <c r="T199" s="566"/>
      <c r="U199" s="566"/>
      <c r="V199" s="567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92.592592592592595</v>
      </c>
      <c r="Y199" s="545">
        <f>IFERROR(Y191/H191,"0")+IFERROR(Y192/H192,"0")+IFERROR(Y193/H193,"0")+IFERROR(Y194/H194,"0")+IFERROR(Y195/H195,"0")+IFERROR(Y196/H196,"0")+IFERROR(Y197/H197,"0")+IFERROR(Y198/H198,"0")</f>
        <v>95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0.8569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1"/>
      <c r="P200" s="565" t="s">
        <v>71</v>
      </c>
      <c r="Q200" s="566"/>
      <c r="R200" s="566"/>
      <c r="S200" s="566"/>
      <c r="T200" s="566"/>
      <c r="U200" s="566"/>
      <c r="V200" s="567"/>
      <c r="W200" s="37" t="s">
        <v>69</v>
      </c>
      <c r="X200" s="545">
        <f>IFERROR(SUM(X191:X198),"0")</f>
        <v>500</v>
      </c>
      <c r="Y200" s="545">
        <f>IFERROR(SUM(Y191:Y198),"0")</f>
        <v>513</v>
      </c>
      <c r="Z200" s="37"/>
      <c r="AA200" s="546"/>
      <c r="AB200" s="546"/>
      <c r="AC200" s="546"/>
    </row>
    <row r="201" spans="1:68" ht="14.25" hidden="1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customHeight="1" x14ac:dyDescent="0.25">
      <c r="A202" s="54" t="s">
        <v>322</v>
      </c>
      <c r="B202" s="54" t="s">
        <v>323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50</v>
      </c>
      <c r="Y202" s="544">
        <f t="shared" ref="Y202:Y210" si="15">IFERROR(IF(X202="",0,CEILING((X202/$H202),1)*$H202),"")</f>
        <v>56.699999999999996</v>
      </c>
      <c r="Z202" s="36">
        <f>IFERROR(IF(Y202=0,"",ROUNDUP(Y202/H202,0)*0.01898),"")</f>
        <v>0.13286000000000001</v>
      </c>
      <c r="AA202" s="56"/>
      <c r="AB202" s="57"/>
      <c r="AC202" s="241" t="s">
        <v>324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53.203703703703702</v>
      </c>
      <c r="BN202" s="64">
        <f t="shared" ref="BN202:BN210" si="17">IFERROR(Y202*I202/H202,"0")</f>
        <v>60.332999999999991</v>
      </c>
      <c r="BO202" s="64">
        <f t="shared" ref="BO202:BO210" si="18">IFERROR(1/J202*(X202/H202),"0")</f>
        <v>9.6450617283950615E-2</v>
      </c>
      <c r="BP202" s="64">
        <f t="shared" ref="BP202:BP210" si="19">IFERROR(1/J202*(Y202/H202),"0")</f>
        <v>0.109375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328</v>
      </c>
      <c r="B204" s="54" t="s">
        <v>329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50</v>
      </c>
      <c r="Y204" s="544">
        <f t="shared" si="15"/>
        <v>52.199999999999996</v>
      </c>
      <c r="Z204" s="36">
        <f>IFERROR(IF(Y204=0,"",ROUNDUP(Y204/H204,0)*0.01898),"")</f>
        <v>0.11388000000000001</v>
      </c>
      <c r="AA204" s="56"/>
      <c r="AB204" s="57"/>
      <c r="AC204" s="245" t="s">
        <v>330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52.982758620689658</v>
      </c>
      <c r="BN204" s="64">
        <f t="shared" si="17"/>
        <v>55.313999999999993</v>
      </c>
      <c r="BO204" s="64">
        <f t="shared" si="18"/>
        <v>8.9798850574712652E-2</v>
      </c>
      <c r="BP204" s="64">
        <f t="shared" si="19"/>
        <v>9.375E-2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204</v>
      </c>
      <c r="Y205" s="544">
        <f t="shared" si="15"/>
        <v>204</v>
      </c>
      <c r="Z205" s="36">
        <f t="shared" ref="Z205:Z210" si="20">IFERROR(IF(Y205=0,"",ROUNDUP(Y205/H205,0)*0.00651),"")</f>
        <v>0.55335000000000001</v>
      </c>
      <c r="AA205" s="56"/>
      <c r="AB205" s="57"/>
      <c r="AC205" s="247" t="s">
        <v>324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226.95</v>
      </c>
      <c r="BN205" s="64">
        <f t="shared" si="17"/>
        <v>226.95</v>
      </c>
      <c r="BO205" s="64">
        <f t="shared" si="18"/>
        <v>0.46703296703296709</v>
      </c>
      <c r="BP205" s="64">
        <f t="shared" si="19"/>
        <v>0.46703296703296709</v>
      </c>
    </row>
    <row r="206" spans="1:68" ht="27" hidden="1" customHeight="1" x14ac:dyDescent="0.25">
      <c r="A206" s="54" t="s">
        <v>333</v>
      </c>
      <c r="B206" s="54" t="s">
        <v>334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204</v>
      </c>
      <c r="Y207" s="544">
        <f t="shared" si="15"/>
        <v>204</v>
      </c>
      <c r="Z207" s="36">
        <f t="shared" si="20"/>
        <v>0.55335000000000001</v>
      </c>
      <c r="AA207" s="56"/>
      <c r="AB207" s="57"/>
      <c r="AC207" s="251" t="s">
        <v>330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225.42000000000002</v>
      </c>
      <c r="BN207" s="64">
        <f t="shared" si="17"/>
        <v>225.42000000000002</v>
      </c>
      <c r="BO207" s="64">
        <f t="shared" si="18"/>
        <v>0.46703296703296709</v>
      </c>
      <c r="BP207" s="64">
        <f t="shared" si="19"/>
        <v>0.46703296703296709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204</v>
      </c>
      <c r="Y208" s="544">
        <f t="shared" si="15"/>
        <v>204</v>
      </c>
      <c r="Z208" s="36">
        <f t="shared" si="20"/>
        <v>0.55335000000000001</v>
      </c>
      <c r="AA208" s="56"/>
      <c r="AB208" s="57"/>
      <c r="AC208" s="253" t="s">
        <v>330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225.42000000000002</v>
      </c>
      <c r="BN208" s="64">
        <f t="shared" si="17"/>
        <v>225.42000000000002</v>
      </c>
      <c r="BO208" s="64">
        <f t="shared" si="18"/>
        <v>0.46703296703296709</v>
      </c>
      <c r="BP208" s="64">
        <f t="shared" si="19"/>
        <v>0.46703296703296709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6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216</v>
      </c>
      <c r="Y209" s="544">
        <f t="shared" si="15"/>
        <v>216</v>
      </c>
      <c r="Z209" s="36">
        <f t="shared" si="20"/>
        <v>0.58589999999999998</v>
      </c>
      <c r="AA209" s="56"/>
      <c r="AB209" s="57"/>
      <c r="AC209" s="255" t="s">
        <v>342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238.68</v>
      </c>
      <c r="BN209" s="64">
        <f t="shared" si="17"/>
        <v>238.68</v>
      </c>
      <c r="BO209" s="64">
        <f t="shared" si="18"/>
        <v>0.49450549450549453</v>
      </c>
      <c r="BP209" s="64">
        <f t="shared" si="19"/>
        <v>0.49450549450549453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288</v>
      </c>
      <c r="Y210" s="544">
        <f t="shared" si="15"/>
        <v>288</v>
      </c>
      <c r="Z210" s="36">
        <f t="shared" si="20"/>
        <v>0.78120000000000001</v>
      </c>
      <c r="AA210" s="56"/>
      <c r="AB210" s="57"/>
      <c r="AC210" s="257" t="s">
        <v>327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318.96000000000004</v>
      </c>
      <c r="BN210" s="64">
        <f t="shared" si="17"/>
        <v>318.96000000000004</v>
      </c>
      <c r="BO210" s="64">
        <f t="shared" si="18"/>
        <v>0.65934065934065944</v>
      </c>
      <c r="BP210" s="64">
        <f t="shared" si="19"/>
        <v>0.65934065934065944</v>
      </c>
    </row>
    <row r="211" spans="1:68" x14ac:dyDescent="0.2">
      <c r="A211" s="560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1"/>
      <c r="P211" s="565" t="s">
        <v>71</v>
      </c>
      <c r="Q211" s="566"/>
      <c r="R211" s="566"/>
      <c r="S211" s="566"/>
      <c r="T211" s="566"/>
      <c r="U211" s="566"/>
      <c r="V211" s="567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476.91996594295443</v>
      </c>
      <c r="Y211" s="545">
        <f>IFERROR(Y202/H202,"0")+IFERROR(Y203/H203,"0")+IFERROR(Y204/H204,"0")+IFERROR(Y205/H205,"0")+IFERROR(Y206/H206,"0")+IFERROR(Y207/H207,"0")+IFERROR(Y208/H208,"0")+IFERROR(Y209/H209,"0")+IFERROR(Y210/H210,"0")</f>
        <v>478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3.2738900000000002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1"/>
      <c r="P212" s="565" t="s">
        <v>71</v>
      </c>
      <c r="Q212" s="566"/>
      <c r="R212" s="566"/>
      <c r="S212" s="566"/>
      <c r="T212" s="566"/>
      <c r="U212" s="566"/>
      <c r="V212" s="567"/>
      <c r="W212" s="37" t="s">
        <v>69</v>
      </c>
      <c r="X212" s="545">
        <f>IFERROR(SUM(X202:X210),"0")</f>
        <v>1216</v>
      </c>
      <c r="Y212" s="545">
        <f>IFERROR(SUM(Y202:Y210),"0")</f>
        <v>1224.9000000000001</v>
      </c>
      <c r="Z212" s="37"/>
      <c r="AA212" s="546"/>
      <c r="AB212" s="546"/>
      <c r="AC212" s="546"/>
    </row>
    <row r="213" spans="1:68" ht="14.25" hidden="1" customHeight="1" x14ac:dyDescent="0.25">
      <c r="A213" s="556" t="s">
        <v>165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customHeight="1" x14ac:dyDescent="0.25">
      <c r="A214" s="54" t="s">
        <v>345</v>
      </c>
      <c r="B214" s="54" t="s">
        <v>346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 t="s">
        <v>188</v>
      </c>
      <c r="M214" s="33" t="s">
        <v>84</v>
      </c>
      <c r="N214" s="33"/>
      <c r="O214" s="32">
        <v>40</v>
      </c>
      <c r="P214" s="7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14.4</v>
      </c>
      <c r="Y214" s="544">
        <f>IFERROR(IF(X214="",0,CEILING((X214/$H214),1)*$H214),"")</f>
        <v>14.399999999999999</v>
      </c>
      <c r="Z214" s="36">
        <f>IFERROR(IF(Y214=0,"",ROUNDUP(Y214/H214,0)*0.00651),"")</f>
        <v>3.9059999999999997E-2</v>
      </c>
      <c r="AA214" s="56"/>
      <c r="AB214" s="57"/>
      <c r="AC214" s="259" t="s">
        <v>347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15.912000000000001</v>
      </c>
      <c r="BN214" s="64">
        <f>IFERROR(Y214*I214/H214,"0")</f>
        <v>15.912000000000001</v>
      </c>
      <c r="BO214" s="64">
        <f>IFERROR(1/J214*(X214/H214),"0")</f>
        <v>3.2967032967032968E-2</v>
      </c>
      <c r="BP214" s="64">
        <f>IFERROR(1/J214*(Y214/H214),"0")</f>
        <v>3.2967032967032968E-2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 t="s">
        <v>188</v>
      </c>
      <c r="M215" s="33" t="s">
        <v>77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14.4</v>
      </c>
      <c r="Y215" s="544">
        <f>IFERROR(IF(X215="",0,CEILING((X215/$H215),1)*$H215),"")</f>
        <v>14.399999999999999</v>
      </c>
      <c r="Z215" s="36">
        <f>IFERROR(IF(Y215=0,"",ROUNDUP(Y215/H215,0)*0.00651),"")</f>
        <v>3.9059999999999997E-2</v>
      </c>
      <c r="AA215" s="56"/>
      <c r="AB215" s="57"/>
      <c r="AC215" s="261" t="s">
        <v>350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15.912000000000001</v>
      </c>
      <c r="BN215" s="64">
        <f>IFERROR(Y215*I215/H215,"0")</f>
        <v>15.912000000000001</v>
      </c>
      <c r="BO215" s="64">
        <f>IFERROR(1/J215*(X215/H215),"0")</f>
        <v>3.2967032967032968E-2</v>
      </c>
      <c r="BP215" s="64">
        <f>IFERROR(1/J215*(Y215/H215),"0")</f>
        <v>3.2967032967032968E-2</v>
      </c>
    </row>
    <row r="216" spans="1:68" x14ac:dyDescent="0.2">
      <c r="A216" s="560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1"/>
      <c r="P216" s="565" t="s">
        <v>71</v>
      </c>
      <c r="Q216" s="566"/>
      <c r="R216" s="566"/>
      <c r="S216" s="566"/>
      <c r="T216" s="566"/>
      <c r="U216" s="566"/>
      <c r="V216" s="567"/>
      <c r="W216" s="37" t="s">
        <v>72</v>
      </c>
      <c r="X216" s="545">
        <f>IFERROR(X214/H214,"0")+IFERROR(X215/H215,"0")</f>
        <v>12</v>
      </c>
      <c r="Y216" s="545">
        <f>IFERROR(Y214/H214,"0")+IFERROR(Y215/H215,"0")</f>
        <v>12</v>
      </c>
      <c r="Z216" s="545">
        <f>IFERROR(IF(Z214="",0,Z214),"0")+IFERROR(IF(Z215="",0,Z215),"0")</f>
        <v>7.8119999999999995E-2</v>
      </c>
      <c r="AA216" s="546"/>
      <c r="AB216" s="546"/>
      <c r="AC216" s="546"/>
    </row>
    <row r="217" spans="1:68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1"/>
      <c r="P217" s="565" t="s">
        <v>71</v>
      </c>
      <c r="Q217" s="566"/>
      <c r="R217" s="566"/>
      <c r="S217" s="566"/>
      <c r="T217" s="566"/>
      <c r="U217" s="566"/>
      <c r="V217" s="567"/>
      <c r="W217" s="37" t="s">
        <v>69</v>
      </c>
      <c r="X217" s="545">
        <f>IFERROR(SUM(X214:X215),"0")</f>
        <v>28.8</v>
      </c>
      <c r="Y217" s="545">
        <f>IFERROR(SUM(Y214:Y215),"0")</f>
        <v>28.799999999999997</v>
      </c>
      <c r="Z217" s="37"/>
      <c r="AA217" s="546"/>
      <c r="AB217" s="546"/>
      <c r="AC217" s="546"/>
    </row>
    <row r="218" spans="1:68" ht="16.5" hidden="1" customHeight="1" x14ac:dyDescent="0.25">
      <c r="A218" s="568" t="s">
        <v>351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hidden="1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hidden="1" customHeight="1" x14ac:dyDescent="0.25">
      <c r="A220" s="54" t="s">
        <v>352</v>
      </c>
      <c r="B220" s="54" t="s">
        <v>353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2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356</v>
      </c>
      <c r="B221" s="54" t="s">
        <v>357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359</v>
      </c>
      <c r="B222" s="54" t="s">
        <v>360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4301011824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364</v>
      </c>
      <c r="B225" s="54" t="s">
        <v>366</v>
      </c>
      <c r="C225" s="31">
        <v>4301012196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3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4301011722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372</v>
      </c>
      <c r="B229" s="54" t="s">
        <v>374</v>
      </c>
      <c r="C229" s="31">
        <v>4301012195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6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60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1"/>
      <c r="P230" s="565" t="s">
        <v>71</v>
      </c>
      <c r="Q230" s="566"/>
      <c r="R230" s="566"/>
      <c r="S230" s="566"/>
      <c r="T230" s="566"/>
      <c r="U230" s="566"/>
      <c r="V230" s="567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hidden="1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1"/>
      <c r="P231" s="565" t="s">
        <v>71</v>
      </c>
      <c r="Q231" s="566"/>
      <c r="R231" s="566"/>
      <c r="S231" s="566"/>
      <c r="T231" s="566"/>
      <c r="U231" s="566"/>
      <c r="V231" s="567"/>
      <c r="W231" s="37" t="s">
        <v>69</v>
      </c>
      <c r="X231" s="545">
        <f>IFERROR(SUM(X220:X229),"0")</f>
        <v>0</v>
      </c>
      <c r="Y231" s="545">
        <f>IFERROR(SUM(Y220:Y229),"0")</f>
        <v>0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135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375</v>
      </c>
      <c r="B233" s="54" t="s">
        <v>376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0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1"/>
      <c r="P234" s="565" t="s">
        <v>71</v>
      </c>
      <c r="Q234" s="566"/>
      <c r="R234" s="566"/>
      <c r="S234" s="566"/>
      <c r="T234" s="566"/>
      <c r="U234" s="566"/>
      <c r="V234" s="567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1"/>
      <c r="P235" s="565" t="s">
        <v>71</v>
      </c>
      <c r="Q235" s="566"/>
      <c r="R235" s="566"/>
      <c r="S235" s="566"/>
      <c r="T235" s="566"/>
      <c r="U235" s="566"/>
      <c r="V235" s="567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378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hidden="1" customHeight="1" x14ac:dyDescent="0.25">
      <c r="A237" s="54" t="s">
        <v>379</v>
      </c>
      <c r="B237" s="54" t="s">
        <v>380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2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0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1"/>
      <c r="P238" s="565" t="s">
        <v>71</v>
      </c>
      <c r="Q238" s="566"/>
      <c r="R238" s="566"/>
      <c r="S238" s="566"/>
      <c r="T238" s="566"/>
      <c r="U238" s="566"/>
      <c r="V238" s="567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hidden="1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1"/>
      <c r="P239" s="565" t="s">
        <v>71</v>
      </c>
      <c r="Q239" s="566"/>
      <c r="R239" s="566"/>
      <c r="S239" s="566"/>
      <c r="T239" s="566"/>
      <c r="U239" s="566"/>
      <c r="V239" s="567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382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383</v>
      </c>
      <c r="B241" s="54" t="s">
        <v>384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78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386</v>
      </c>
      <c r="B242" s="54" t="s">
        <v>387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4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0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1"/>
      <c r="P246" s="565" t="s">
        <v>71</v>
      </c>
      <c r="Q246" s="566"/>
      <c r="R246" s="566"/>
      <c r="S246" s="566"/>
      <c r="T246" s="566"/>
      <c r="U246" s="566"/>
      <c r="V246" s="567"/>
      <c r="W246" s="37" t="s">
        <v>72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hidden="1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1"/>
      <c r="P247" s="565" t="s">
        <v>71</v>
      </c>
      <c r="Q247" s="566"/>
      <c r="R247" s="566"/>
      <c r="S247" s="566"/>
      <c r="T247" s="566"/>
      <c r="U247" s="566"/>
      <c r="V247" s="567"/>
      <c r="W247" s="37" t="s">
        <v>69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hidden="1" customHeight="1" x14ac:dyDescent="0.25">
      <c r="A248" s="568" t="s">
        <v>394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0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1"/>
      <c r="P255" s="565" t="s">
        <v>71</v>
      </c>
      <c r="Q255" s="566"/>
      <c r="R255" s="566"/>
      <c r="S255" s="566"/>
      <c r="T255" s="566"/>
      <c r="U255" s="566"/>
      <c r="V255" s="567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1"/>
      <c r="P256" s="565" t="s">
        <v>71</v>
      </c>
      <c r="Q256" s="566"/>
      <c r="R256" s="566"/>
      <c r="S256" s="566"/>
      <c r="T256" s="566"/>
      <c r="U256" s="566"/>
      <c r="V256" s="567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410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0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1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2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419</v>
      </c>
      <c r="B262" s="54" t="s">
        <v>420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31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0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1"/>
      <c r="P263" s="565" t="s">
        <v>71</v>
      </c>
      <c r="Q263" s="566"/>
      <c r="R263" s="566"/>
      <c r="S263" s="566"/>
      <c r="T263" s="566"/>
      <c r="U263" s="566"/>
      <c r="V263" s="567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1"/>
      <c r="P264" s="565" t="s">
        <v>71</v>
      </c>
      <c r="Q264" s="566"/>
      <c r="R264" s="566"/>
      <c r="S264" s="566"/>
      <c r="T264" s="566"/>
      <c r="U264" s="566"/>
      <c r="V264" s="567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422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423</v>
      </c>
      <c r="B267" s="54" t="s">
        <v>424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426</v>
      </c>
      <c r="B268" s="54" t="s">
        <v>427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429</v>
      </c>
      <c r="B269" s="54" t="s">
        <v>430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0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1"/>
      <c r="P270" s="565" t="s">
        <v>71</v>
      </c>
      <c r="Q270" s="566"/>
      <c r="R270" s="566"/>
      <c r="S270" s="566"/>
      <c r="T270" s="566"/>
      <c r="U270" s="566"/>
      <c r="V270" s="567"/>
      <c r="W270" s="37" t="s">
        <v>72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hidden="1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1"/>
      <c r="P271" s="565" t="s">
        <v>71</v>
      </c>
      <c r="Q271" s="566"/>
      <c r="R271" s="566"/>
      <c r="S271" s="566"/>
      <c r="T271" s="566"/>
      <c r="U271" s="566"/>
      <c r="V271" s="567"/>
      <c r="W271" s="37" t="s">
        <v>69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hidden="1" customHeight="1" x14ac:dyDescent="0.25">
      <c r="A272" s="568" t="s">
        <v>432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433</v>
      </c>
      <c r="B274" s="54" t="s">
        <v>434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86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436</v>
      </c>
      <c r="B275" s="54" t="s">
        <v>437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8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0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1"/>
      <c r="P276" s="565" t="s">
        <v>71</v>
      </c>
      <c r="Q276" s="566"/>
      <c r="R276" s="566"/>
      <c r="S276" s="566"/>
      <c r="T276" s="566"/>
      <c r="U276" s="566"/>
      <c r="V276" s="567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hidden="1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1"/>
      <c r="P277" s="565" t="s">
        <v>71</v>
      </c>
      <c r="Q277" s="566"/>
      <c r="R277" s="566"/>
      <c r="S277" s="566"/>
      <c r="T277" s="566"/>
      <c r="U277" s="566"/>
      <c r="V277" s="567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hidden="1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hidden="1" customHeight="1" x14ac:dyDescent="0.25">
      <c r="A279" s="54" t="s">
        <v>439</v>
      </c>
      <c r="B279" s="54" t="s">
        <v>440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0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1"/>
      <c r="P280" s="565" t="s">
        <v>71</v>
      </c>
      <c r="Q280" s="566"/>
      <c r="R280" s="566"/>
      <c r="S280" s="566"/>
      <c r="T280" s="566"/>
      <c r="U280" s="566"/>
      <c r="V280" s="567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hidden="1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1"/>
      <c r="P281" s="565" t="s">
        <v>71</v>
      </c>
      <c r="Q281" s="566"/>
      <c r="R281" s="566"/>
      <c r="S281" s="566"/>
      <c r="T281" s="566"/>
      <c r="U281" s="566"/>
      <c r="V281" s="567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hidden="1" customHeight="1" x14ac:dyDescent="0.25">
      <c r="A282" s="568" t="s">
        <v>442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hidden="1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hidden="1" customHeight="1" x14ac:dyDescent="0.25">
      <c r="A284" s="54" t="s">
        <v>443</v>
      </c>
      <c r="B284" s="54" t="s">
        <v>444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5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0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1"/>
      <c r="P285" s="565" t="s">
        <v>71</v>
      </c>
      <c r="Q285" s="566"/>
      <c r="R285" s="566"/>
      <c r="S285" s="566"/>
      <c r="T285" s="566"/>
      <c r="U285" s="566"/>
      <c r="V285" s="567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hidden="1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1"/>
      <c r="P286" s="565" t="s">
        <v>71</v>
      </c>
      <c r="Q286" s="566"/>
      <c r="R286" s="566"/>
      <c r="S286" s="566"/>
      <c r="T286" s="566"/>
      <c r="U286" s="566"/>
      <c r="V286" s="567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hidden="1" customHeight="1" x14ac:dyDescent="0.25">
      <c r="A287" s="568" t="s">
        <v>447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hidden="1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hidden="1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60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1"/>
      <c r="P294" s="565" t="s">
        <v>71</v>
      </c>
      <c r="Q294" s="566"/>
      <c r="R294" s="566"/>
      <c r="S294" s="566"/>
      <c r="T294" s="566"/>
      <c r="U294" s="566"/>
      <c r="V294" s="567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hidden="1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1"/>
      <c r="P295" s="565" t="s">
        <v>71</v>
      </c>
      <c r="Q295" s="566"/>
      <c r="R295" s="566"/>
      <c r="S295" s="566"/>
      <c r="T295" s="566"/>
      <c r="U295" s="566"/>
      <c r="V295" s="567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hidden="1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hidden="1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464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hidden="1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 t="s">
        <v>110</v>
      </c>
      <c r="M298" s="33" t="s">
        <v>68</v>
      </c>
      <c r="N298" s="33"/>
      <c r="O298" s="32">
        <v>40</v>
      </c>
      <c r="P298" s="8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 t="s">
        <v>106</v>
      </c>
      <c r="AK298" s="68">
        <v>50.4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467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79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0</v>
      </c>
      <c r="Y301" s="544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 t="s">
        <v>106</v>
      </c>
      <c r="AK301" s="68">
        <v>37.799999999999997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475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hidden="1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4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0</v>
      </c>
      <c r="Y303" s="544">
        <f t="shared" si="27"/>
        <v>0</v>
      </c>
      <c r="Z303" s="36" t="str">
        <f>IFERROR(IF(Y303=0,"",ROUNDUP(Y303/H303,0)*0.00651),"")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28"/>
        <v>0</v>
      </c>
      <c r="BN303" s="64">
        <f t="shared" si="29"/>
        <v>0</v>
      </c>
      <c r="BO303" s="64">
        <f t="shared" si="30"/>
        <v>0</v>
      </c>
      <c r="BP303" s="64">
        <f t="shared" si="31"/>
        <v>0</v>
      </c>
    </row>
    <row r="304" spans="1:68" hidden="1" x14ac:dyDescent="0.2">
      <c r="A304" s="560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1"/>
      <c r="P304" s="565" t="s">
        <v>71</v>
      </c>
      <c r="Q304" s="566"/>
      <c r="R304" s="566"/>
      <c r="S304" s="566"/>
      <c r="T304" s="566"/>
      <c r="U304" s="566"/>
      <c r="V304" s="567"/>
      <c r="W304" s="37" t="s">
        <v>72</v>
      </c>
      <c r="X304" s="545">
        <f>IFERROR(X297/H297,"0")+IFERROR(X298/H298,"0")+IFERROR(X299/H299,"0")+IFERROR(X300/H300,"0")+IFERROR(X301/H301,"0")+IFERROR(X302/H302,"0")+IFERROR(X303/H303,"0")</f>
        <v>0</v>
      </c>
      <c r="Y304" s="545">
        <f>IFERROR(Y297/H297,"0")+IFERROR(Y298/H298,"0")+IFERROR(Y299/H299,"0")+IFERROR(Y300/H300,"0")+IFERROR(Y301/H301,"0")+IFERROR(Y302/H302,"0")+IFERROR(Y303/H303,"0")</f>
        <v>0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6"/>
      <c r="AB304" s="546"/>
      <c r="AC304" s="546"/>
    </row>
    <row r="305" spans="1:68" hidden="1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1"/>
      <c r="P305" s="565" t="s">
        <v>71</v>
      </c>
      <c r="Q305" s="566"/>
      <c r="R305" s="566"/>
      <c r="S305" s="566"/>
      <c r="T305" s="566"/>
      <c r="U305" s="566"/>
      <c r="V305" s="567"/>
      <c r="W305" s="37" t="s">
        <v>69</v>
      </c>
      <c r="X305" s="545">
        <f>IFERROR(SUM(X297:X303),"0")</f>
        <v>0</v>
      </c>
      <c r="Y305" s="545">
        <f>IFERROR(SUM(Y297:Y303),"0")</f>
        <v>0</v>
      </c>
      <c r="Z305" s="37"/>
      <c r="AA305" s="546"/>
      <c r="AB305" s="546"/>
      <c r="AC305" s="546"/>
    </row>
    <row r="306" spans="1:68" ht="14.25" hidden="1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hidden="1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 t="s">
        <v>103</v>
      </c>
      <c r="M307" s="33" t="s">
        <v>77</v>
      </c>
      <c r="N307" s="33"/>
      <c r="O307" s="32">
        <v>40</v>
      </c>
      <c r="P307" s="8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483</v>
      </c>
      <c r="AG307" s="64"/>
      <c r="AJ307" s="68" t="s">
        <v>106</v>
      </c>
      <c r="AK307" s="68">
        <v>62.4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 t="s">
        <v>188</v>
      </c>
      <c r="M311" s="33" t="s">
        <v>84</v>
      </c>
      <c r="N311" s="33"/>
      <c r="O311" s="32">
        <v>40</v>
      </c>
      <c r="P311" s="72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 t="s">
        <v>106</v>
      </c>
      <c r="AK311" s="68">
        <v>37.799999999999997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60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1"/>
      <c r="P312" s="565" t="s">
        <v>71</v>
      </c>
      <c r="Q312" s="566"/>
      <c r="R312" s="566"/>
      <c r="S312" s="566"/>
      <c r="T312" s="566"/>
      <c r="U312" s="566"/>
      <c r="V312" s="567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hidden="1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1"/>
      <c r="P313" s="565" t="s">
        <v>71</v>
      </c>
      <c r="Q313" s="566"/>
      <c r="R313" s="566"/>
      <c r="S313" s="566"/>
      <c r="T313" s="566"/>
      <c r="U313" s="566"/>
      <c r="V313" s="567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hidden="1" customHeight="1" x14ac:dyDescent="0.25">
      <c r="A314" s="556" t="s">
        <v>165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hidden="1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498</v>
      </c>
      <c r="AG315" s="64"/>
      <c r="AJ315" s="68" t="s">
        <v>106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6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50</v>
      </c>
      <c r="Y316" s="544">
        <f>IFERROR(IF(X316="",0,CEILING((X316/$H316),1)*$H316),"")</f>
        <v>54.6</v>
      </c>
      <c r="Z316" s="36">
        <f>IFERROR(IF(Y316=0,"",ROUNDUP(Y316/H316,0)*0.01898),"")</f>
        <v>0.13286000000000001</v>
      </c>
      <c r="AA316" s="56"/>
      <c r="AB316" s="57"/>
      <c r="AC316" s="365" t="s">
        <v>501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53.326923076923087</v>
      </c>
      <c r="BN316" s="64">
        <f>IFERROR(Y316*I316/H316,"0")</f>
        <v>58.233000000000011</v>
      </c>
      <c r="BO316" s="64">
        <f>IFERROR(1/J316*(X316/H316),"0")</f>
        <v>0.10016025641025642</v>
      </c>
      <c r="BP316" s="64">
        <f>IFERROR(1/J316*(Y316/H316),"0")</f>
        <v>0.109375</v>
      </c>
    </row>
    <row r="317" spans="1:68" ht="16.5" hidden="1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79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504</v>
      </c>
      <c r="AG317" s="64"/>
      <c r="AJ317" s="68" t="s">
        <v>106</v>
      </c>
      <c r="AK317" s="68">
        <v>67.2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0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1"/>
      <c r="P318" s="565" t="s">
        <v>71</v>
      </c>
      <c r="Q318" s="566"/>
      <c r="R318" s="566"/>
      <c r="S318" s="566"/>
      <c r="T318" s="566"/>
      <c r="U318" s="566"/>
      <c r="V318" s="567"/>
      <c r="W318" s="37" t="s">
        <v>72</v>
      </c>
      <c r="X318" s="545">
        <f>IFERROR(X315/H315,"0")+IFERROR(X316/H316,"0")+IFERROR(X317/H317,"0")</f>
        <v>6.4102564102564106</v>
      </c>
      <c r="Y318" s="545">
        <f>IFERROR(Y315/H315,"0")+IFERROR(Y316/H316,"0")+IFERROR(Y317/H317,"0")</f>
        <v>7</v>
      </c>
      <c r="Z318" s="545">
        <f>IFERROR(IF(Z315="",0,Z315),"0")+IFERROR(IF(Z316="",0,Z316),"0")+IFERROR(IF(Z317="",0,Z317),"0")</f>
        <v>0.13286000000000001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1"/>
      <c r="P319" s="565" t="s">
        <v>71</v>
      </c>
      <c r="Q319" s="566"/>
      <c r="R319" s="566"/>
      <c r="S319" s="566"/>
      <c r="T319" s="566"/>
      <c r="U319" s="566"/>
      <c r="V319" s="567"/>
      <c r="W319" s="37" t="s">
        <v>69</v>
      </c>
      <c r="X319" s="545">
        <f>IFERROR(SUM(X315:X317),"0")</f>
        <v>50</v>
      </c>
      <c r="Y319" s="545">
        <f>IFERROR(SUM(Y315:Y317),"0")</f>
        <v>54.6</v>
      </c>
      <c r="Z319" s="37"/>
      <c r="AA319" s="546"/>
      <c r="AB319" s="546"/>
      <c r="AC319" s="546"/>
    </row>
    <row r="320" spans="1:68" ht="14.25" hidden="1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hidden="1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8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11" t="s">
        <v>510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513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188</v>
      </c>
      <c r="M324" s="33" t="s">
        <v>94</v>
      </c>
      <c r="N324" s="33"/>
      <c r="O324" s="32">
        <v>180</v>
      </c>
      <c r="P324" s="7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507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0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1"/>
      <c r="P325" s="565" t="s">
        <v>71</v>
      </c>
      <c r="Q325" s="566"/>
      <c r="R325" s="566"/>
      <c r="S325" s="566"/>
      <c r="T325" s="566"/>
      <c r="U325" s="566"/>
      <c r="V325" s="567"/>
      <c r="W325" s="37" t="s">
        <v>72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hidden="1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1"/>
      <c r="P326" s="565" t="s">
        <v>71</v>
      </c>
      <c r="Q326" s="566"/>
      <c r="R326" s="566"/>
      <c r="S326" s="566"/>
      <c r="T326" s="566"/>
      <c r="U326" s="566"/>
      <c r="V326" s="567"/>
      <c r="W326" s="37" t="s">
        <v>69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hidden="1" customHeight="1" x14ac:dyDescent="0.25">
      <c r="A327" s="556" t="s">
        <v>516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hidden="1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 t="s">
        <v>188</v>
      </c>
      <c r="M328" s="33" t="s">
        <v>519</v>
      </c>
      <c r="N328" s="33"/>
      <c r="O328" s="32">
        <v>730</v>
      </c>
      <c r="P328" s="5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 t="s">
        <v>106</v>
      </c>
      <c r="AK328" s="68">
        <v>28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 t="s">
        <v>188</v>
      </c>
      <c r="M330" s="33" t="s">
        <v>519</v>
      </c>
      <c r="N330" s="33"/>
      <c r="O330" s="32">
        <v>730</v>
      </c>
      <c r="P33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520</v>
      </c>
      <c r="AG330" s="64"/>
      <c r="AJ330" s="68" t="s">
        <v>106</v>
      </c>
      <c r="AK330" s="68">
        <v>28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0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1"/>
      <c r="P331" s="565" t="s">
        <v>71</v>
      </c>
      <c r="Q331" s="566"/>
      <c r="R331" s="566"/>
      <c r="S331" s="566"/>
      <c r="T331" s="566"/>
      <c r="U331" s="566"/>
      <c r="V331" s="567"/>
      <c r="W331" s="37" t="s">
        <v>72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hidden="1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1"/>
      <c r="P332" s="565" t="s">
        <v>71</v>
      </c>
      <c r="Q332" s="566"/>
      <c r="R332" s="566"/>
      <c r="S332" s="566"/>
      <c r="T332" s="566"/>
      <c r="U332" s="566"/>
      <c r="V332" s="567"/>
      <c r="W332" s="37" t="s">
        <v>69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hidden="1" customHeight="1" x14ac:dyDescent="0.25">
      <c r="A333" s="568" t="s">
        <v>525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hidden="1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hidden="1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 t="s">
        <v>103</v>
      </c>
      <c r="M335" s="33" t="s">
        <v>84</v>
      </c>
      <c r="N335" s="33"/>
      <c r="O335" s="32">
        <v>45</v>
      </c>
      <c r="P335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528</v>
      </c>
      <c r="AG335" s="64"/>
      <c r="AJ335" s="68" t="s">
        <v>106</v>
      </c>
      <c r="AK335" s="68">
        <v>64.8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 t="s">
        <v>188</v>
      </c>
      <c r="M336" s="33" t="s">
        <v>77</v>
      </c>
      <c r="N336" s="33"/>
      <c r="O336" s="32">
        <v>45</v>
      </c>
      <c r="P336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531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 t="s">
        <v>188</v>
      </c>
      <c r="M337" s="33" t="s">
        <v>84</v>
      </c>
      <c r="N337" s="33"/>
      <c r="O337" s="32">
        <v>40</v>
      </c>
      <c r="P337" s="64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106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60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1"/>
      <c r="P338" s="565" t="s">
        <v>71</v>
      </c>
      <c r="Q338" s="566"/>
      <c r="R338" s="566"/>
      <c r="S338" s="566"/>
      <c r="T338" s="566"/>
      <c r="U338" s="566"/>
      <c r="V338" s="567"/>
      <c r="W338" s="37" t="s">
        <v>72</v>
      </c>
      <c r="X338" s="545">
        <f>IFERROR(X335/H335,"0")+IFERROR(X336/H336,"0")+IFERROR(X337/H337,"0")</f>
        <v>0</v>
      </c>
      <c r="Y338" s="545">
        <f>IFERROR(Y335/H335,"0")+IFERROR(Y336/H336,"0")+IFERROR(Y337/H337,"0")</f>
        <v>0</v>
      </c>
      <c r="Z338" s="545">
        <f>IFERROR(IF(Z335="",0,Z335),"0")+IFERROR(IF(Z336="",0,Z336),"0")+IFERROR(IF(Z337="",0,Z337),"0")</f>
        <v>0</v>
      </c>
      <c r="AA338" s="546"/>
      <c r="AB338" s="546"/>
      <c r="AC338" s="546"/>
    </row>
    <row r="339" spans="1:68" hidden="1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1"/>
      <c r="P339" s="565" t="s">
        <v>71</v>
      </c>
      <c r="Q339" s="566"/>
      <c r="R339" s="566"/>
      <c r="S339" s="566"/>
      <c r="T339" s="566"/>
      <c r="U339" s="566"/>
      <c r="V339" s="567"/>
      <c r="W339" s="37" t="s">
        <v>69</v>
      </c>
      <c r="X339" s="545">
        <f>IFERROR(SUM(X335:X337),"0")</f>
        <v>0</v>
      </c>
      <c r="Y339" s="545">
        <f>IFERROR(SUM(Y335:Y337),"0")</f>
        <v>0</v>
      </c>
      <c r="Z339" s="37"/>
      <c r="AA339" s="546"/>
      <c r="AB339" s="546"/>
      <c r="AC339" s="546"/>
    </row>
    <row r="340" spans="1:68" ht="27.75" hidden="1" customHeight="1" x14ac:dyDescent="0.2">
      <c r="A340" s="611" t="s">
        <v>535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hidden="1" customHeight="1" x14ac:dyDescent="0.25">
      <c r="A341" s="568" t="s">
        <v>536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hidden="1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1500</v>
      </c>
      <c r="Y343" s="544">
        <f t="shared" ref="Y343:Y349" si="32">IFERROR(IF(X343="",0,CEILING((X343/$H343),1)*$H343),"")</f>
        <v>1500</v>
      </c>
      <c r="Z343" s="36">
        <f>IFERROR(IF(Y343=0,"",ROUNDUP(Y343/H343,0)*0.02175),"")</f>
        <v>2.1749999999999998</v>
      </c>
      <c r="AA343" s="56"/>
      <c r="AB343" s="57"/>
      <c r="AC343" s="389" t="s">
        <v>539</v>
      </c>
      <c r="AG343" s="64"/>
      <c r="AJ343" s="68" t="s">
        <v>106</v>
      </c>
      <c r="AK343" s="68">
        <v>120</v>
      </c>
      <c r="BB343" s="390" t="s">
        <v>1</v>
      </c>
      <c r="BM343" s="64">
        <f t="shared" ref="BM343:BM349" si="33">IFERROR(X343*I343/H343,"0")</f>
        <v>1548</v>
      </c>
      <c r="BN343" s="64">
        <f t="shared" ref="BN343:BN349" si="34">IFERROR(Y343*I343/H343,"0")</f>
        <v>1548</v>
      </c>
      <c r="BO343" s="64">
        <f t="shared" ref="BO343:BO349" si="35">IFERROR(1/J343*(X343/H343),"0")</f>
        <v>2.083333333333333</v>
      </c>
      <c r="BP343" s="64">
        <f t="shared" ref="BP343:BP349" si="36">IFERROR(1/J343*(Y343/H343),"0")</f>
        <v>2.083333333333333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1000</v>
      </c>
      <c r="Y344" s="544">
        <f t="shared" si="32"/>
        <v>1005</v>
      </c>
      <c r="Z344" s="36">
        <f>IFERROR(IF(Y344=0,"",ROUNDUP(Y344/H344,0)*0.02175),"")</f>
        <v>1.4572499999999999</v>
      </c>
      <c r="AA344" s="56"/>
      <c r="AB344" s="57"/>
      <c r="AC344" s="391" t="s">
        <v>542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1032</v>
      </c>
      <c r="BN344" s="64">
        <f t="shared" si="34"/>
        <v>1037.1600000000001</v>
      </c>
      <c r="BO344" s="64">
        <f t="shared" si="35"/>
        <v>1.3888888888888888</v>
      </c>
      <c r="BP344" s="64">
        <f t="shared" si="36"/>
        <v>1.3958333333333333</v>
      </c>
    </row>
    <row r="345" spans="1:68" ht="37.5" customHeight="1" x14ac:dyDescent="0.25">
      <c r="A345" s="54" t="s">
        <v>543</v>
      </c>
      <c r="B345" s="54" t="s">
        <v>544</v>
      </c>
      <c r="C345" s="31">
        <v>4301011867</v>
      </c>
      <c r="D345" s="547">
        <v>4680115884830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1000</v>
      </c>
      <c r="Y345" s="544">
        <f t="shared" si="32"/>
        <v>1005</v>
      </c>
      <c r="Z345" s="36">
        <f>IFERROR(IF(Y345=0,"",ROUNDUP(Y345/H345,0)*0.02175),"")</f>
        <v>1.4572499999999999</v>
      </c>
      <c r="AA345" s="56"/>
      <c r="AB345" s="57"/>
      <c r="AC345" s="393" t="s">
        <v>545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1032</v>
      </c>
      <c r="BN345" s="64">
        <f t="shared" si="34"/>
        <v>1037.1600000000001</v>
      </c>
      <c r="BO345" s="64">
        <f t="shared" si="35"/>
        <v>1.3888888888888888</v>
      </c>
      <c r="BP345" s="64">
        <f t="shared" si="36"/>
        <v>1.3958333333333333</v>
      </c>
    </row>
    <row r="346" spans="1:68" ht="27" hidden="1" customHeight="1" x14ac:dyDescent="0.25">
      <c r="A346" s="54" t="s">
        <v>546</v>
      </c>
      <c r="B346" s="54" t="s">
        <v>547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 t="s">
        <v>103</v>
      </c>
      <c r="M346" s="33" t="s">
        <v>84</v>
      </c>
      <c r="N346" s="33"/>
      <c r="O346" s="32">
        <v>60</v>
      </c>
      <c r="P346" s="7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0</v>
      </c>
      <c r="Y346" s="544">
        <f t="shared" si="32"/>
        <v>0</v>
      </c>
      <c r="Z346" s="36" t="str">
        <f>IFERROR(IF(Y346=0,"",ROUNDUP(Y346/H346,0)*0.02175),"")</f>
        <v/>
      </c>
      <c r="AA346" s="56"/>
      <c r="AB346" s="57"/>
      <c r="AC346" s="395" t="s">
        <v>548</v>
      </c>
      <c r="AG346" s="64"/>
      <c r="AJ346" s="68" t="s">
        <v>106</v>
      </c>
      <c r="AK346" s="68">
        <v>120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0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8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542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hidden="1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0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1"/>
      <c r="P350" s="565" t="s">
        <v>71</v>
      </c>
      <c r="Q350" s="566"/>
      <c r="R350" s="566"/>
      <c r="S350" s="566"/>
      <c r="T350" s="566"/>
      <c r="U350" s="566"/>
      <c r="V350" s="567"/>
      <c r="W350" s="37" t="s">
        <v>72</v>
      </c>
      <c r="X350" s="545">
        <f>IFERROR(X343/H343,"0")+IFERROR(X344/H344,"0")+IFERROR(X345/H345,"0")+IFERROR(X346/H346,"0")+IFERROR(X347/H347,"0")+IFERROR(X348/H348,"0")+IFERROR(X349/H349,"0")</f>
        <v>233.33333333333337</v>
      </c>
      <c r="Y350" s="545">
        <f>IFERROR(Y343/H343,"0")+IFERROR(Y344/H344,"0")+IFERROR(Y345/H345,"0")+IFERROR(Y346/H346,"0")+IFERROR(Y347/H347,"0")+IFERROR(Y348/H348,"0")+IFERROR(Y349/H349,"0")</f>
        <v>234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5.0895000000000001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1"/>
      <c r="P351" s="565" t="s">
        <v>71</v>
      </c>
      <c r="Q351" s="566"/>
      <c r="R351" s="566"/>
      <c r="S351" s="566"/>
      <c r="T351" s="566"/>
      <c r="U351" s="566"/>
      <c r="V351" s="567"/>
      <c r="W351" s="37" t="s">
        <v>69</v>
      </c>
      <c r="X351" s="545">
        <f>IFERROR(SUM(X343:X349),"0")</f>
        <v>3500</v>
      </c>
      <c r="Y351" s="545">
        <f>IFERROR(SUM(Y343:Y349),"0")</f>
        <v>3510</v>
      </c>
      <c r="Z351" s="37"/>
      <c r="AA351" s="546"/>
      <c r="AB351" s="546"/>
      <c r="AC351" s="546"/>
    </row>
    <row r="352" spans="1:68" ht="14.25" hidden="1" customHeight="1" x14ac:dyDescent="0.25">
      <c r="A352" s="556" t="s">
        <v>135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1000</v>
      </c>
      <c r="Y353" s="544">
        <f>IFERROR(IF(X353="",0,CEILING((X353/$H353),1)*$H353),"")</f>
        <v>1005</v>
      </c>
      <c r="Z353" s="36">
        <f>IFERROR(IF(Y353=0,"",ROUNDUP(Y353/H353,0)*0.02175),"")</f>
        <v>1.4572499999999999</v>
      </c>
      <c r="AA353" s="56"/>
      <c r="AB353" s="57"/>
      <c r="AC353" s="403" t="s">
        <v>558</v>
      </c>
      <c r="AG353" s="64"/>
      <c r="AJ353" s="68" t="s">
        <v>106</v>
      </c>
      <c r="AK353" s="68">
        <v>120</v>
      </c>
      <c r="BB353" s="404" t="s">
        <v>1</v>
      </c>
      <c r="BM353" s="64">
        <f>IFERROR(X353*I353/H353,"0")</f>
        <v>1032</v>
      </c>
      <c r="BN353" s="64">
        <f>IFERROR(Y353*I353/H353,"0")</f>
        <v>1037.1600000000001</v>
      </c>
      <c r="BO353" s="64">
        <f>IFERROR(1/J353*(X353/H353),"0")</f>
        <v>1.3888888888888888</v>
      </c>
      <c r="BP353" s="64">
        <f>IFERROR(1/J353*(Y353/H353),"0")</f>
        <v>1.3958333333333333</v>
      </c>
    </row>
    <row r="354" spans="1:68" ht="16.5" hidden="1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558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0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1"/>
      <c r="P355" s="565" t="s">
        <v>71</v>
      </c>
      <c r="Q355" s="566"/>
      <c r="R355" s="566"/>
      <c r="S355" s="566"/>
      <c r="T355" s="566"/>
      <c r="U355" s="566"/>
      <c r="V355" s="567"/>
      <c r="W355" s="37" t="s">
        <v>72</v>
      </c>
      <c r="X355" s="545">
        <f>IFERROR(X353/H353,"0")+IFERROR(X354/H354,"0")</f>
        <v>66.666666666666671</v>
      </c>
      <c r="Y355" s="545">
        <f>IFERROR(Y353/H353,"0")+IFERROR(Y354/H354,"0")</f>
        <v>67</v>
      </c>
      <c r="Z355" s="545">
        <f>IFERROR(IF(Z353="",0,Z353),"0")+IFERROR(IF(Z354="",0,Z354),"0")</f>
        <v>1.4572499999999999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1"/>
      <c r="P356" s="565" t="s">
        <v>71</v>
      </c>
      <c r="Q356" s="566"/>
      <c r="R356" s="566"/>
      <c r="S356" s="566"/>
      <c r="T356" s="566"/>
      <c r="U356" s="566"/>
      <c r="V356" s="567"/>
      <c r="W356" s="37" t="s">
        <v>69</v>
      </c>
      <c r="X356" s="545">
        <f>IFERROR(SUM(X353:X354),"0")</f>
        <v>1000</v>
      </c>
      <c r="Y356" s="545">
        <f>IFERROR(SUM(Y353:Y354),"0")</f>
        <v>1005</v>
      </c>
      <c r="Z356" s="37"/>
      <c r="AA356" s="546"/>
      <c r="AB356" s="546"/>
      <c r="AC356" s="546"/>
    </row>
    <row r="357" spans="1:68" ht="14.25" hidden="1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hidden="1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563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 t="s">
        <v>103</v>
      </c>
      <c r="M359" s="33" t="s">
        <v>77</v>
      </c>
      <c r="N359" s="33"/>
      <c r="O359" s="32">
        <v>40</v>
      </c>
      <c r="P359" s="7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100</v>
      </c>
      <c r="Y359" s="544">
        <f>IFERROR(IF(X359="",0,CEILING((X359/$H359),1)*$H359),"")</f>
        <v>108</v>
      </c>
      <c r="Z359" s="36">
        <f>IFERROR(IF(Y359=0,"",ROUNDUP(Y359/H359,0)*0.01898),"")</f>
        <v>0.22776000000000002</v>
      </c>
      <c r="AA359" s="56"/>
      <c r="AB359" s="57"/>
      <c r="AC359" s="409" t="s">
        <v>566</v>
      </c>
      <c r="AG359" s="64"/>
      <c r="AJ359" s="68" t="s">
        <v>106</v>
      </c>
      <c r="AK359" s="68">
        <v>72</v>
      </c>
      <c r="BB359" s="410" t="s">
        <v>1</v>
      </c>
      <c r="BM359" s="64">
        <f>IFERROR(X359*I359/H359,"0")</f>
        <v>105.76666666666667</v>
      </c>
      <c r="BN359" s="64">
        <f>IFERROR(Y359*I359/H359,"0")</f>
        <v>114.22799999999999</v>
      </c>
      <c r="BO359" s="64">
        <f>IFERROR(1/J359*(X359/H359),"0")</f>
        <v>0.1736111111111111</v>
      </c>
      <c r="BP359" s="64">
        <f>IFERROR(1/J359*(Y359/H359),"0")</f>
        <v>0.1875</v>
      </c>
    </row>
    <row r="360" spans="1:68" x14ac:dyDescent="0.2">
      <c r="A360" s="560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1"/>
      <c r="P360" s="565" t="s">
        <v>71</v>
      </c>
      <c r="Q360" s="566"/>
      <c r="R360" s="566"/>
      <c r="S360" s="566"/>
      <c r="T360" s="566"/>
      <c r="U360" s="566"/>
      <c r="V360" s="567"/>
      <c r="W360" s="37" t="s">
        <v>72</v>
      </c>
      <c r="X360" s="545">
        <f>IFERROR(X358/H358,"0")+IFERROR(X359/H359,"0")</f>
        <v>11.111111111111111</v>
      </c>
      <c r="Y360" s="545">
        <f>IFERROR(Y358/H358,"0")+IFERROR(Y359/H359,"0")</f>
        <v>12</v>
      </c>
      <c r="Z360" s="545">
        <f>IFERROR(IF(Z358="",0,Z358),"0")+IFERROR(IF(Z359="",0,Z359),"0")</f>
        <v>0.22776000000000002</v>
      </c>
      <c r="AA360" s="546"/>
      <c r="AB360" s="546"/>
      <c r="AC360" s="546"/>
    </row>
    <row r="361" spans="1:68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1"/>
      <c r="P361" s="565" t="s">
        <v>71</v>
      </c>
      <c r="Q361" s="566"/>
      <c r="R361" s="566"/>
      <c r="S361" s="566"/>
      <c r="T361" s="566"/>
      <c r="U361" s="566"/>
      <c r="V361" s="567"/>
      <c r="W361" s="37" t="s">
        <v>69</v>
      </c>
      <c r="X361" s="545">
        <f>IFERROR(SUM(X358:X359),"0")</f>
        <v>100</v>
      </c>
      <c r="Y361" s="545">
        <f>IFERROR(SUM(Y358:Y359),"0")</f>
        <v>108</v>
      </c>
      <c r="Z361" s="37"/>
      <c r="AA361" s="546"/>
      <c r="AB361" s="546"/>
      <c r="AC361" s="546"/>
    </row>
    <row r="362" spans="1:68" ht="14.25" hidden="1" customHeight="1" x14ac:dyDescent="0.25">
      <c r="A362" s="556" t="s">
        <v>165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7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350</v>
      </c>
      <c r="Y363" s="544">
        <f>IFERROR(IF(X363="",0,CEILING((X363/$H363),1)*$H363),"")</f>
        <v>351</v>
      </c>
      <c r="Z363" s="36">
        <f>IFERROR(IF(Y363=0,"",ROUNDUP(Y363/H363,0)*0.01898),"")</f>
        <v>0.74021999999999999</v>
      </c>
      <c r="AA363" s="56"/>
      <c r="AB363" s="57"/>
      <c r="AC363" s="411" t="s">
        <v>569</v>
      </c>
      <c r="AG363" s="64"/>
      <c r="AJ363" s="68"/>
      <c r="AK363" s="68">
        <v>0</v>
      </c>
      <c r="BB363" s="412" t="s">
        <v>1</v>
      </c>
      <c r="BM363" s="64">
        <f>IFERROR(X363*I363/H363,"0")</f>
        <v>370.18333333333334</v>
      </c>
      <c r="BN363" s="64">
        <f>IFERROR(Y363*I363/H363,"0")</f>
        <v>371.24099999999999</v>
      </c>
      <c r="BO363" s="64">
        <f>IFERROR(1/J363*(X363/H363),"0")</f>
        <v>0.60763888888888884</v>
      </c>
      <c r="BP363" s="64">
        <f>IFERROR(1/J363*(Y363/H363),"0")</f>
        <v>0.609375</v>
      </c>
    </row>
    <row r="364" spans="1:68" x14ac:dyDescent="0.2">
      <c r="A364" s="560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1"/>
      <c r="P364" s="565" t="s">
        <v>71</v>
      </c>
      <c r="Q364" s="566"/>
      <c r="R364" s="566"/>
      <c r="S364" s="566"/>
      <c r="T364" s="566"/>
      <c r="U364" s="566"/>
      <c r="V364" s="567"/>
      <c r="W364" s="37" t="s">
        <v>72</v>
      </c>
      <c r="X364" s="545">
        <f>IFERROR(X363/H363,"0")</f>
        <v>38.888888888888886</v>
      </c>
      <c r="Y364" s="545">
        <f>IFERROR(Y363/H363,"0")</f>
        <v>39</v>
      </c>
      <c r="Z364" s="545">
        <f>IFERROR(IF(Z363="",0,Z363),"0")</f>
        <v>0.74021999999999999</v>
      </c>
      <c r="AA364" s="546"/>
      <c r="AB364" s="546"/>
      <c r="AC364" s="546"/>
    </row>
    <row r="365" spans="1:68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1"/>
      <c r="P365" s="565" t="s">
        <v>71</v>
      </c>
      <c r="Q365" s="566"/>
      <c r="R365" s="566"/>
      <c r="S365" s="566"/>
      <c r="T365" s="566"/>
      <c r="U365" s="566"/>
      <c r="V365" s="567"/>
      <c r="W365" s="37" t="s">
        <v>69</v>
      </c>
      <c r="X365" s="545">
        <f>IFERROR(SUM(X363:X363),"0")</f>
        <v>350</v>
      </c>
      <c r="Y365" s="545">
        <f>IFERROR(SUM(Y363:Y363),"0")</f>
        <v>351</v>
      </c>
      <c r="Z365" s="37"/>
      <c r="AA365" s="546"/>
      <c r="AB365" s="546"/>
      <c r="AC365" s="546"/>
    </row>
    <row r="366" spans="1:68" ht="16.5" hidden="1" customHeight="1" x14ac:dyDescent="0.25">
      <c r="A366" s="568" t="s">
        <v>570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hidden="1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hidden="1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6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573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0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0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1"/>
      <c r="P370" s="565" t="s">
        <v>71</v>
      </c>
      <c r="Q370" s="566"/>
      <c r="R370" s="566"/>
      <c r="S370" s="566"/>
      <c r="T370" s="566"/>
      <c r="U370" s="566"/>
      <c r="V370" s="567"/>
      <c r="W370" s="37" t="s">
        <v>72</v>
      </c>
      <c r="X370" s="545">
        <f>IFERROR(X368/H368,"0")+IFERROR(X369/H369,"0")</f>
        <v>0</v>
      </c>
      <c r="Y370" s="545">
        <f>IFERROR(Y368/H368,"0")+IFERROR(Y369/H369,"0")</f>
        <v>0</v>
      </c>
      <c r="Z370" s="545">
        <f>IFERROR(IF(Z368="",0,Z368),"0")+IFERROR(IF(Z369="",0,Z369),"0")</f>
        <v>0</v>
      </c>
      <c r="AA370" s="546"/>
      <c r="AB370" s="546"/>
      <c r="AC370" s="546"/>
    </row>
    <row r="371" spans="1:68" hidden="1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1"/>
      <c r="P371" s="565" t="s">
        <v>71</v>
      </c>
      <c r="Q371" s="566"/>
      <c r="R371" s="566"/>
      <c r="S371" s="566"/>
      <c r="T371" s="566"/>
      <c r="U371" s="566"/>
      <c r="V371" s="567"/>
      <c r="W371" s="37" t="s">
        <v>69</v>
      </c>
      <c r="X371" s="545">
        <f>IFERROR(SUM(X368:X369),"0")</f>
        <v>0</v>
      </c>
      <c r="Y371" s="545">
        <f>IFERROR(SUM(Y368:Y369),"0")</f>
        <v>0</v>
      </c>
      <c r="Z371" s="37"/>
      <c r="AA371" s="546"/>
      <c r="AB371" s="546"/>
      <c r="AC371" s="546"/>
    </row>
    <row r="372" spans="1:68" ht="14.25" hidden="1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578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2">
        <v>0.7</v>
      </c>
      <c r="G374" s="32">
        <v>6</v>
      </c>
      <c r="H374" s="542">
        <v>4.2</v>
      </c>
      <c r="I374" s="542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0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1"/>
      <c r="P375" s="565" t="s">
        <v>71</v>
      </c>
      <c r="Q375" s="566"/>
      <c r="R375" s="566"/>
      <c r="S375" s="566"/>
      <c r="T375" s="566"/>
      <c r="U375" s="566"/>
      <c r="V375" s="567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hidden="1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1"/>
      <c r="P376" s="565" t="s">
        <v>71</v>
      </c>
      <c r="Q376" s="566"/>
      <c r="R376" s="566"/>
      <c r="S376" s="566"/>
      <c r="T376" s="566"/>
      <c r="U376" s="566"/>
      <c r="V376" s="567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hidden="1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customHeight="1" x14ac:dyDescent="0.25">
      <c r="A378" s="54" t="s">
        <v>580</v>
      </c>
      <c r="B378" s="54" t="s">
        <v>581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50</v>
      </c>
      <c r="Y378" s="544">
        <f>IFERROR(IF(X378="",0,CEILING((X378/$H378),1)*$H378),"")</f>
        <v>54</v>
      </c>
      <c r="Z378" s="36">
        <f>IFERROR(IF(Y378=0,"",ROUNDUP(Y378/H378,0)*0.01898),"")</f>
        <v>0.11388000000000001</v>
      </c>
      <c r="AA378" s="56"/>
      <c r="AB378" s="57"/>
      <c r="AC378" s="421" t="s">
        <v>582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52.883333333333333</v>
      </c>
      <c r="BN378" s="64">
        <f>IFERROR(Y378*I378/H378,"0")</f>
        <v>57.113999999999997</v>
      </c>
      <c r="BO378" s="64">
        <f>IFERROR(1/J378*(X378/H378),"0")</f>
        <v>8.6805555555555552E-2</v>
      </c>
      <c r="BP378" s="64">
        <f>IFERROR(1/J378*(Y378/H378),"0")</f>
        <v>9.375E-2</v>
      </c>
    </row>
    <row r="379" spans="1:68" ht="27" hidden="1" customHeight="1" x14ac:dyDescent="0.25">
      <c r="A379" s="54" t="s">
        <v>583</v>
      </c>
      <c r="B379" s="54" t="s">
        <v>584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582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0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1"/>
      <c r="P380" s="565" t="s">
        <v>71</v>
      </c>
      <c r="Q380" s="566"/>
      <c r="R380" s="566"/>
      <c r="S380" s="566"/>
      <c r="T380" s="566"/>
      <c r="U380" s="566"/>
      <c r="V380" s="567"/>
      <c r="W380" s="37" t="s">
        <v>72</v>
      </c>
      <c r="X380" s="545">
        <f>IFERROR(X378/H378,"0")+IFERROR(X379/H379,"0")</f>
        <v>5.5555555555555554</v>
      </c>
      <c r="Y380" s="545">
        <f>IFERROR(Y378/H378,"0")+IFERROR(Y379/H379,"0")</f>
        <v>6</v>
      </c>
      <c r="Z380" s="545">
        <f>IFERROR(IF(Z378="",0,Z378),"0")+IFERROR(IF(Z379="",0,Z379),"0")</f>
        <v>0.11388000000000001</v>
      </c>
      <c r="AA380" s="546"/>
      <c r="AB380" s="546"/>
      <c r="AC380" s="546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1"/>
      <c r="P381" s="565" t="s">
        <v>71</v>
      </c>
      <c r="Q381" s="566"/>
      <c r="R381" s="566"/>
      <c r="S381" s="566"/>
      <c r="T381" s="566"/>
      <c r="U381" s="566"/>
      <c r="V381" s="567"/>
      <c r="W381" s="37" t="s">
        <v>69</v>
      </c>
      <c r="X381" s="545">
        <f>IFERROR(SUM(X378:X379),"0")</f>
        <v>50</v>
      </c>
      <c r="Y381" s="545">
        <f>IFERROR(SUM(Y378:Y379),"0")</f>
        <v>54</v>
      </c>
      <c r="Z381" s="37"/>
      <c r="AA381" s="546"/>
      <c r="AB381" s="546"/>
      <c r="AC381" s="546"/>
    </row>
    <row r="382" spans="1:68" ht="27.75" hidden="1" customHeight="1" x14ac:dyDescent="0.2">
      <c r="A382" s="611" t="s">
        <v>585</v>
      </c>
      <c r="B382" s="612"/>
      <c r="C382" s="612"/>
      <c r="D382" s="612"/>
      <c r="E382" s="612"/>
      <c r="F382" s="612"/>
      <c r="G382" s="612"/>
      <c r="H382" s="612"/>
      <c r="I382" s="612"/>
      <c r="J382" s="612"/>
      <c r="K382" s="612"/>
      <c r="L382" s="612"/>
      <c r="M382" s="612"/>
      <c r="N382" s="612"/>
      <c r="O382" s="612"/>
      <c r="P382" s="612"/>
      <c r="Q382" s="612"/>
      <c r="R382" s="612"/>
      <c r="S382" s="612"/>
      <c r="T382" s="612"/>
      <c r="U382" s="612"/>
      <c r="V382" s="612"/>
      <c r="W382" s="612"/>
      <c r="X382" s="612"/>
      <c r="Y382" s="612"/>
      <c r="Z382" s="612"/>
      <c r="AA382" s="48"/>
      <c r="AB382" s="48"/>
      <c r="AC382" s="48"/>
    </row>
    <row r="383" spans="1:68" ht="16.5" hidden="1" customHeight="1" x14ac:dyDescent="0.25">
      <c r="A383" s="568" t="s">
        <v>586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hidden="1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hidden="1" customHeight="1" x14ac:dyDescent="0.25">
      <c r="A385" s="54" t="s">
        <v>587</v>
      </c>
      <c r="B385" s="54" t="s">
        <v>588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 t="s">
        <v>110</v>
      </c>
      <c r="M385" s="33" t="s">
        <v>68</v>
      </c>
      <c r="N385" s="33"/>
      <c r="O385" s="32">
        <v>50</v>
      </c>
      <c r="P385" s="84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0</v>
      </c>
      <c r="Y385" s="544">
        <f t="shared" ref="Y385:Y394" si="37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5" t="s">
        <v>589</v>
      </c>
      <c r="AG385" s="64"/>
      <c r="AJ385" s="68" t="s">
        <v>106</v>
      </c>
      <c r="AK385" s="68">
        <v>64.8</v>
      </c>
      <c r="BB385" s="426" t="s">
        <v>1</v>
      </c>
      <c r="BM385" s="64">
        <f t="shared" ref="BM385:BM394" si="38">IFERROR(X385*I385/H385,"0")</f>
        <v>0</v>
      </c>
      <c r="BN385" s="64">
        <f t="shared" ref="BN385:BN394" si="39">IFERROR(Y385*I385/H385,"0")</f>
        <v>0</v>
      </c>
      <c r="BO385" s="64">
        <f t="shared" ref="BO385:BO394" si="40">IFERROR(1/J385*(X385/H385),"0")</f>
        <v>0</v>
      </c>
      <c r="BP385" s="64">
        <f t="shared" ref="BP385:BP394" si="41">IFERROR(1/J385*(Y385/H385),"0")</f>
        <v>0</v>
      </c>
    </row>
    <row r="386" spans="1:68" ht="27" hidden="1" customHeight="1" x14ac:dyDescent="0.25">
      <c r="A386" s="54" t="s">
        <v>590</v>
      </c>
      <c r="B386" s="54" t="s">
        <v>591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hidden="1" customHeight="1" x14ac:dyDescent="0.25">
      <c r="A387" s="54" t="s">
        <v>590</v>
      </c>
      <c r="B387" s="54" t="s">
        <v>593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2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592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customHeight="1" x14ac:dyDescent="0.25">
      <c r="A388" s="54" t="s">
        <v>594</v>
      </c>
      <c r="B388" s="54" t="s">
        <v>595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 t="s">
        <v>110</v>
      </c>
      <c r="M388" s="33" t="s">
        <v>68</v>
      </c>
      <c r="N388" s="33"/>
      <c r="O388" s="32">
        <v>50</v>
      </c>
      <c r="P388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50</v>
      </c>
      <c r="Y388" s="544">
        <f t="shared" si="37"/>
        <v>54</v>
      </c>
      <c r="Z388" s="36">
        <f>IFERROR(IF(Y388=0,"",ROUNDUP(Y388/H388,0)*0.00902),"")</f>
        <v>9.0200000000000002E-2</v>
      </c>
      <c r="AA388" s="56"/>
      <c r="AB388" s="57"/>
      <c r="AC388" s="431" t="s">
        <v>596</v>
      </c>
      <c r="AG388" s="64"/>
      <c r="AJ388" s="68" t="s">
        <v>106</v>
      </c>
      <c r="AK388" s="68">
        <v>64.8</v>
      </c>
      <c r="BB388" s="432" t="s">
        <v>1</v>
      </c>
      <c r="BM388" s="64">
        <f t="shared" si="38"/>
        <v>51.944444444444443</v>
      </c>
      <c r="BN388" s="64">
        <f t="shared" si="39"/>
        <v>56.099999999999994</v>
      </c>
      <c r="BO388" s="64">
        <f t="shared" si="40"/>
        <v>7.0145903479236812E-2</v>
      </c>
      <c r="BP388" s="64">
        <f t="shared" si="41"/>
        <v>7.575757575757576E-2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589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hidden="1" customHeight="1" x14ac:dyDescent="0.25">
      <c r="A390" s="54" t="s">
        <v>599</v>
      </c>
      <c r="B390" s="54" t="s">
        <v>600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69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0</v>
      </c>
      <c r="Y390" s="544">
        <f t="shared" si="37"/>
        <v>0</v>
      </c>
      <c r="Z390" s="36" t="str">
        <f t="shared" si="42"/>
        <v/>
      </c>
      <c r="AA390" s="56"/>
      <c r="AB390" s="57"/>
      <c r="AC390" s="435" t="s">
        <v>589</v>
      </c>
      <c r="AG390" s="64"/>
      <c r="AJ390" s="68"/>
      <c r="AK390" s="68">
        <v>0</v>
      </c>
      <c r="BB390" s="436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37.5" customHeight="1" x14ac:dyDescent="0.25">
      <c r="A391" s="54" t="s">
        <v>601</v>
      </c>
      <c r="B391" s="54" t="s">
        <v>602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8.3999999999999986</v>
      </c>
      <c r="Y391" s="544">
        <f t="shared" si="37"/>
        <v>8.4</v>
      </c>
      <c r="Z391" s="36">
        <f t="shared" si="42"/>
        <v>2.0080000000000001E-2</v>
      </c>
      <c r="AA391" s="56"/>
      <c r="AB391" s="57"/>
      <c r="AC391" s="437" t="s">
        <v>603</v>
      </c>
      <c r="AG391" s="64"/>
      <c r="AJ391" s="68"/>
      <c r="AK391" s="68">
        <v>0</v>
      </c>
      <c r="BB391" s="438" t="s">
        <v>1</v>
      </c>
      <c r="BM391" s="64">
        <f t="shared" si="38"/>
        <v>8.9199999999999982</v>
      </c>
      <c r="BN391" s="64">
        <f t="shared" si="39"/>
        <v>8.92</v>
      </c>
      <c r="BO391" s="64">
        <f t="shared" si="40"/>
        <v>1.7094017094017092E-2</v>
      </c>
      <c r="BP391" s="64">
        <f t="shared" si="41"/>
        <v>1.7094017094017096E-2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 t="s">
        <v>265</v>
      </c>
      <c r="M393" s="33" t="s">
        <v>68</v>
      </c>
      <c r="N393" s="33"/>
      <c r="O393" s="32">
        <v>50</v>
      </c>
      <c r="P393" s="7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8.3999999999999986</v>
      </c>
      <c r="Y393" s="544">
        <f t="shared" si="37"/>
        <v>8.4</v>
      </c>
      <c r="Z393" s="36">
        <f t="shared" si="42"/>
        <v>2.0080000000000001E-2</v>
      </c>
      <c r="AA393" s="56"/>
      <c r="AB393" s="57"/>
      <c r="AC393" s="441" t="s">
        <v>609</v>
      </c>
      <c r="AG393" s="64"/>
      <c r="AJ393" s="68" t="s">
        <v>106</v>
      </c>
      <c r="AK393" s="68">
        <v>37.799999999999997</v>
      </c>
      <c r="BB393" s="442" t="s">
        <v>1</v>
      </c>
      <c r="BM393" s="64">
        <f t="shared" si="38"/>
        <v>8.9199999999999982</v>
      </c>
      <c r="BN393" s="64">
        <f t="shared" si="39"/>
        <v>8.92</v>
      </c>
      <c r="BO393" s="64">
        <f t="shared" si="40"/>
        <v>1.7094017094017092E-2</v>
      </c>
      <c r="BP393" s="64">
        <f t="shared" si="41"/>
        <v>1.7094017094017096E-2</v>
      </c>
    </row>
    <row r="394" spans="1:68" ht="37.5" customHeight="1" x14ac:dyDescent="0.25">
      <c r="A394" s="54" t="s">
        <v>610</v>
      </c>
      <c r="B394" s="54" t="s">
        <v>611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8.3999999999999986</v>
      </c>
      <c r="Y394" s="544">
        <f t="shared" si="37"/>
        <v>8.4</v>
      </c>
      <c r="Z394" s="36">
        <f t="shared" si="42"/>
        <v>2.0080000000000001E-2</v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38"/>
        <v>8.9199999999999982</v>
      </c>
      <c r="BN394" s="64">
        <f t="shared" si="39"/>
        <v>8.92</v>
      </c>
      <c r="BO394" s="64">
        <f t="shared" si="40"/>
        <v>1.7094017094017092E-2</v>
      </c>
      <c r="BP394" s="64">
        <f t="shared" si="41"/>
        <v>1.7094017094017096E-2</v>
      </c>
    </row>
    <row r="395" spans="1:68" x14ac:dyDescent="0.2">
      <c r="A395" s="560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1"/>
      <c r="P395" s="565" t="s">
        <v>71</v>
      </c>
      <c r="Q395" s="566"/>
      <c r="R395" s="566"/>
      <c r="S395" s="566"/>
      <c r="T395" s="566"/>
      <c r="U395" s="566"/>
      <c r="V395" s="567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21.25925925925926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22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0.15044000000000002</v>
      </c>
      <c r="AA395" s="546"/>
      <c r="AB395" s="546"/>
      <c r="AC395" s="546"/>
    </row>
    <row r="396" spans="1:68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1"/>
      <c r="P396" s="565" t="s">
        <v>71</v>
      </c>
      <c r="Q396" s="566"/>
      <c r="R396" s="566"/>
      <c r="S396" s="566"/>
      <c r="T396" s="566"/>
      <c r="U396" s="566"/>
      <c r="V396" s="567"/>
      <c r="W396" s="37" t="s">
        <v>69</v>
      </c>
      <c r="X396" s="545">
        <f>IFERROR(SUM(X385:X394),"0")</f>
        <v>75.199999999999989</v>
      </c>
      <c r="Y396" s="545">
        <f>IFERROR(SUM(Y385:Y394),"0")</f>
        <v>79.2</v>
      </c>
      <c r="Z396" s="37"/>
      <c r="AA396" s="546"/>
      <c r="AB396" s="546"/>
      <c r="AC396" s="546"/>
    </row>
    <row r="397" spans="1:68" ht="14.25" hidden="1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hidden="1" customHeight="1" x14ac:dyDescent="0.25">
      <c r="A398" s="54" t="s">
        <v>612</v>
      </c>
      <c r="B398" s="54" t="s">
        <v>613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615</v>
      </c>
      <c r="B399" s="54" t="s">
        <v>616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560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1"/>
      <c r="P400" s="565" t="s">
        <v>71</v>
      </c>
      <c r="Q400" s="566"/>
      <c r="R400" s="566"/>
      <c r="S400" s="566"/>
      <c r="T400" s="566"/>
      <c r="U400" s="566"/>
      <c r="V400" s="567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hidden="1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1"/>
      <c r="P401" s="565" t="s">
        <v>71</v>
      </c>
      <c r="Q401" s="566"/>
      <c r="R401" s="566"/>
      <c r="S401" s="566"/>
      <c r="T401" s="566"/>
      <c r="U401" s="566"/>
      <c r="V401" s="567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hidden="1" customHeight="1" x14ac:dyDescent="0.25">
      <c r="A402" s="568" t="s">
        <v>618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hidden="1" customHeight="1" x14ac:dyDescent="0.25">
      <c r="A403" s="556" t="s">
        <v>135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hidden="1" customHeight="1" x14ac:dyDescent="0.25">
      <c r="A404" s="54" t="s">
        <v>619</v>
      </c>
      <c r="B404" s="54" t="s">
        <v>620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621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0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1"/>
      <c r="P405" s="565" t="s">
        <v>71</v>
      </c>
      <c r="Q405" s="566"/>
      <c r="R405" s="566"/>
      <c r="S405" s="566"/>
      <c r="T405" s="566"/>
      <c r="U405" s="566"/>
      <c r="V405" s="567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hidden="1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1"/>
      <c r="P406" s="565" t="s">
        <v>71</v>
      </c>
      <c r="Q406" s="566"/>
      <c r="R406" s="566"/>
      <c r="S406" s="566"/>
      <c r="T406" s="566"/>
      <c r="U406" s="566"/>
      <c r="V406" s="567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hidden="1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customHeight="1" x14ac:dyDescent="0.25">
      <c r="A408" s="54" t="s">
        <v>622</v>
      </c>
      <c r="B408" s="54" t="s">
        <v>623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 t="s">
        <v>110</v>
      </c>
      <c r="M408" s="33" t="s">
        <v>104</v>
      </c>
      <c r="N408" s="33"/>
      <c r="O408" s="32">
        <v>50</v>
      </c>
      <c r="P408" s="82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100</v>
      </c>
      <c r="Y408" s="544">
        <f>IFERROR(IF(X408="",0,CEILING((X408/$H408),1)*$H408),"")</f>
        <v>102.60000000000001</v>
      </c>
      <c r="Z408" s="36">
        <f>IFERROR(IF(Y408=0,"",ROUNDUP(Y408/H408,0)*0.00902),"")</f>
        <v>0.17138</v>
      </c>
      <c r="AA408" s="56"/>
      <c r="AB408" s="57"/>
      <c r="AC408" s="451" t="s">
        <v>624</v>
      </c>
      <c r="AG408" s="64"/>
      <c r="AJ408" s="68" t="s">
        <v>106</v>
      </c>
      <c r="AK408" s="68">
        <v>64.8</v>
      </c>
      <c r="BB408" s="452" t="s">
        <v>1</v>
      </c>
      <c r="BM408" s="64">
        <f>IFERROR(X408*I408/H408,"0")</f>
        <v>103.88888888888889</v>
      </c>
      <c r="BN408" s="64">
        <f>IFERROR(Y408*I408/H408,"0")</f>
        <v>106.59000000000002</v>
      </c>
      <c r="BO408" s="64">
        <f>IFERROR(1/J408*(X408/H408),"0")</f>
        <v>0.14029180695847362</v>
      </c>
      <c r="BP408" s="64">
        <f>IFERROR(1/J408*(Y408/H408),"0")</f>
        <v>0.14393939393939395</v>
      </c>
    </row>
    <row r="409" spans="1:68" ht="27" customHeight="1" x14ac:dyDescent="0.25">
      <c r="A409" s="54" t="s">
        <v>625</v>
      </c>
      <c r="B409" s="54" t="s">
        <v>626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12.6</v>
      </c>
      <c r="Y409" s="544">
        <f>IFERROR(IF(X409="",0,CEILING((X409/$H409),1)*$H409),"")</f>
        <v>12.600000000000001</v>
      </c>
      <c r="Z409" s="36">
        <f>IFERROR(IF(Y409=0,"",ROUNDUP(Y409/H409,0)*0.00502),"")</f>
        <v>3.0120000000000001E-2</v>
      </c>
      <c r="AA409" s="56"/>
      <c r="AB409" s="57"/>
      <c r="AC409" s="453" t="s">
        <v>627</v>
      </c>
      <c r="AG409" s="64"/>
      <c r="AJ409" s="68"/>
      <c r="AK409" s="68">
        <v>0</v>
      </c>
      <c r="BB409" s="454" t="s">
        <v>1</v>
      </c>
      <c r="BM409" s="64">
        <f>IFERROR(X409*I409/H409,"0")</f>
        <v>13.379999999999999</v>
      </c>
      <c r="BN409" s="64">
        <f>IFERROR(Y409*I409/H409,"0")</f>
        <v>13.38</v>
      </c>
      <c r="BO409" s="64">
        <f>IFERROR(1/J409*(X409/H409),"0")</f>
        <v>2.5641025641025644E-2</v>
      </c>
      <c r="BP409" s="64">
        <f>IFERROR(1/J409*(Y409/H409),"0")</f>
        <v>2.5641025641025644E-2</v>
      </c>
    </row>
    <row r="410" spans="1:68" ht="27" hidden="1" customHeight="1" x14ac:dyDescent="0.25">
      <c r="A410" s="54" t="s">
        <v>628</v>
      </c>
      <c r="B410" s="54" t="s">
        <v>629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631</v>
      </c>
      <c r="B411" s="54" t="s">
        <v>632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60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1"/>
      <c r="P412" s="565" t="s">
        <v>71</v>
      </c>
      <c r="Q412" s="566"/>
      <c r="R412" s="566"/>
      <c r="S412" s="566"/>
      <c r="T412" s="566"/>
      <c r="U412" s="566"/>
      <c r="V412" s="567"/>
      <c r="W412" s="37" t="s">
        <v>72</v>
      </c>
      <c r="X412" s="545">
        <f>IFERROR(X408/H408,"0")+IFERROR(X409/H409,"0")+IFERROR(X410/H410,"0")+IFERROR(X411/H411,"0")</f>
        <v>24.518518518518519</v>
      </c>
      <c r="Y412" s="545">
        <f>IFERROR(Y408/H408,"0")+IFERROR(Y409/H409,"0")+IFERROR(Y410/H410,"0")+IFERROR(Y411/H411,"0")</f>
        <v>25</v>
      </c>
      <c r="Z412" s="545">
        <f>IFERROR(IF(Z408="",0,Z408),"0")+IFERROR(IF(Z409="",0,Z409),"0")+IFERROR(IF(Z410="",0,Z410),"0")+IFERROR(IF(Z411="",0,Z411),"0")</f>
        <v>0.20150000000000001</v>
      </c>
      <c r="AA412" s="546"/>
      <c r="AB412" s="546"/>
      <c r="AC412" s="546"/>
    </row>
    <row r="413" spans="1:68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1"/>
      <c r="P413" s="565" t="s">
        <v>71</v>
      </c>
      <c r="Q413" s="566"/>
      <c r="R413" s="566"/>
      <c r="S413" s="566"/>
      <c r="T413" s="566"/>
      <c r="U413" s="566"/>
      <c r="V413" s="567"/>
      <c r="W413" s="37" t="s">
        <v>69</v>
      </c>
      <c r="X413" s="545">
        <f>IFERROR(SUM(X408:X411),"0")</f>
        <v>112.6</v>
      </c>
      <c r="Y413" s="545">
        <f>IFERROR(SUM(Y408:Y411),"0")</f>
        <v>115.20000000000002</v>
      </c>
      <c r="Z413" s="37"/>
      <c r="AA413" s="546"/>
      <c r="AB413" s="546"/>
      <c r="AC413" s="546"/>
    </row>
    <row r="414" spans="1:68" ht="16.5" hidden="1" customHeight="1" x14ac:dyDescent="0.25">
      <c r="A414" s="568" t="s">
        <v>633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hidden="1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hidden="1" customHeight="1" x14ac:dyDescent="0.25">
      <c r="A416" s="54" t="s">
        <v>634</v>
      </c>
      <c r="B416" s="54" t="s">
        <v>635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59" t="s">
        <v>636</v>
      </c>
      <c r="AG416" s="64"/>
      <c r="AJ416" s="68"/>
      <c r="AK416" s="68">
        <v>0</v>
      </c>
      <c r="BB416" s="46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0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1"/>
      <c r="P417" s="565" t="s">
        <v>71</v>
      </c>
      <c r="Q417" s="566"/>
      <c r="R417" s="566"/>
      <c r="S417" s="566"/>
      <c r="T417" s="566"/>
      <c r="U417" s="566"/>
      <c r="V417" s="567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hidden="1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1"/>
      <c r="P418" s="565" t="s">
        <v>71</v>
      </c>
      <c r="Q418" s="566"/>
      <c r="R418" s="566"/>
      <c r="S418" s="566"/>
      <c r="T418" s="566"/>
      <c r="U418" s="566"/>
      <c r="V418" s="567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hidden="1" customHeight="1" x14ac:dyDescent="0.2">
      <c r="A419" s="611" t="s">
        <v>637</v>
      </c>
      <c r="B419" s="612"/>
      <c r="C419" s="612"/>
      <c r="D419" s="612"/>
      <c r="E419" s="612"/>
      <c r="F419" s="612"/>
      <c r="G419" s="612"/>
      <c r="H419" s="612"/>
      <c r="I419" s="612"/>
      <c r="J419" s="612"/>
      <c r="K419" s="612"/>
      <c r="L419" s="612"/>
      <c r="M419" s="612"/>
      <c r="N419" s="612"/>
      <c r="O419" s="612"/>
      <c r="P419" s="612"/>
      <c r="Q419" s="612"/>
      <c r="R419" s="612"/>
      <c r="S419" s="612"/>
      <c r="T419" s="612"/>
      <c r="U419" s="612"/>
      <c r="V419" s="612"/>
      <c r="W419" s="612"/>
      <c r="X419" s="612"/>
      <c r="Y419" s="612"/>
      <c r="Z419" s="612"/>
      <c r="AA419" s="48"/>
      <c r="AB419" s="48"/>
      <c r="AC419" s="48"/>
    </row>
    <row r="420" spans="1:68" ht="16.5" hidden="1" customHeight="1" x14ac:dyDescent="0.25">
      <c r="A420" s="568" t="s">
        <v>637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hidden="1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hidden="1" customHeight="1" x14ac:dyDescent="0.25">
      <c r="A422" s="54" t="s">
        <v>638</v>
      </c>
      <c r="B422" s="54" t="s">
        <v>639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0</v>
      </c>
      <c r="Y422" s="544">
        <f t="shared" ref="Y422:Y433" si="43">IFERROR(IF(X422="",0,CEILING((X422/$H422),1)*$H422),"")</f>
        <v>0</v>
      </c>
      <c r="Z422" s="36" t="str">
        <f t="shared" ref="Z422:Z428" si="44">IFERROR(IF(Y422=0,"",ROUNDUP(Y422/H422,0)*0.01196),"")</f>
        <v/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0</v>
      </c>
      <c r="BN422" s="64">
        <f t="shared" ref="BN422:BN433" si="46">IFERROR(Y422*I422/H422,"0")</f>
        <v>0</v>
      </c>
      <c r="BO422" s="64">
        <f t="shared" ref="BO422:BO433" si="47">IFERROR(1/J422*(X422/H422),"0")</f>
        <v>0</v>
      </c>
      <c r="BP422" s="64">
        <f t="shared" ref="BP422:BP433" si="48">IFERROR(1/J422*(Y422/H422),"0")</f>
        <v>0</v>
      </c>
    </row>
    <row r="423" spans="1:68" ht="27" hidden="1" customHeight="1" x14ac:dyDescent="0.25">
      <c r="A423" s="54" t="s">
        <v>640</v>
      </c>
      <c r="B423" s="54" t="s">
        <v>641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 t="s">
        <v>103</v>
      </c>
      <c r="M423" s="33" t="s">
        <v>104</v>
      </c>
      <c r="N423" s="33"/>
      <c r="O423" s="32">
        <v>60</v>
      </c>
      <c r="P42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642</v>
      </c>
      <c r="AG423" s="64"/>
      <c r="AJ423" s="68" t="s">
        <v>106</v>
      </c>
      <c r="AK423" s="68">
        <v>42.24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customHeight="1" x14ac:dyDescent="0.25">
      <c r="A424" s="54" t="s">
        <v>643</v>
      </c>
      <c r="B424" s="54" t="s">
        <v>644</v>
      </c>
      <c r="C424" s="31">
        <v>4301011376</v>
      </c>
      <c r="D424" s="547">
        <v>4680115885226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 t="s">
        <v>103</v>
      </c>
      <c r="M424" s="33" t="s">
        <v>77</v>
      </c>
      <c r="N424" s="33"/>
      <c r="O424" s="32">
        <v>60</v>
      </c>
      <c r="P424" s="70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50</v>
      </c>
      <c r="Y424" s="544">
        <f t="shared" si="43"/>
        <v>52.800000000000004</v>
      </c>
      <c r="Z424" s="36">
        <f t="shared" si="44"/>
        <v>0.1196</v>
      </c>
      <c r="AA424" s="56"/>
      <c r="AB424" s="57"/>
      <c r="AC424" s="465" t="s">
        <v>645</v>
      </c>
      <c r="AG424" s="64"/>
      <c r="AJ424" s="68" t="s">
        <v>106</v>
      </c>
      <c r="AK424" s="68">
        <v>42.24</v>
      </c>
      <c r="BB424" s="466" t="s">
        <v>1</v>
      </c>
      <c r="BM424" s="64">
        <f t="shared" si="45"/>
        <v>53.409090909090907</v>
      </c>
      <c r="BN424" s="64">
        <f t="shared" si="46"/>
        <v>56.400000000000006</v>
      </c>
      <c r="BO424" s="64">
        <f t="shared" si="47"/>
        <v>9.1054778554778545E-2</v>
      </c>
      <c r="BP424" s="64">
        <f t="shared" si="48"/>
        <v>9.6153846153846159E-2</v>
      </c>
    </row>
    <row r="425" spans="1:68" ht="27" hidden="1" customHeight="1" x14ac:dyDescent="0.25">
      <c r="A425" s="54" t="s">
        <v>646</v>
      </c>
      <c r="B425" s="54" t="s">
        <v>647</v>
      </c>
      <c r="C425" s="31">
        <v>4301012145</v>
      </c>
      <c r="D425" s="547">
        <v>4607091383522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05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0</v>
      </c>
      <c r="Y425" s="544">
        <f t="shared" si="43"/>
        <v>0</v>
      </c>
      <c r="Z425" s="36" t="str">
        <f t="shared" si="44"/>
        <v/>
      </c>
      <c r="AA425" s="56"/>
      <c r="AB425" s="57"/>
      <c r="AC425" s="467" t="s">
        <v>648</v>
      </c>
      <c r="AG425" s="64"/>
      <c r="AJ425" s="68"/>
      <c r="AK425" s="68">
        <v>0</v>
      </c>
      <c r="BB425" s="468" t="s">
        <v>1</v>
      </c>
      <c r="BM425" s="64">
        <f t="shared" si="45"/>
        <v>0</v>
      </c>
      <c r="BN425" s="64">
        <f t="shared" si="46"/>
        <v>0</v>
      </c>
      <c r="BO425" s="64">
        <f t="shared" si="47"/>
        <v>0</v>
      </c>
      <c r="BP425" s="64">
        <f t="shared" si="48"/>
        <v>0</v>
      </c>
    </row>
    <row r="426" spans="1:68" ht="16.5" hidden="1" customHeight="1" x14ac:dyDescent="0.25">
      <c r="A426" s="54" t="s">
        <v>649</v>
      </c>
      <c r="B426" s="54" t="s">
        <v>650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hidden="1" customHeight="1" x14ac:dyDescent="0.25">
      <c r="A427" s="54" t="s">
        <v>652</v>
      </c>
      <c r="B427" s="54" t="s">
        <v>653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0</v>
      </c>
      <c r="Y427" s="544">
        <f t="shared" si="43"/>
        <v>0</v>
      </c>
      <c r="Z427" s="36" t="str">
        <f t="shared" si="44"/>
        <v/>
      </c>
      <c r="AA427" s="56"/>
      <c r="AB427" s="57"/>
      <c r="AC427" s="471" t="s">
        <v>654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16.5" hidden="1" customHeight="1" x14ac:dyDescent="0.25">
      <c r="A428" s="54" t="s">
        <v>655</v>
      </c>
      <c r="B428" s="54" t="s">
        <v>656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657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658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hidden="1" customHeight="1" x14ac:dyDescent="0.25">
      <c r="A429" s="54" t="s">
        <v>659</v>
      </c>
      <c r="B429" s="54" t="s">
        <v>660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4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hidden="1" customHeight="1" x14ac:dyDescent="0.25">
      <c r="A430" s="54" t="s">
        <v>661</v>
      </c>
      <c r="B430" s="54" t="s">
        <v>662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7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0</v>
      </c>
      <c r="Y430" s="544">
        <f t="shared" si="43"/>
        <v>0</v>
      </c>
      <c r="Z430" s="36" t="str">
        <f>IFERROR(IF(Y430=0,"",ROUNDUP(Y430/H430,0)*0.00902),"")</f>
        <v/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hidden="1" customHeight="1" x14ac:dyDescent="0.25">
      <c r="A431" s="54" t="s">
        <v>663</v>
      </c>
      <c r="B431" s="54" t="s">
        <v>664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642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hidden="1" customHeight="1" x14ac:dyDescent="0.25">
      <c r="A432" s="54" t="s">
        <v>665</v>
      </c>
      <c r="B432" s="54" t="s">
        <v>666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6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667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668</v>
      </c>
      <c r="B433" s="54" t="s">
        <v>669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 t="s">
        <v>110</v>
      </c>
      <c r="M433" s="33" t="s">
        <v>104</v>
      </c>
      <c r="N433" s="33"/>
      <c r="O433" s="32">
        <v>60</v>
      </c>
      <c r="P433" s="8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0</v>
      </c>
      <c r="Y433" s="544">
        <f t="shared" si="43"/>
        <v>0</v>
      </c>
      <c r="Z433" s="36" t="str">
        <f>IFERROR(IF(Y433=0,"",ROUNDUP(Y433/H433,0)*0.00902),"")</f>
        <v/>
      </c>
      <c r="AA433" s="56"/>
      <c r="AB433" s="57"/>
      <c r="AC433" s="483" t="s">
        <v>654</v>
      </c>
      <c r="AG433" s="64"/>
      <c r="AJ433" s="68" t="s">
        <v>106</v>
      </c>
      <c r="AK433" s="68">
        <v>57.6</v>
      </c>
      <c r="BB433" s="484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x14ac:dyDescent="0.2">
      <c r="A434" s="560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1"/>
      <c r="P434" s="565" t="s">
        <v>71</v>
      </c>
      <c r="Q434" s="566"/>
      <c r="R434" s="566"/>
      <c r="S434" s="566"/>
      <c r="T434" s="566"/>
      <c r="U434" s="566"/>
      <c r="V434" s="567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9.4696969696969688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10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0.1196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1"/>
      <c r="P435" s="565" t="s">
        <v>71</v>
      </c>
      <c r="Q435" s="566"/>
      <c r="R435" s="566"/>
      <c r="S435" s="566"/>
      <c r="T435" s="566"/>
      <c r="U435" s="566"/>
      <c r="V435" s="567"/>
      <c r="W435" s="37" t="s">
        <v>69</v>
      </c>
      <c r="X435" s="545">
        <f>IFERROR(SUM(X422:X433),"0")</f>
        <v>50</v>
      </c>
      <c r="Y435" s="545">
        <f>IFERROR(SUM(Y422:Y433),"0")</f>
        <v>52.800000000000004</v>
      </c>
      <c r="Z435" s="37"/>
      <c r="AA435" s="546"/>
      <c r="AB435" s="546"/>
      <c r="AC435" s="546"/>
    </row>
    <row r="436" spans="1:68" ht="14.25" hidden="1" customHeight="1" x14ac:dyDescent="0.25">
      <c r="A436" s="556" t="s">
        <v>135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customHeight="1" x14ac:dyDescent="0.25">
      <c r="A437" s="54" t="s">
        <v>670</v>
      </c>
      <c r="B437" s="54" t="s">
        <v>671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50</v>
      </c>
      <c r="Y437" s="544">
        <f>IFERROR(IF(X437="",0,CEILING((X437/$H437),1)*$H437),"")</f>
        <v>52.800000000000004</v>
      </c>
      <c r="Z437" s="36">
        <f>IFERROR(IF(Y437=0,"",ROUNDUP(Y437/H437,0)*0.01196),"")</f>
        <v>0.1196</v>
      </c>
      <c r="AA437" s="56"/>
      <c r="AB437" s="57"/>
      <c r="AC437" s="485" t="s">
        <v>672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53.409090909090907</v>
      </c>
      <c r="BN437" s="64">
        <f>IFERROR(Y437*I437/H437,"0")</f>
        <v>56.400000000000006</v>
      </c>
      <c r="BO437" s="64">
        <f>IFERROR(1/J437*(X437/H437),"0")</f>
        <v>9.1054778554778545E-2</v>
      </c>
      <c r="BP437" s="64">
        <f>IFERROR(1/J437*(Y437/H437),"0")</f>
        <v>9.6153846153846159E-2</v>
      </c>
    </row>
    <row r="438" spans="1:68" ht="16.5" hidden="1" customHeight="1" x14ac:dyDescent="0.25">
      <c r="A438" s="54" t="s">
        <v>673</v>
      </c>
      <c r="B438" s="54" t="s">
        <v>674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2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672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hidden="1" customHeight="1" x14ac:dyDescent="0.25">
      <c r="A439" s="54" t="s">
        <v>675</v>
      </c>
      <c r="B439" s="54" t="s">
        <v>676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 t="s">
        <v>110</v>
      </c>
      <c r="M439" s="33" t="s">
        <v>104</v>
      </c>
      <c r="N439" s="33"/>
      <c r="O439" s="32">
        <v>70</v>
      </c>
      <c r="P439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0</v>
      </c>
      <c r="Y439" s="544">
        <f>IFERROR(IF(X439="",0,CEILING((X439/$H439),1)*$H439),"")</f>
        <v>0</v>
      </c>
      <c r="Z439" s="36" t="str">
        <f>IFERROR(IF(Y439=0,"",ROUNDUP(Y439/H439,0)*0.00902),"")</f>
        <v/>
      </c>
      <c r="AA439" s="56"/>
      <c r="AB439" s="57"/>
      <c r="AC439" s="489" t="s">
        <v>672</v>
      </c>
      <c r="AG439" s="64"/>
      <c r="AJ439" s="68" t="s">
        <v>106</v>
      </c>
      <c r="AK439" s="68">
        <v>57.6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560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1"/>
      <c r="P440" s="565" t="s">
        <v>71</v>
      </c>
      <c r="Q440" s="566"/>
      <c r="R440" s="566"/>
      <c r="S440" s="566"/>
      <c r="T440" s="566"/>
      <c r="U440" s="566"/>
      <c r="V440" s="567"/>
      <c r="W440" s="37" t="s">
        <v>72</v>
      </c>
      <c r="X440" s="545">
        <f>IFERROR(X437/H437,"0")+IFERROR(X438/H438,"0")+IFERROR(X439/H439,"0")</f>
        <v>9.4696969696969688</v>
      </c>
      <c r="Y440" s="545">
        <f>IFERROR(Y437/H437,"0")+IFERROR(Y438/H438,"0")+IFERROR(Y439/H439,"0")</f>
        <v>10</v>
      </c>
      <c r="Z440" s="545">
        <f>IFERROR(IF(Z437="",0,Z437),"0")+IFERROR(IF(Z438="",0,Z438),"0")+IFERROR(IF(Z439="",0,Z439),"0")</f>
        <v>0.1196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1"/>
      <c r="P441" s="565" t="s">
        <v>71</v>
      </c>
      <c r="Q441" s="566"/>
      <c r="R441" s="566"/>
      <c r="S441" s="566"/>
      <c r="T441" s="566"/>
      <c r="U441" s="566"/>
      <c r="V441" s="567"/>
      <c r="W441" s="37" t="s">
        <v>69</v>
      </c>
      <c r="X441" s="545">
        <f>IFERROR(SUM(X437:X439),"0")</f>
        <v>50</v>
      </c>
      <c r="Y441" s="545">
        <f>IFERROR(SUM(Y437:Y439),"0")</f>
        <v>52.800000000000004</v>
      </c>
      <c r="Z441" s="37"/>
      <c r="AA441" s="546"/>
      <c r="AB441" s="546"/>
      <c r="AC441" s="546"/>
    </row>
    <row r="442" spans="1:68" ht="14.25" hidden="1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customHeight="1" x14ac:dyDescent="0.25">
      <c r="A443" s="54" t="s">
        <v>677</v>
      </c>
      <c r="B443" s="54" t="s">
        <v>678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5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100</v>
      </c>
      <c r="Y443" s="544">
        <f t="shared" ref="Y443:Y448" si="49">IFERROR(IF(X443="",0,CEILING((X443/$H443),1)*$H443),"")</f>
        <v>100.32000000000001</v>
      </c>
      <c r="Z443" s="36">
        <f>IFERROR(IF(Y443=0,"",ROUNDUP(Y443/H443,0)*0.01196),"")</f>
        <v>0.22724</v>
      </c>
      <c r="AA443" s="56"/>
      <c r="AB443" s="57"/>
      <c r="AC443" s="491" t="s">
        <v>679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106.81818181818181</v>
      </c>
      <c r="BN443" s="64">
        <f t="shared" ref="BN443:BN448" si="51">IFERROR(Y443*I443/H443,"0")</f>
        <v>107.16</v>
      </c>
      <c r="BO443" s="64">
        <f t="shared" ref="BO443:BO448" si="52">IFERROR(1/J443*(X443/H443),"0")</f>
        <v>0.18210955710955709</v>
      </c>
      <c r="BP443" s="64">
        <f t="shared" ref="BP443:BP448" si="53">IFERROR(1/J443*(Y443/H443),"0")</f>
        <v>0.18269230769230771</v>
      </c>
    </row>
    <row r="444" spans="1:68" ht="27" hidden="1" customHeight="1" x14ac:dyDescent="0.25">
      <c r="A444" s="54" t="s">
        <v>680</v>
      </c>
      <c r="B444" s="54" t="s">
        <v>681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0</v>
      </c>
      <c r="Y444" s="544">
        <f t="shared" si="49"/>
        <v>0</v>
      </c>
      <c r="Z444" s="36" t="str">
        <f>IFERROR(IF(Y444=0,"",ROUNDUP(Y444/H444,0)*0.01196),"")</f>
        <v/>
      </c>
      <c r="AA444" s="56"/>
      <c r="AB444" s="57"/>
      <c r="AC444" s="493" t="s">
        <v>682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0</v>
      </c>
      <c r="BN444" s="64">
        <f t="shared" si="51"/>
        <v>0</v>
      </c>
      <c r="BO444" s="64">
        <f t="shared" si="52"/>
        <v>0</v>
      </c>
      <c r="BP444" s="64">
        <f t="shared" si="53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100</v>
      </c>
      <c r="Y445" s="544">
        <f t="shared" si="49"/>
        <v>100.32000000000001</v>
      </c>
      <c r="Z445" s="36">
        <f>IFERROR(IF(Y445=0,"",ROUNDUP(Y445/H445,0)*0.01196),"")</f>
        <v>0.22724</v>
      </c>
      <c r="AA445" s="56"/>
      <c r="AB445" s="57"/>
      <c r="AC445" s="495" t="s">
        <v>685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106.81818181818181</v>
      </c>
      <c r="BN445" s="64">
        <f t="shared" si="51"/>
        <v>107.16</v>
      </c>
      <c r="BO445" s="64">
        <f t="shared" si="52"/>
        <v>0.18210955710955709</v>
      </c>
      <c r="BP445" s="64">
        <f t="shared" si="53"/>
        <v>0.18269230769230771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/>
      <c r="M446" s="33" t="s">
        <v>104</v>
      </c>
      <c r="N446" s="33"/>
      <c r="O446" s="32">
        <v>70</v>
      </c>
      <c r="P446" s="73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49"/>
        <v>0</v>
      </c>
      <c r="Z446" s="36" t="str">
        <f>IFERROR(IF(Y446=0,"",ROUNDUP(Y446/H446,0)*0.00902),"")</f>
        <v/>
      </c>
      <c r="AA446" s="56"/>
      <c r="AB446" s="57"/>
      <c r="AC446" s="497" t="s">
        <v>679</v>
      </c>
      <c r="AG446" s="64"/>
      <c r="AJ446" s="68"/>
      <c r="AK446" s="68">
        <v>0</v>
      </c>
      <c r="BB446" s="498" t="s">
        <v>1</v>
      </c>
      <c r="BM446" s="64">
        <f t="shared" si="50"/>
        <v>0</v>
      </c>
      <c r="BN446" s="64">
        <f t="shared" si="51"/>
        <v>0</v>
      </c>
      <c r="BO446" s="64">
        <f t="shared" si="52"/>
        <v>0</v>
      </c>
      <c r="BP446" s="64">
        <f t="shared" si="53"/>
        <v>0</v>
      </c>
    </row>
    <row r="447" spans="1:68" ht="27" hidden="1" customHeight="1" x14ac:dyDescent="0.25">
      <c r="A447" s="54" t="s">
        <v>688</v>
      </c>
      <c r="B447" s="54" t="s">
        <v>689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/>
      <c r="M447" s="33" t="s">
        <v>68</v>
      </c>
      <c r="N447" s="33"/>
      <c r="O447" s="32">
        <v>70</v>
      </c>
      <c r="P447" s="8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49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0"/>
        <v>0</v>
      </c>
      <c r="BN447" s="64">
        <f t="shared" si="51"/>
        <v>0</v>
      </c>
      <c r="BO447" s="64">
        <f t="shared" si="52"/>
        <v>0</v>
      </c>
      <c r="BP447" s="64">
        <f t="shared" si="53"/>
        <v>0</v>
      </c>
    </row>
    <row r="448" spans="1:68" ht="27" hidden="1" customHeight="1" x14ac:dyDescent="0.25">
      <c r="A448" s="54" t="s">
        <v>690</v>
      </c>
      <c r="B448" s="54" t="s">
        <v>691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/>
      <c r="M448" s="33" t="s">
        <v>68</v>
      </c>
      <c r="N448" s="33"/>
      <c r="O448" s="32">
        <v>70</v>
      </c>
      <c r="P448" s="74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0</v>
      </c>
      <c r="Y448" s="544">
        <f t="shared" si="49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x14ac:dyDescent="0.2">
      <c r="A449" s="560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1"/>
      <c r="P449" s="565" t="s">
        <v>71</v>
      </c>
      <c r="Q449" s="566"/>
      <c r="R449" s="566"/>
      <c r="S449" s="566"/>
      <c r="T449" s="566"/>
      <c r="U449" s="566"/>
      <c r="V449" s="567"/>
      <c r="W449" s="37" t="s">
        <v>72</v>
      </c>
      <c r="X449" s="545">
        <f>IFERROR(X443/H443,"0")+IFERROR(X444/H444,"0")+IFERROR(X445/H445,"0")+IFERROR(X446/H446,"0")+IFERROR(X447/H447,"0")+IFERROR(X448/H448,"0")</f>
        <v>37.878787878787875</v>
      </c>
      <c r="Y449" s="545">
        <f>IFERROR(Y443/H443,"0")+IFERROR(Y444/H444,"0")+IFERROR(Y445/H445,"0")+IFERROR(Y446/H446,"0")+IFERROR(Y447/H447,"0")+IFERROR(Y448/H448,"0")</f>
        <v>38</v>
      </c>
      <c r="Z449" s="545">
        <f>IFERROR(IF(Z443="",0,Z443),"0")+IFERROR(IF(Z444="",0,Z444),"0")+IFERROR(IF(Z445="",0,Z445),"0")+IFERROR(IF(Z446="",0,Z446),"0")+IFERROR(IF(Z447="",0,Z447),"0")+IFERROR(IF(Z448="",0,Z448),"0")</f>
        <v>0.45448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1"/>
      <c r="P450" s="565" t="s">
        <v>71</v>
      </c>
      <c r="Q450" s="566"/>
      <c r="R450" s="566"/>
      <c r="S450" s="566"/>
      <c r="T450" s="566"/>
      <c r="U450" s="566"/>
      <c r="V450" s="567"/>
      <c r="W450" s="37" t="s">
        <v>69</v>
      </c>
      <c r="X450" s="545">
        <f>IFERROR(SUM(X443:X448),"0")</f>
        <v>200</v>
      </c>
      <c r="Y450" s="545">
        <f>IFERROR(SUM(Y443:Y448),"0")</f>
        <v>200.64000000000001</v>
      </c>
      <c r="Z450" s="37"/>
      <c r="AA450" s="546"/>
      <c r="AB450" s="546"/>
      <c r="AC450" s="546"/>
    </row>
    <row r="451" spans="1:68" ht="14.25" hidden="1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hidden="1" customHeight="1" x14ac:dyDescent="0.25">
      <c r="A452" s="54" t="s">
        <v>692</v>
      </c>
      <c r="B452" s="54" t="s">
        <v>693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694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hidden="1" customHeight="1" x14ac:dyDescent="0.25">
      <c r="A453" s="54" t="s">
        <v>695</v>
      </c>
      <c r="B453" s="54" t="s">
        <v>696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698</v>
      </c>
      <c r="B454" s="54" t="s">
        <v>699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560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1"/>
      <c r="P455" s="565" t="s">
        <v>71</v>
      </c>
      <c r="Q455" s="566"/>
      <c r="R455" s="566"/>
      <c r="S455" s="566"/>
      <c r="T455" s="566"/>
      <c r="U455" s="566"/>
      <c r="V455" s="567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hidden="1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1"/>
      <c r="P456" s="565" t="s">
        <v>71</v>
      </c>
      <c r="Q456" s="566"/>
      <c r="R456" s="566"/>
      <c r="S456" s="566"/>
      <c r="T456" s="566"/>
      <c r="U456" s="566"/>
      <c r="V456" s="567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hidden="1" customHeight="1" x14ac:dyDescent="0.2">
      <c r="A457" s="611" t="s">
        <v>701</v>
      </c>
      <c r="B457" s="612"/>
      <c r="C457" s="612"/>
      <c r="D457" s="612"/>
      <c r="E457" s="612"/>
      <c r="F457" s="612"/>
      <c r="G457" s="612"/>
      <c r="H457" s="612"/>
      <c r="I457" s="612"/>
      <c r="J457" s="612"/>
      <c r="K457" s="612"/>
      <c r="L457" s="612"/>
      <c r="M457" s="612"/>
      <c r="N457" s="612"/>
      <c r="O457" s="612"/>
      <c r="P457" s="612"/>
      <c r="Q457" s="612"/>
      <c r="R457" s="612"/>
      <c r="S457" s="612"/>
      <c r="T457" s="612"/>
      <c r="U457" s="612"/>
      <c r="V457" s="612"/>
      <c r="W457" s="612"/>
      <c r="X457" s="612"/>
      <c r="Y457" s="612"/>
      <c r="Z457" s="612"/>
      <c r="AA457" s="48"/>
      <c r="AB457" s="48"/>
      <c r="AC457" s="48"/>
    </row>
    <row r="458" spans="1:68" ht="16.5" hidden="1" customHeight="1" x14ac:dyDescent="0.25">
      <c r="A458" s="568" t="s">
        <v>701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hidden="1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hidden="1" customHeight="1" x14ac:dyDescent="0.25">
      <c r="A460" s="54" t="s">
        <v>702</v>
      </c>
      <c r="B460" s="54" t="s">
        <v>703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704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705</v>
      </c>
      <c r="B461" s="54" t="s">
        <v>706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708</v>
      </c>
      <c r="B462" s="54" t="s">
        <v>709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 t="s">
        <v>103</v>
      </c>
      <c r="M462" s="33" t="s">
        <v>104</v>
      </c>
      <c r="N462" s="33"/>
      <c r="O462" s="32">
        <v>50</v>
      </c>
      <c r="P462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 t="s">
        <v>106</v>
      </c>
      <c r="AK462" s="68">
        <v>96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79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704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0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1"/>
      <c r="P464" s="565" t="s">
        <v>71</v>
      </c>
      <c r="Q464" s="566"/>
      <c r="R464" s="566"/>
      <c r="S464" s="566"/>
      <c r="T464" s="566"/>
      <c r="U464" s="566"/>
      <c r="V464" s="567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hidden="1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1"/>
      <c r="P465" s="565" t="s">
        <v>71</v>
      </c>
      <c r="Q465" s="566"/>
      <c r="R465" s="566"/>
      <c r="S465" s="566"/>
      <c r="T465" s="566"/>
      <c r="U465" s="566"/>
      <c r="V465" s="567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hidden="1" customHeight="1" x14ac:dyDescent="0.25">
      <c r="A466" s="556" t="s">
        <v>135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713</v>
      </c>
      <c r="B467" s="54" t="s">
        <v>714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6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715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601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6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0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1"/>
      <c r="P470" s="565" t="s">
        <v>71</v>
      </c>
      <c r="Q470" s="566"/>
      <c r="R470" s="566"/>
      <c r="S470" s="566"/>
      <c r="T470" s="566"/>
      <c r="U470" s="566"/>
      <c r="V470" s="567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hidden="1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1"/>
      <c r="P471" s="565" t="s">
        <v>71</v>
      </c>
      <c r="Q471" s="566"/>
      <c r="R471" s="566"/>
      <c r="S471" s="566"/>
      <c r="T471" s="566"/>
      <c r="U471" s="566"/>
      <c r="V471" s="567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hidden="1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customHeight="1" x14ac:dyDescent="0.25">
      <c r="A473" s="54" t="s">
        <v>722</v>
      </c>
      <c r="B473" s="54" t="s">
        <v>723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 t="s">
        <v>110</v>
      </c>
      <c r="M473" s="33" t="s">
        <v>68</v>
      </c>
      <c r="N473" s="33"/>
      <c r="O473" s="32">
        <v>40</v>
      </c>
      <c r="P473" s="61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150</v>
      </c>
      <c r="Y473" s="544">
        <f>IFERROR(IF(X473="",0,CEILING((X473/$H473),1)*$H473),"")</f>
        <v>151.20000000000002</v>
      </c>
      <c r="Z473" s="36">
        <f>IFERROR(IF(Y473=0,"",ROUNDUP(Y473/H473,0)*0.00902),"")</f>
        <v>0.32472000000000001</v>
      </c>
      <c r="AA473" s="56"/>
      <c r="AB473" s="57"/>
      <c r="AC473" s="523" t="s">
        <v>724</v>
      </c>
      <c r="AG473" s="64"/>
      <c r="AJ473" s="68" t="s">
        <v>106</v>
      </c>
      <c r="AK473" s="68">
        <v>50.4</v>
      </c>
      <c r="BB473" s="524" t="s">
        <v>1</v>
      </c>
      <c r="BM473" s="64">
        <f>IFERROR(X473*I473/H473,"0")</f>
        <v>159.64285714285714</v>
      </c>
      <c r="BN473" s="64">
        <f>IFERROR(Y473*I473/H473,"0")</f>
        <v>160.91999999999999</v>
      </c>
      <c r="BO473" s="64">
        <f>IFERROR(1/J473*(X473/H473),"0")</f>
        <v>0.27056277056277056</v>
      </c>
      <c r="BP473" s="64">
        <f>IFERROR(1/J473*(Y473/H473),"0")</f>
        <v>0.27272727272727271</v>
      </c>
    </row>
    <row r="474" spans="1:68" ht="27" customHeight="1" x14ac:dyDescent="0.25">
      <c r="A474" s="54" t="s">
        <v>725</v>
      </c>
      <c r="B474" s="54" t="s">
        <v>726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 t="s">
        <v>110</v>
      </c>
      <c r="M474" s="33" t="s">
        <v>68</v>
      </c>
      <c r="N474" s="33"/>
      <c r="O474" s="32">
        <v>40</v>
      </c>
      <c r="P474" s="6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30</v>
      </c>
      <c r="Y474" s="544">
        <f>IFERROR(IF(X474="",0,CEILING((X474/$H474),1)*$H474),"")</f>
        <v>33.6</v>
      </c>
      <c r="Z474" s="36">
        <f>IFERROR(IF(Y474=0,"",ROUNDUP(Y474/H474,0)*0.00902),"")</f>
        <v>7.2160000000000002E-2</v>
      </c>
      <c r="AA474" s="56"/>
      <c r="AB474" s="57"/>
      <c r="AC474" s="525" t="s">
        <v>727</v>
      </c>
      <c r="AG474" s="64"/>
      <c r="AJ474" s="68" t="s">
        <v>106</v>
      </c>
      <c r="AK474" s="68">
        <v>50.4</v>
      </c>
      <c r="BB474" s="526" t="s">
        <v>1</v>
      </c>
      <c r="BM474" s="64">
        <f>IFERROR(X474*I474/H474,"0")</f>
        <v>31.928571428571427</v>
      </c>
      <c r="BN474" s="64">
        <f>IFERROR(Y474*I474/H474,"0")</f>
        <v>35.76</v>
      </c>
      <c r="BO474" s="64">
        <f>IFERROR(1/J474*(X474/H474),"0")</f>
        <v>5.4112554112554112E-2</v>
      </c>
      <c r="BP474" s="64">
        <f>IFERROR(1/J474*(Y474/H474),"0")</f>
        <v>6.0606060606060608E-2</v>
      </c>
    </row>
    <row r="475" spans="1:68" x14ac:dyDescent="0.2">
      <c r="A475" s="560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1"/>
      <c r="P475" s="565" t="s">
        <v>71</v>
      </c>
      <c r="Q475" s="566"/>
      <c r="R475" s="566"/>
      <c r="S475" s="566"/>
      <c r="T475" s="566"/>
      <c r="U475" s="566"/>
      <c r="V475" s="567"/>
      <c r="W475" s="37" t="s">
        <v>72</v>
      </c>
      <c r="X475" s="545">
        <f>IFERROR(X473/H473,"0")+IFERROR(X474/H474,"0")</f>
        <v>42.857142857142861</v>
      </c>
      <c r="Y475" s="545">
        <f>IFERROR(Y473/H473,"0")+IFERROR(Y474/H474,"0")</f>
        <v>44</v>
      </c>
      <c r="Z475" s="545">
        <f>IFERROR(IF(Z473="",0,Z473),"0")+IFERROR(IF(Z474="",0,Z474),"0")</f>
        <v>0.39688000000000001</v>
      </c>
      <c r="AA475" s="546"/>
      <c r="AB475" s="546"/>
      <c r="AC475" s="546"/>
    </row>
    <row r="476" spans="1:68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1"/>
      <c r="P476" s="565" t="s">
        <v>71</v>
      </c>
      <c r="Q476" s="566"/>
      <c r="R476" s="566"/>
      <c r="S476" s="566"/>
      <c r="T476" s="566"/>
      <c r="U476" s="566"/>
      <c r="V476" s="567"/>
      <c r="W476" s="37" t="s">
        <v>69</v>
      </c>
      <c r="X476" s="545">
        <f>IFERROR(SUM(X473:X474),"0")</f>
        <v>180</v>
      </c>
      <c r="Y476" s="545">
        <f>IFERROR(SUM(Y473:Y474),"0")</f>
        <v>184.8</v>
      </c>
      <c r="Z476" s="37"/>
      <c r="AA476" s="546"/>
      <c r="AB476" s="546"/>
      <c r="AC476" s="546"/>
    </row>
    <row r="477" spans="1:68" ht="14.25" hidden="1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customHeight="1" x14ac:dyDescent="0.25">
      <c r="A478" s="54" t="s">
        <v>728</v>
      </c>
      <c r="B478" s="54" t="s">
        <v>729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79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700</v>
      </c>
      <c r="Y478" s="544">
        <f>IFERROR(IF(X478="",0,CEILING((X478/$H478),1)*$H478),"")</f>
        <v>702</v>
      </c>
      <c r="Z478" s="36">
        <f>IFERROR(IF(Y478=0,"",ROUNDUP(Y478/H478,0)*0.01898),"")</f>
        <v>1.48044</v>
      </c>
      <c r="AA478" s="56"/>
      <c r="AB478" s="57"/>
      <c r="AC478" s="527" t="s">
        <v>730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740.36666666666667</v>
      </c>
      <c r="BN478" s="64">
        <f>IFERROR(Y478*I478/H478,"0")</f>
        <v>742.48199999999997</v>
      </c>
      <c r="BO478" s="64">
        <f>IFERROR(1/J478*(X478/H478),"0")</f>
        <v>1.2152777777777777</v>
      </c>
      <c r="BP478" s="64">
        <f>IFERROR(1/J478*(Y478/H478),"0")</f>
        <v>1.21875</v>
      </c>
    </row>
    <row r="479" spans="1:68" x14ac:dyDescent="0.2">
      <c r="A479" s="560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1"/>
      <c r="P479" s="565" t="s">
        <v>71</v>
      </c>
      <c r="Q479" s="566"/>
      <c r="R479" s="566"/>
      <c r="S479" s="566"/>
      <c r="T479" s="566"/>
      <c r="U479" s="566"/>
      <c r="V479" s="567"/>
      <c r="W479" s="37" t="s">
        <v>72</v>
      </c>
      <c r="X479" s="545">
        <f>IFERROR(X478/H478,"0")</f>
        <v>77.777777777777771</v>
      </c>
      <c r="Y479" s="545">
        <f>IFERROR(Y478/H478,"0")</f>
        <v>78</v>
      </c>
      <c r="Z479" s="545">
        <f>IFERROR(IF(Z478="",0,Z478),"0")</f>
        <v>1.48044</v>
      </c>
      <c r="AA479" s="546"/>
      <c r="AB479" s="546"/>
      <c r="AC479" s="546"/>
    </row>
    <row r="480" spans="1:68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1"/>
      <c r="P480" s="565" t="s">
        <v>71</v>
      </c>
      <c r="Q480" s="566"/>
      <c r="R480" s="566"/>
      <c r="S480" s="566"/>
      <c r="T480" s="566"/>
      <c r="U480" s="566"/>
      <c r="V480" s="567"/>
      <c r="W480" s="37" t="s">
        <v>69</v>
      </c>
      <c r="X480" s="545">
        <f>IFERROR(SUM(X478:X478),"0")</f>
        <v>700</v>
      </c>
      <c r="Y480" s="545">
        <f>IFERROR(SUM(Y478:Y478),"0")</f>
        <v>702</v>
      </c>
      <c r="Z480" s="37"/>
      <c r="AA480" s="546"/>
      <c r="AB480" s="546"/>
      <c r="AC480" s="546"/>
    </row>
    <row r="481" spans="1:68" ht="14.25" hidden="1" customHeight="1" x14ac:dyDescent="0.25">
      <c r="A481" s="556" t="s">
        <v>165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hidden="1" customHeight="1" x14ac:dyDescent="0.25">
      <c r="A482" s="54" t="s">
        <v>731</v>
      </c>
      <c r="B482" s="54" t="s">
        <v>732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733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734</v>
      </c>
      <c r="B483" s="54" t="s">
        <v>735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0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1"/>
      <c r="P484" s="565" t="s">
        <v>71</v>
      </c>
      <c r="Q484" s="566"/>
      <c r="R484" s="566"/>
      <c r="S484" s="566"/>
      <c r="T484" s="566"/>
      <c r="U484" s="566"/>
      <c r="V484" s="567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hidden="1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1"/>
      <c r="P485" s="565" t="s">
        <v>71</v>
      </c>
      <c r="Q485" s="566"/>
      <c r="R485" s="566"/>
      <c r="S485" s="566"/>
      <c r="T485" s="566"/>
      <c r="U485" s="566"/>
      <c r="V485" s="567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hidden="1" customHeight="1" x14ac:dyDescent="0.25">
      <c r="A486" s="568" t="s">
        <v>737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hidden="1" customHeight="1" x14ac:dyDescent="0.25">
      <c r="A487" s="556" t="s">
        <v>135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hidden="1" customHeight="1" x14ac:dyDescent="0.25">
      <c r="A488" s="54" t="s">
        <v>738</v>
      </c>
      <c r="B488" s="54" t="s">
        <v>739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1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0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1"/>
      <c r="P489" s="565" t="s">
        <v>71</v>
      </c>
      <c r="Q489" s="566"/>
      <c r="R489" s="566"/>
      <c r="S489" s="566"/>
      <c r="T489" s="566"/>
      <c r="U489" s="566"/>
      <c r="V489" s="567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hidden="1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1"/>
      <c r="P490" s="565" t="s">
        <v>71</v>
      </c>
      <c r="Q490" s="566"/>
      <c r="R490" s="566"/>
      <c r="S490" s="566"/>
      <c r="T490" s="566"/>
      <c r="U490" s="566"/>
      <c r="V490" s="567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38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15"/>
      <c r="P491" s="664" t="s">
        <v>741</v>
      </c>
      <c r="Q491" s="665"/>
      <c r="R491" s="665"/>
      <c r="S491" s="665"/>
      <c r="T491" s="665"/>
      <c r="U491" s="665"/>
      <c r="V491" s="666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8550.6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8632.1400000000012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15"/>
      <c r="P492" s="664" t="s">
        <v>742</v>
      </c>
      <c r="Q492" s="665"/>
      <c r="R492" s="665"/>
      <c r="S492" s="665"/>
      <c r="T492" s="665"/>
      <c r="U492" s="665"/>
      <c r="V492" s="666"/>
      <c r="W492" s="37" t="s">
        <v>69</v>
      </c>
      <c r="X492" s="545">
        <f>IFERROR(SUM(BM22:BM488),"0")</f>
        <v>8981.0506610145912</v>
      </c>
      <c r="Y492" s="545">
        <f>IFERROR(SUM(BN22:BN488),"0")</f>
        <v>9066.6389999999992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15"/>
      <c r="P493" s="664" t="s">
        <v>743</v>
      </c>
      <c r="Q493" s="665"/>
      <c r="R493" s="665"/>
      <c r="S493" s="665"/>
      <c r="T493" s="665"/>
      <c r="U493" s="665"/>
      <c r="V493" s="666"/>
      <c r="W493" s="37" t="s">
        <v>744</v>
      </c>
      <c r="X493" s="38">
        <f>ROUNDUP(SUM(BO22:BO488),0)</f>
        <v>14</v>
      </c>
      <c r="Y493" s="38">
        <f>ROUNDUP(SUM(BP22:BP488),0)</f>
        <v>14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15"/>
      <c r="P494" s="664" t="s">
        <v>745</v>
      </c>
      <c r="Q494" s="665"/>
      <c r="R494" s="665"/>
      <c r="S494" s="665"/>
      <c r="T494" s="665"/>
      <c r="U494" s="665"/>
      <c r="V494" s="666"/>
      <c r="W494" s="37" t="s">
        <v>69</v>
      </c>
      <c r="X494" s="545">
        <f>GrossWeightTotal+PalletQtyTotal*25</f>
        <v>9331.0506610145912</v>
      </c>
      <c r="Y494" s="545">
        <f>GrossWeightTotalR+PalletQtyTotalR*25</f>
        <v>9416.6389999999992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15"/>
      <c r="P495" s="664" t="s">
        <v>746</v>
      </c>
      <c r="Q495" s="665"/>
      <c r="R495" s="665"/>
      <c r="S495" s="665"/>
      <c r="T495" s="665"/>
      <c r="U495" s="665"/>
      <c r="V495" s="666"/>
      <c r="W495" s="37" t="s">
        <v>744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1264.6457586687472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1276</v>
      </c>
      <c r="Z495" s="37"/>
      <c r="AA495" s="546"/>
      <c r="AB495" s="546"/>
      <c r="AC495" s="546"/>
    </row>
    <row r="496" spans="1:68" ht="14.25" hidden="1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15"/>
      <c r="P496" s="664" t="s">
        <v>747</v>
      </c>
      <c r="Q496" s="665"/>
      <c r="R496" s="665"/>
      <c r="S496" s="665"/>
      <c r="T496" s="665"/>
      <c r="U496" s="665"/>
      <c r="V496" s="666"/>
      <c r="W496" s="39" t="s">
        <v>748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15.745659999999999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749</v>
      </c>
      <c r="B498" s="540" t="s">
        <v>63</v>
      </c>
      <c r="C498" s="591" t="s">
        <v>97</v>
      </c>
      <c r="D498" s="660"/>
      <c r="E498" s="660"/>
      <c r="F498" s="660"/>
      <c r="G498" s="660"/>
      <c r="H498" s="661"/>
      <c r="I498" s="591" t="s">
        <v>249</v>
      </c>
      <c r="J498" s="660"/>
      <c r="K498" s="660"/>
      <c r="L498" s="660"/>
      <c r="M498" s="660"/>
      <c r="N498" s="660"/>
      <c r="O498" s="660"/>
      <c r="P498" s="660"/>
      <c r="Q498" s="660"/>
      <c r="R498" s="660"/>
      <c r="S498" s="661"/>
      <c r="T498" s="591" t="s">
        <v>535</v>
      </c>
      <c r="U498" s="661"/>
      <c r="V498" s="591" t="s">
        <v>585</v>
      </c>
      <c r="W498" s="660"/>
      <c r="X498" s="661"/>
      <c r="Y498" s="540" t="s">
        <v>637</v>
      </c>
      <c r="Z498" s="591" t="s">
        <v>701</v>
      </c>
      <c r="AA498" s="661"/>
      <c r="AB498" s="52"/>
      <c r="AC498" s="52"/>
      <c r="AF498" s="541"/>
    </row>
    <row r="499" spans="1:32" ht="14.25" customHeight="1" thickTop="1" x14ac:dyDescent="0.2">
      <c r="A499" s="839" t="s">
        <v>750</v>
      </c>
      <c r="B499" s="591" t="s">
        <v>63</v>
      </c>
      <c r="C499" s="591" t="s">
        <v>98</v>
      </c>
      <c r="D499" s="591" t="s">
        <v>116</v>
      </c>
      <c r="E499" s="591" t="s">
        <v>172</v>
      </c>
      <c r="F499" s="591" t="s">
        <v>192</v>
      </c>
      <c r="G499" s="591" t="s">
        <v>222</v>
      </c>
      <c r="H499" s="591" t="s">
        <v>97</v>
      </c>
      <c r="I499" s="591" t="s">
        <v>250</v>
      </c>
      <c r="J499" s="591" t="s">
        <v>291</v>
      </c>
      <c r="K499" s="591" t="s">
        <v>351</v>
      </c>
      <c r="L499" s="591" t="s">
        <v>394</v>
      </c>
      <c r="M499" s="591" t="s">
        <v>410</v>
      </c>
      <c r="N499" s="541"/>
      <c r="O499" s="591" t="s">
        <v>422</v>
      </c>
      <c r="P499" s="591" t="s">
        <v>432</v>
      </c>
      <c r="Q499" s="591" t="s">
        <v>442</v>
      </c>
      <c r="R499" s="591" t="s">
        <v>447</v>
      </c>
      <c r="S499" s="591" t="s">
        <v>525</v>
      </c>
      <c r="T499" s="591" t="s">
        <v>536</v>
      </c>
      <c r="U499" s="591" t="s">
        <v>570</v>
      </c>
      <c r="V499" s="591" t="s">
        <v>586</v>
      </c>
      <c r="W499" s="591" t="s">
        <v>618</v>
      </c>
      <c r="X499" s="591" t="s">
        <v>633</v>
      </c>
      <c r="Y499" s="591" t="s">
        <v>637</v>
      </c>
      <c r="Z499" s="591" t="s">
        <v>701</v>
      </c>
      <c r="AA499" s="591" t="s">
        <v>737</v>
      </c>
      <c r="AB499" s="52"/>
      <c r="AC499" s="52"/>
      <c r="AF499" s="541"/>
    </row>
    <row r="500" spans="1:32" ht="13.5" customHeight="1" thickBot="1" x14ac:dyDescent="0.25">
      <c r="A500" s="840"/>
      <c r="B500" s="592"/>
      <c r="C500" s="592"/>
      <c r="D500" s="592"/>
      <c r="E500" s="592"/>
      <c r="F500" s="592"/>
      <c r="G500" s="592"/>
      <c r="H500" s="592"/>
      <c r="I500" s="592"/>
      <c r="J500" s="592"/>
      <c r="K500" s="592"/>
      <c r="L500" s="592"/>
      <c r="M500" s="592"/>
      <c r="N500" s="541"/>
      <c r="O500" s="592"/>
      <c r="P500" s="592"/>
      <c r="Q500" s="592"/>
      <c r="R500" s="592"/>
      <c r="S500" s="592"/>
      <c r="T500" s="592"/>
      <c r="U500" s="592"/>
      <c r="V500" s="592"/>
      <c r="W500" s="592"/>
      <c r="X500" s="592"/>
      <c r="Y500" s="592"/>
      <c r="Z500" s="592"/>
      <c r="AA500" s="592"/>
      <c r="AB500" s="52"/>
      <c r="AC500" s="52"/>
      <c r="AF500" s="541"/>
    </row>
    <row r="501" spans="1:32" ht="18" customHeight="1" thickTop="1" thickBot="1" x14ac:dyDescent="0.25">
      <c r="A501" s="40" t="s">
        <v>751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0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21.6</v>
      </c>
      <c r="E501" s="46">
        <f>IFERROR(Y86*1,"0")+IFERROR(Y87*1,"0")+IFERROR(Y88*1,"0")+IFERROR(Y92*1,"0")+IFERROR(Y93*1,"0")+IFERROR(Y94*1,"0")+IFERROR(Y95*1,"0")</f>
        <v>54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97.2</v>
      </c>
      <c r="G501" s="46">
        <f>IFERROR(Y125*1,"0")+IFERROR(Y126*1,"0")+IFERROR(Y130*1,"0")+IFERROR(Y131*1,"0")+IFERROR(Y135*1,"0")+IFERROR(Y136*1,"0")</f>
        <v>0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222.60000000000002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1766.7000000000003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0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54.6</v>
      </c>
      <c r="S501" s="46">
        <f>IFERROR(Y335*1,"0")+IFERROR(Y336*1,"0")+IFERROR(Y337*1,"0")</f>
        <v>0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4974</v>
      </c>
      <c r="U501" s="46">
        <f>IFERROR(Y368*1,"0")+IFERROR(Y369*1,"0")+IFERROR(Y373*1,"0")+IFERROR(Y374*1,"0")+IFERROR(Y378*1,"0")+IFERROR(Y379*1,"0")</f>
        <v>54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79.2</v>
      </c>
      <c r="W501" s="46">
        <f>IFERROR(Y404*1,"0")+IFERROR(Y408*1,"0")+IFERROR(Y409*1,"0")+IFERROR(Y410*1,"0")+IFERROR(Y411*1,"0")</f>
        <v>115.20000000000002</v>
      </c>
      <c r="X501" s="46">
        <f>IFERROR(Y416*1,"0")</f>
        <v>0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306.24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886.8</v>
      </c>
      <c r="AA501" s="46">
        <f>IFERROR(Y488*1,"0")</f>
        <v>0</v>
      </c>
      <c r="AB501" s="52"/>
      <c r="AC501" s="52"/>
      <c r="AF501" s="541"/>
    </row>
  </sheetData>
  <sheetProtection algorithmName="SHA-512" hashValue="Equzxcw6ETIHsBBEBF8Pi0vxWpduFWSLtDsffzG1Gab+EKalY7CJRFTF+Krv07eoo7ldXwXCYAPSExnSUAl6Tg==" saltValue="9+XPEE6RZM8k6rW5ByZrwg==" spinCount="100000" sheet="1" objects="1" scenarios="1" sort="0" autoFilter="0" pivotTables="0"/>
  <autoFilter ref="A18:AF4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16,00"/>
        <filter val="1 264,65"/>
        <filter val="1 500,00"/>
        <filter val="1,85"/>
        <filter val="100,00"/>
        <filter val="11,11"/>
        <filter val="112,60"/>
        <filter val="12,00"/>
        <filter val="12,60"/>
        <filter val="14"/>
        <filter val="14,40"/>
        <filter val="150,00"/>
        <filter val="180,00"/>
        <filter val="20,00"/>
        <filter val="200,00"/>
        <filter val="204,00"/>
        <filter val="21,26"/>
        <filter val="216,00"/>
        <filter val="220,00"/>
        <filter val="233,33"/>
        <filter val="24,52"/>
        <filter val="28,80"/>
        <filter val="288,00"/>
        <filter val="3 500,00"/>
        <filter val="3,70"/>
        <filter val="30,00"/>
        <filter val="350,00"/>
        <filter val="37,88"/>
        <filter val="38,89"/>
        <filter val="40,00"/>
        <filter val="42,86"/>
        <filter val="476,92"/>
        <filter val="5,56"/>
        <filter val="50,00"/>
        <filter val="500,00"/>
        <filter val="52,38"/>
        <filter val="54,00"/>
        <filter val="6,41"/>
        <filter val="66,67"/>
        <filter val="70,00"/>
        <filter val="700,00"/>
        <filter val="75,20"/>
        <filter val="77,78"/>
        <filter val="8 550,60"/>
        <filter val="8 981,05"/>
        <filter val="8,40"/>
        <filter val="9 331,05"/>
        <filter val="9,47"/>
        <filter val="92,59"/>
      </filters>
    </filterColumn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Q6:R6"/>
    <mergeCell ref="A20:Z20"/>
    <mergeCell ref="P23:V23"/>
    <mergeCell ref="M17:M18"/>
    <mergeCell ref="O17:O18"/>
    <mergeCell ref="A9:C9"/>
    <mergeCell ref="Q13:R13"/>
    <mergeCell ref="V6:W9"/>
    <mergeCell ref="P109:T109"/>
    <mergeCell ref="A59:Z59"/>
    <mergeCell ref="P274:T274"/>
    <mergeCell ref="Z17:Z18"/>
    <mergeCell ref="J9:M9"/>
    <mergeCell ref="A13:M13"/>
    <mergeCell ref="D61:E61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D29:E29"/>
    <mergeCell ref="P344:T344"/>
    <mergeCell ref="P72:T72"/>
    <mergeCell ref="A31:O32"/>
    <mergeCell ref="D102:E102"/>
    <mergeCell ref="A33:Z33"/>
    <mergeCell ref="P41:T41"/>
    <mergeCell ref="A35:O36"/>
    <mergeCell ref="A91:Z91"/>
    <mergeCell ref="P70:V70"/>
    <mergeCell ref="P32:V32"/>
    <mergeCell ref="P97:V97"/>
    <mergeCell ref="A318:O319"/>
    <mergeCell ref="P47:V47"/>
    <mergeCell ref="P46:T46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D196:E196"/>
    <mergeCell ref="P202:T202"/>
    <mergeCell ref="A188:O189"/>
    <mergeCell ref="P492:V492"/>
    <mergeCell ref="P286:V286"/>
    <mergeCell ref="P479:V479"/>
    <mergeCell ref="P336:T336"/>
    <mergeCell ref="A248:Z248"/>
    <mergeCell ref="P323:T323"/>
    <mergeCell ref="A414:Z414"/>
    <mergeCell ref="D358:E358"/>
    <mergeCell ref="A327:Z327"/>
    <mergeCell ref="P401:V401"/>
    <mergeCell ref="P339:V33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83:T483"/>
    <mergeCell ref="A157:Z157"/>
    <mergeCell ref="P125:T125"/>
    <mergeCell ref="D373:E373"/>
    <mergeCell ref="D202:E202"/>
    <mergeCell ref="A179:Z179"/>
    <mergeCell ref="P348:T348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P234:V234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P22:T22"/>
    <mergeCell ref="D428:E428"/>
    <mergeCell ref="P40:T40"/>
    <mergeCell ref="A455:O456"/>
    <mergeCell ref="P80:T80"/>
    <mergeCell ref="D194:E194"/>
    <mergeCell ref="P173:V173"/>
    <mergeCell ref="P226:T226"/>
    <mergeCell ref="A294:O295"/>
    <mergeCell ref="P335:T335"/>
    <mergeCell ref="P269:T269"/>
    <mergeCell ref="D207:E207"/>
    <mergeCell ref="D348:E348"/>
    <mergeCell ref="P141:T141"/>
    <mergeCell ref="D62:E62"/>
    <mergeCell ref="D56:E56"/>
    <mergeCell ref="D193:E193"/>
    <mergeCell ref="P206:T206"/>
    <mergeCell ref="P433:T433"/>
    <mergeCell ref="P262:T262"/>
    <mergeCell ref="P450:V450"/>
    <mergeCell ref="P381:V381"/>
    <mergeCell ref="P307:T307"/>
    <mergeCell ref="P444:T444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D203:E203"/>
    <mergeCell ref="A230:O231"/>
    <mergeCell ref="A119:Z119"/>
    <mergeCell ref="D87:E87"/>
    <mergeCell ref="A367:Z367"/>
    <mergeCell ref="P115:T115"/>
    <mergeCell ref="D254:E254"/>
    <mergeCell ref="P231:V231"/>
    <mergeCell ref="P345:T345"/>
    <mergeCell ref="D186:E186"/>
    <mergeCell ref="A155:O156"/>
    <mergeCell ref="P222:T222"/>
    <mergeCell ref="P193:T193"/>
    <mergeCell ref="D250:E250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35:E335"/>
    <mergeCell ref="P267:T267"/>
    <mergeCell ref="D275:E275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P35:V35"/>
    <mergeCell ref="D158:E158"/>
    <mergeCell ref="A47:O48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P448:T448"/>
    <mergeCell ref="P233:T233"/>
    <mergeCell ref="D347:E347"/>
    <mergeCell ref="D176:E176"/>
    <mergeCell ref="P155:V155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59:E359"/>
    <mergeCell ref="H17:H18"/>
    <mergeCell ref="P261:T261"/>
    <mergeCell ref="D204:E204"/>
    <mergeCell ref="P161:T161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D427:E427"/>
    <mergeCell ref="P27:T27"/>
    <mergeCell ref="P154:T154"/>
    <mergeCell ref="D75:E75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245:T245"/>
    <mergeCell ref="P247:V247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P434:V434"/>
    <mergeCell ref="P263:V263"/>
    <mergeCell ref="D251:E251"/>
    <mergeCell ref="P424:T424"/>
    <mergeCell ref="D316:E316"/>
    <mergeCell ref="P188:V188"/>
    <mergeCell ref="P166:T166"/>
    <mergeCell ref="D147:E147"/>
    <mergeCell ref="P116:T116"/>
    <mergeCell ref="P103:T103"/>
    <mergeCell ref="P425:T425"/>
    <mergeCell ref="P83:V83"/>
    <mergeCell ref="A375:O376"/>
    <mergeCell ref="A440:O441"/>
    <mergeCell ref="D424:E424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O499:O500"/>
    <mergeCell ref="P304:V304"/>
    <mergeCell ref="Q499:Q500"/>
    <mergeCell ref="A421:Z421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A50:Z50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D445:E445"/>
    <mergeCell ref="D274:E274"/>
    <mergeCell ref="D301:E301"/>
    <mergeCell ref="D245:E245"/>
    <mergeCell ref="P474:T474"/>
    <mergeCell ref="D224:E224"/>
    <mergeCell ref="P268:T268"/>
    <mergeCell ref="P464:V464"/>
    <mergeCell ref="P471:V471"/>
    <mergeCell ref="X499:X500"/>
    <mergeCell ref="D160:E160"/>
    <mergeCell ref="P499:P500"/>
    <mergeCell ref="Z499:Z500"/>
    <mergeCell ref="A98:Z98"/>
    <mergeCell ref="A140:Z140"/>
    <mergeCell ref="D5:E5"/>
    <mergeCell ref="D303:E303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P118:V118"/>
    <mergeCell ref="P95:T95"/>
    <mergeCell ref="A238:O239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D94:E94"/>
    <mergeCell ref="P396:V396"/>
    <mergeCell ref="A395:O396"/>
    <mergeCell ref="D53:E5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21:V121"/>
    <mergeCell ref="P432:T432"/>
    <mergeCell ref="P400:V400"/>
    <mergeCell ref="D473:E473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462:T462"/>
    <mergeCell ref="P476:V476"/>
    <mergeCell ref="A466:Z466"/>
    <mergeCell ref="D159:E159"/>
    <mergeCell ref="A403:Z403"/>
    <mergeCell ref="A232:Z232"/>
    <mergeCell ref="P158:T158"/>
    <mergeCell ref="A357:Z357"/>
    <mergeCell ref="D330:E330"/>
    <mergeCell ref="P393:T393"/>
    <mergeCell ref="D374:E374"/>
    <mergeCell ref="A475:O476"/>
    <mergeCell ref="D468:E468"/>
    <mergeCell ref="D389:E38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A84:Z84"/>
    <mergeCell ref="D411:E411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D80:E80"/>
    <mergeCell ref="A169:Z169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  <mergeCell ref="D66:E66"/>
    <mergeCell ref="D126:E126"/>
    <mergeCell ref="D289:E289"/>
    <mergeCell ref="P105:V10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2 X51:X52 X54 X56 X60 X73 X80 X86 X88 X92 X94:X95 X100:X102 X107 X109 X113 X115 X125:X126 X131 X158 X160:X161 X163:X164 X187 X191:X196 X198 X202:X205 X207:X210 X214:X215 X221 X250 X268:X269 X298 X301 X307 X311 X315:X317 X323:X324 X328 X330 X335:X337 X343:X346 X353 X359 X368 X373 X378:X379 X385 X388 X393 X408 X422:X424 X427 X433 X437 X439 X443:X445 X462 X473:X474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752</v>
      </c>
      <c r="H1" s="52"/>
    </row>
    <row r="3" spans="2:8" x14ac:dyDescent="0.2">
      <c r="B3" s="47" t="s">
        <v>753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754</v>
      </c>
      <c r="D6" s="47" t="s">
        <v>755</v>
      </c>
      <c r="E6" s="47"/>
    </row>
    <row r="8" spans="2:8" x14ac:dyDescent="0.2">
      <c r="B8" s="47" t="s">
        <v>19</v>
      </c>
      <c r="C8" s="47" t="s">
        <v>754</v>
      </c>
      <c r="D8" s="47"/>
      <c r="E8" s="47"/>
    </row>
    <row r="10" spans="2:8" x14ac:dyDescent="0.2">
      <c r="B10" s="47" t="s">
        <v>756</v>
      </c>
      <c r="C10" s="47"/>
      <c r="D10" s="47"/>
      <c r="E10" s="47"/>
    </row>
    <row r="11" spans="2:8" x14ac:dyDescent="0.2">
      <c r="B11" s="47" t="s">
        <v>757</v>
      </c>
      <c r="C11" s="47"/>
      <c r="D11" s="47"/>
      <c r="E11" s="47"/>
    </row>
    <row r="12" spans="2:8" x14ac:dyDescent="0.2">
      <c r="B12" s="47" t="s">
        <v>758</v>
      </c>
      <c r="C12" s="47"/>
      <c r="D12" s="47"/>
      <c r="E12" s="47"/>
    </row>
    <row r="13" spans="2:8" x14ac:dyDescent="0.2">
      <c r="B13" s="47" t="s">
        <v>759</v>
      </c>
      <c r="C13" s="47"/>
      <c r="D13" s="47"/>
      <c r="E13" s="47"/>
    </row>
    <row r="14" spans="2:8" x14ac:dyDescent="0.2">
      <c r="B14" s="47" t="s">
        <v>760</v>
      </c>
      <c r="C14" s="47"/>
      <c r="D14" s="47"/>
      <c r="E14" s="47"/>
    </row>
    <row r="15" spans="2:8" x14ac:dyDescent="0.2">
      <c r="B15" s="47" t="s">
        <v>761</v>
      </c>
      <c r="C15" s="47"/>
      <c r="D15" s="47"/>
      <c r="E15" s="47"/>
    </row>
    <row r="16" spans="2:8" x14ac:dyDescent="0.2">
      <c r="B16" s="47" t="s">
        <v>762</v>
      </c>
      <c r="C16" s="47"/>
      <c r="D16" s="47"/>
      <c r="E16" s="47"/>
    </row>
    <row r="17" spans="2:5" x14ac:dyDescent="0.2">
      <c r="B17" s="47" t="s">
        <v>763</v>
      </c>
      <c r="C17" s="47"/>
      <c r="D17" s="47"/>
      <c r="E17" s="47"/>
    </row>
    <row r="18" spans="2:5" x14ac:dyDescent="0.2">
      <c r="B18" s="47" t="s">
        <v>764</v>
      </c>
      <c r="C18" s="47"/>
      <c r="D18" s="47"/>
      <c r="E18" s="47"/>
    </row>
    <row r="19" spans="2:5" x14ac:dyDescent="0.2">
      <c r="B19" s="47" t="s">
        <v>765</v>
      </c>
      <c r="C19" s="47"/>
      <c r="D19" s="47"/>
      <c r="E19" s="47"/>
    </row>
    <row r="20" spans="2:5" x14ac:dyDescent="0.2">
      <c r="B20" s="47" t="s">
        <v>766</v>
      </c>
      <c r="C20" s="47"/>
      <c r="D20" s="47"/>
      <c r="E20" s="47"/>
    </row>
  </sheetData>
  <sheetProtection algorithmName="SHA-512" hashValue="xLLHjTfQVYyyjW0yZXz5FdBnnY2Ok+rMuoZgwoELgXPTkUBPE1pdLivKYScLQjHGZax/5+RIFDLl3mwswxCwCg==" saltValue="4xDmkSm7A/rUnFu6RbX4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2025-10-29T12:54:27Z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