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0980BC-3C87-4F92-9C17-F1E09775C9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75" i="1" l="1"/>
  <c r="Z294" i="1"/>
  <c r="Z276" i="1"/>
  <c r="Z255" i="1"/>
  <c r="Z246" i="1"/>
  <c r="Z143" i="1"/>
  <c r="Z188" i="1"/>
  <c r="Z137" i="1"/>
  <c r="Z117" i="1"/>
  <c r="Z96" i="1"/>
  <c r="Z440" i="1"/>
  <c r="Z380" i="1"/>
  <c r="Z395" i="1"/>
  <c r="Z350" i="1"/>
  <c r="Z312" i="1"/>
  <c r="Z455" i="1"/>
  <c r="Z449" i="1"/>
  <c r="Z370" i="1"/>
  <c r="Z304" i="1"/>
  <c r="Z270" i="1"/>
  <c r="Z110" i="1"/>
  <c r="Z104" i="1"/>
  <c r="Z211" i="1"/>
  <c r="Z82" i="1"/>
  <c r="Y495" i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<sst xmlns="http://schemas.openxmlformats.org/spreadsheetml/2006/main" count="2297" uniqueCount="769">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</sst>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768</v>
      </c>
      <c r="I5" s="772"/>
      <c r="J5" s="772"/>
      <c r="K5" s="772"/>
      <c r="L5" s="772"/>
      <c r="M5" s="636"/>
      <c r="N5" s="58"/>
      <c r="P5" s="24" t="s">
        <v>10</v>
      </c>
      <c r="Q5" s="852">
        <v>45961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Пятница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0.375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200</v>
      </c>
      <c r="Y40" s="544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168</v>
      </c>
      <c r="Y41" s="544">
        <f>IFERROR(IF(X41="",0,CEILING((X41/$H41),1)*$H41),"")</f>
        <v>168</v>
      </c>
      <c r="Z41" s="36">
        <f>IFERROR(IF(Y41=0,"",ROUNDUP(Y41/H41,0)*0.00902),"")</f>
        <v>0.37884000000000001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176.82</v>
      </c>
      <c r="BN41" s="64">
        <f>IFERROR(Y41*I41/H41,"0")</f>
        <v>176.82</v>
      </c>
      <c r="BO41" s="64">
        <f>IFERROR(1/J41*(X41/H41),"0")</f>
        <v>0.31818181818181818</v>
      </c>
      <c r="BP41" s="64">
        <f>IFERROR(1/J41*(Y41/H41),"0")</f>
        <v>0.31818181818181818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60.518518518518519</v>
      </c>
      <c r="Y43" s="545">
        <f>IFERROR(Y40/H40,"0")+IFERROR(Y41/H41,"0")+IFERROR(Y42/H42,"0")</f>
        <v>61</v>
      </c>
      <c r="Z43" s="545">
        <f>IFERROR(IF(Z40="",0,Z40),"0")+IFERROR(IF(Z41="",0,Z41),"0")+IFERROR(IF(Z42="",0,Z42),"0")</f>
        <v>0.73946000000000001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368</v>
      </c>
      <c r="Y44" s="545">
        <f>IFERROR(SUM(Y40:Y42),"0")</f>
        <v>373.20000000000005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150</v>
      </c>
      <c r="Y52" s="544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225</v>
      </c>
      <c r="Y56" s="544">
        <f t="shared" si="0"/>
        <v>225</v>
      </c>
      <c r="Z56" s="36">
        <f>IFERROR(IF(Y56=0,"",ROUNDUP(Y56/H56,0)*0.00902),"")</f>
        <v>0.45100000000000001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235.5</v>
      </c>
      <c r="BN56" s="64">
        <f t="shared" si="2"/>
        <v>235.5</v>
      </c>
      <c r="BO56" s="64">
        <f t="shared" si="3"/>
        <v>0.37878787878787878</v>
      </c>
      <c r="BP56" s="64">
        <f t="shared" si="4"/>
        <v>0.37878787878787878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63.888888888888886</v>
      </c>
      <c r="Y57" s="545">
        <f>IFERROR(Y51/H51,"0")+IFERROR(Y52/H52,"0")+IFERROR(Y53/H53,"0")+IFERROR(Y54/H54,"0")+IFERROR(Y55/H55,"0")+IFERROR(Y56/H56,"0")</f>
        <v>64</v>
      </c>
      <c r="Z57" s="545">
        <f>IFERROR(IF(Z51="",0,Z51),"0")+IFERROR(IF(Z52="",0,Z52),"0")+IFERROR(IF(Z53="",0,Z53),"0")+IFERROR(IF(Z54="",0,Z54),"0")+IFERROR(IF(Z55="",0,Z55),"0")+IFERROR(IF(Z56="",0,Z56),"0")</f>
        <v>0.71672000000000002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375</v>
      </c>
      <c r="Y58" s="545">
        <f>IFERROR(SUM(Y51:Y56),"0")</f>
        <v>376.20000000000005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67.5</v>
      </c>
      <c r="Y62" s="544">
        <f>IFERROR(IF(X62="",0,CEILING((X62/$H62),1)*$H62),"")</f>
        <v>67.5</v>
      </c>
      <c r="Z62" s="36">
        <f>IFERROR(IF(Y62=0,"",ROUNDUP(Y62/H62,0)*0.00651),"")</f>
        <v>0.16275000000000001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72</v>
      </c>
      <c r="BN62" s="64">
        <f>IFERROR(Y62*I62/H62,"0")</f>
        <v>72</v>
      </c>
      <c r="BO62" s="64">
        <f>IFERROR(1/J62*(X62/H62),"0")</f>
        <v>0.13736263736263737</v>
      </c>
      <c r="BP62" s="64">
        <f>IFERROR(1/J62*(Y62/H62),"0")</f>
        <v>0.13736263736263737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34.25925925925926</v>
      </c>
      <c r="Y63" s="545">
        <f>IFERROR(Y60/H60,"0")+IFERROR(Y61/H61,"0")+IFERROR(Y62/H62,"0")</f>
        <v>35</v>
      </c>
      <c r="Z63" s="545">
        <f>IFERROR(IF(Z60="",0,Z60),"0")+IFERROR(IF(Z61="",0,Z61),"0")+IFERROR(IF(Z62="",0,Z62),"0")</f>
        <v>0.35255000000000003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167.5</v>
      </c>
      <c r="Y64" s="545">
        <f>IFERROR(SUM(Y60:Y62),"0")</f>
        <v>175.5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50</v>
      </c>
      <c r="Y80" s="544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6.4102564102564106</v>
      </c>
      <c r="Y82" s="545">
        <f>IFERROR(Y80/H80,"0")+IFERROR(Y81/H81,"0")</f>
        <v>7</v>
      </c>
      <c r="Z82" s="545">
        <f>IFERROR(IF(Z80="",0,Z80),"0")+IFERROR(IF(Z81="",0,Z81),"0")</f>
        <v>0.13286000000000001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50</v>
      </c>
      <c r="Y83" s="545">
        <f>IFERROR(SUM(Y80:Y81),"0")</f>
        <v>54.6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150</v>
      </c>
      <c r="Y86" s="544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450</v>
      </c>
      <c r="Y88" s="544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113.88888888888889</v>
      </c>
      <c r="Y89" s="545">
        <f>IFERROR(Y86/H86,"0")+IFERROR(Y87/H87,"0")+IFERROR(Y88/H88,"0")</f>
        <v>114</v>
      </c>
      <c r="Z89" s="545">
        <f>IFERROR(IF(Z86="",0,Z86),"0")+IFERROR(IF(Z87="",0,Z87),"0")+IFERROR(IF(Z88="",0,Z88),"0")</f>
        <v>1.1677200000000001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600</v>
      </c>
      <c r="Y90" s="545">
        <f>IFERROR(SUM(Y86:Y88),"0")</f>
        <v>601.20000000000005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250</v>
      </c>
      <c r="Y92" s="544">
        <f>IFERROR(IF(X92="",0,CEILING((X92/$H92),1)*$H92),"")</f>
        <v>251.1</v>
      </c>
      <c r="Z92" s="36">
        <f>IFERROR(IF(Y92=0,"",ROUNDUP(Y92/H92,0)*0.01898),"")</f>
        <v>0.58838000000000001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266.01851851851853</v>
      </c>
      <c r="BN92" s="64">
        <f>IFERROR(Y92*I92/H92,"0")</f>
        <v>267.18900000000002</v>
      </c>
      <c r="BO92" s="64">
        <f>IFERROR(1/J92*(X92/H92),"0")</f>
        <v>0.48225308641975312</v>
      </c>
      <c r="BP92" s="64">
        <f>IFERROR(1/J92*(Y92/H92),"0")</f>
        <v>0.484375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225</v>
      </c>
      <c r="Y94" s="544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114.19753086419753</v>
      </c>
      <c r="Y96" s="545">
        <f>IFERROR(Y92/H92,"0")+IFERROR(Y93/H93,"0")+IFERROR(Y94/H94,"0")+IFERROR(Y95/H95,"0")</f>
        <v>115</v>
      </c>
      <c r="Z96" s="545">
        <f>IFERROR(IF(Z92="",0,Z92),"0")+IFERROR(IF(Z93="",0,Z93),"0")+IFERROR(IF(Z94="",0,Z94),"0")+IFERROR(IF(Z95="",0,Z95),"0")</f>
        <v>1.1352199999999999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475</v>
      </c>
      <c r="Y97" s="545">
        <f>IFERROR(SUM(Y92:Y95),"0")</f>
        <v>477.9</v>
      </c>
      <c r="Z97" s="37"/>
      <c r="AA97" s="546"/>
      <c r="AB97" s="546"/>
      <c r="AC97" s="546"/>
    </row>
    <row r="98" spans="1:68" ht="16.5" hidden="1" customHeight="1" x14ac:dyDescent="0.25">
      <c r="A98" s="568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540</v>
      </c>
      <c r="Y102" s="544">
        <f>IFERROR(IF(X102="",0,CEILING((X102/$H102),1)*$H102),"")</f>
        <v>540</v>
      </c>
      <c r="Z102" s="36">
        <f>IFERROR(IF(Y102=0,"",ROUNDUP(Y102/H102,0)*0.00902),"")</f>
        <v>1.0824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565.20000000000005</v>
      </c>
      <c r="BN102" s="64">
        <f>IFERROR(Y102*I102/H102,"0")</f>
        <v>565.20000000000005</v>
      </c>
      <c r="BO102" s="64">
        <f>IFERROR(1/J102*(X102/H102),"0")</f>
        <v>0.90909090909090917</v>
      </c>
      <c r="BP102" s="64">
        <f>IFERROR(1/J102*(Y102/H102),"0")</f>
        <v>0.90909090909090917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120</v>
      </c>
      <c r="Y104" s="545">
        <f>IFERROR(Y100/H100,"0")+IFERROR(Y101/H101,"0")+IFERROR(Y102/H102,"0")+IFERROR(Y103/H103,"0")</f>
        <v>120</v>
      </c>
      <c r="Z104" s="545">
        <f>IFERROR(IF(Z100="",0,Z100),"0")+IFERROR(IF(Z101="",0,Z101),"0")+IFERROR(IF(Z102="",0,Z102),"0")+IFERROR(IF(Z103="",0,Z103),"0")</f>
        <v>1.0824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540</v>
      </c>
      <c r="Y105" s="545">
        <f>IFERROR(SUM(Y100:Y103),"0")</f>
        <v>540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550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584.83333333333326</v>
      </c>
      <c r="BN113" s="64">
        <f>IFERROR(Y113*I113/H113,"0")</f>
        <v>585.68399999999986</v>
      </c>
      <c r="BO113" s="64">
        <f>IFERROR(1/J113*(X113/H113),"0")</f>
        <v>1.0609567901234569</v>
      </c>
      <c r="BP113" s="64">
        <f>IFERROR(1/J113*(Y113/H113),"0")</f>
        <v>1.0625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225</v>
      </c>
      <c r="Y115" s="544">
        <f>IFERROR(IF(X115="",0,CEILING((X115/$H115),1)*$H115),"")</f>
        <v>226.8</v>
      </c>
      <c r="Z115" s="36">
        <f>IFERROR(IF(Y115=0,"",ROUNDUP(Y115/H115,0)*0.00651),"")</f>
        <v>0.54683999999999999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246</v>
      </c>
      <c r="BN115" s="64">
        <f>IFERROR(Y115*I115/H115,"0")</f>
        <v>247.96799999999999</v>
      </c>
      <c r="BO115" s="64">
        <f>IFERROR(1/J115*(X115/H115),"0")</f>
        <v>0.45787545787545786</v>
      </c>
      <c r="BP115" s="64">
        <f>IFERROR(1/J115*(Y115/H115),"0")</f>
        <v>0.46153846153846156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159.56790123456793</v>
      </c>
      <c r="Y117" s="545">
        <f>IFERROR(Y113/H113,"0")+IFERROR(Y114/H114,"0")+IFERROR(Y115/H115,"0")+IFERROR(Y116/H116,"0")</f>
        <v>161</v>
      </c>
      <c r="Z117" s="545">
        <f>IFERROR(IF(Z113="",0,Z113),"0")+IFERROR(IF(Z114="",0,Z114),"0")+IFERROR(IF(Z115="",0,Z115),"0")+IFERROR(IF(Z116="",0,Z116),"0")</f>
        <v>1.8960699999999999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790</v>
      </c>
      <c r="Y118" s="545">
        <f>IFERROR(SUM(Y113:Y116),"0")</f>
        <v>793.8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26.4</v>
      </c>
      <c r="Y120" s="544">
        <f>IFERROR(IF(X120="",0,CEILING((X120/$H120),1)*$H120),"")</f>
        <v>27.72</v>
      </c>
      <c r="Z120" s="36">
        <f>IFERROR(IF(Y120=0,"",ROUNDUP(Y120/H120,0)*0.00651),"")</f>
        <v>9.1139999999999999E-2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29.84</v>
      </c>
      <c r="BN120" s="64">
        <f>IFERROR(Y120*I120/H120,"0")</f>
        <v>31.332000000000001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13.333333333333332</v>
      </c>
      <c r="Y121" s="545">
        <f>IFERROR(Y120/H120,"0")</f>
        <v>14</v>
      </c>
      <c r="Z121" s="545">
        <f>IFERROR(IF(Z120="",0,Z120),"0")</f>
        <v>9.1139999999999999E-2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26.4</v>
      </c>
      <c r="Y122" s="545">
        <f>IFERROR(SUM(Y120:Y120),"0")</f>
        <v>27.72</v>
      </c>
      <c r="Z122" s="37"/>
      <c r="AA122" s="546"/>
      <c r="AB122" s="546"/>
      <c r="AC122" s="546"/>
    </row>
    <row r="123" spans="1:68" ht="16.5" hidden="1" customHeight="1" x14ac:dyDescent="0.25">
      <c r="A123" s="568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20</v>
      </c>
      <c r="Y125" s="544">
        <f>IFERROR(IF(X125="",0,CEILING((X125/$H125),1)*$H125),"")</f>
        <v>22.400000000000002</v>
      </c>
      <c r="Z125" s="36">
        <f>IFERROR(IF(Y125=0,"",ROUNDUP(Y125/H125,0)*0.00651),"")</f>
        <v>4.5569999999999999E-2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21.124999999999996</v>
      </c>
      <c r="BN125" s="64">
        <f>IFERROR(Y125*I125/H125,"0")</f>
        <v>23.66</v>
      </c>
      <c r="BO125" s="64">
        <f>IFERROR(1/J125*(X125/H125),"0")</f>
        <v>3.4340659340659344E-2</v>
      </c>
      <c r="BP125" s="64">
        <f>IFERROR(1/J125*(Y125/H125),"0")</f>
        <v>3.8461538461538464E-2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6.25</v>
      </c>
      <c r="Y127" s="545">
        <f>IFERROR(Y125/H125,"0")+IFERROR(Y126/H126,"0")</f>
        <v>7</v>
      </c>
      <c r="Z127" s="545">
        <f>IFERROR(IF(Z125="",0,Z125),"0")+IFERROR(IF(Z126="",0,Z126),"0")</f>
        <v>4.5569999999999999E-2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20</v>
      </c>
      <c r="Y128" s="545">
        <f>IFERROR(SUM(Y125:Y126),"0")</f>
        <v>22.400000000000002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35</v>
      </c>
      <c r="Y131" s="544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12.5</v>
      </c>
      <c r="Y132" s="545">
        <f>IFERROR(Y130/H130,"0")+IFERROR(Y131/H131,"0")</f>
        <v>13</v>
      </c>
      <c r="Z132" s="545">
        <f>IFERROR(IF(Z130="",0,Z130),"0")+IFERROR(IF(Z131="",0,Z131),"0")</f>
        <v>8.4629999999999997E-2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35</v>
      </c>
      <c r="Y133" s="545">
        <f>IFERROR(SUM(Y130:Y131),"0")</f>
        <v>36.4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250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50</v>
      </c>
      <c r="Y160" s="544">
        <f t="shared" si="5"/>
        <v>50.400000000000006</v>
      </c>
      <c r="Z160" s="36">
        <f>IFERROR(IF(Y160=0,"",ROUNDUP(Y160/H160,0)*0.00902),"")</f>
        <v>0.10824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52.5</v>
      </c>
      <c r="BN160" s="64">
        <f t="shared" si="7"/>
        <v>52.920000000000009</v>
      </c>
      <c r="BO160" s="64">
        <f t="shared" si="8"/>
        <v>9.0187590187590191E-2</v>
      </c>
      <c r="BP160" s="64">
        <f t="shared" si="9"/>
        <v>9.0909090909090912E-2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35</v>
      </c>
      <c r="Y161" s="544">
        <f t="shared" si="5"/>
        <v>35.700000000000003</v>
      </c>
      <c r="Z161" s="36">
        <f>IFERROR(IF(Y161=0,"",ROUNDUP(Y161/H161,0)*0.00502),"")</f>
        <v>8.5339999999999999E-2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37.166666666666664</v>
      </c>
      <c r="BN161" s="64">
        <f t="shared" si="7"/>
        <v>37.910000000000004</v>
      </c>
      <c r="BO161" s="64">
        <f t="shared" si="8"/>
        <v>7.1225071225071226E-2</v>
      </c>
      <c r="BP161" s="64">
        <f t="shared" si="9"/>
        <v>7.2649572649572655E-2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35</v>
      </c>
      <c r="Y162" s="544">
        <f t="shared" si="5"/>
        <v>35.700000000000003</v>
      </c>
      <c r="Z162" s="36">
        <f>IFERROR(IF(Y162=0,"",ROUNDUP(Y162/H162,0)*0.00502),"")</f>
        <v>8.5339999999999999E-2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37.166666666666664</v>
      </c>
      <c r="BN162" s="64">
        <f t="shared" si="7"/>
        <v>37.910000000000004</v>
      </c>
      <c r="BO162" s="64">
        <f t="shared" si="8"/>
        <v>7.1225071225071226E-2</v>
      </c>
      <c r="BP162" s="64">
        <f t="shared" si="9"/>
        <v>7.2649572649572655E-2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87.5</v>
      </c>
      <c r="Y164" s="544">
        <f t="shared" si="5"/>
        <v>88.2</v>
      </c>
      <c r="Z164" s="36">
        <f>IFERROR(IF(Y164=0,"",ROUNDUP(Y164/H164,0)*0.00502),"")</f>
        <v>0.21084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91.666666666666671</v>
      </c>
      <c r="BN164" s="64">
        <f t="shared" si="7"/>
        <v>92.4</v>
      </c>
      <c r="BO164" s="64">
        <f t="shared" si="8"/>
        <v>0.17806267806267806</v>
      </c>
      <c r="BP164" s="64">
        <f t="shared" si="9"/>
        <v>0.17948717948717952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86.904761904761898</v>
      </c>
      <c r="Y167" s="545">
        <f>IFERROR(Y158/H158,"0")+IFERROR(Y159/H159,"0")+IFERROR(Y160/H160,"0")+IFERROR(Y161/H161,"0")+IFERROR(Y162/H162,"0")+IFERROR(Y163/H163,"0")+IFERROR(Y164/H164,"0")+IFERROR(Y165/H165,"0")+IFERROR(Y166/H166,"0")</f>
        <v>88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0.48975999999999997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207.5</v>
      </c>
      <c r="Y168" s="545">
        <f>IFERROR(SUM(Y158:Y166),"0")</f>
        <v>210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14</v>
      </c>
      <c r="Y170" s="544">
        <f>IFERROR(IF(X170="",0,CEILING((X170/$H170),1)*$H170),"")</f>
        <v>15.120000000000001</v>
      </c>
      <c r="Z170" s="36">
        <f>IFERROR(IF(Y170=0,"",ROUNDUP(Y170/H170,0)*0.0059),"")</f>
        <v>7.0800000000000002E-2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16.111111111111111</v>
      </c>
      <c r="BN170" s="64">
        <f>IFERROR(Y170*I170/H170,"0")</f>
        <v>17.399999999999999</v>
      </c>
      <c r="BO170" s="64">
        <f>IFERROR(1/J170*(X170/H170),"0")</f>
        <v>5.1440329218106991E-2</v>
      </c>
      <c r="BP170" s="64">
        <f>IFERROR(1/J170*(Y170/H170),"0")</f>
        <v>5.5555555555555552E-2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7.0000000000000009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14</v>
      </c>
      <c r="Y172" s="544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27.777777777777779</v>
      </c>
      <c r="Y173" s="545">
        <f>IFERROR(Y170/H170,"0")+IFERROR(Y171/H171,"0")+IFERROR(Y172/H172,"0")</f>
        <v>30</v>
      </c>
      <c r="Z173" s="545">
        <f>IFERROR(IF(Z170="",0,Z170),"0")+IFERROR(IF(Z171="",0,Z171),"0")+IFERROR(IF(Z172="",0,Z172),"0")</f>
        <v>0.17699999999999999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35</v>
      </c>
      <c r="Y174" s="545">
        <f>IFERROR(SUM(Y170:Y172),"0")</f>
        <v>37.799999999999997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250</v>
      </c>
      <c r="Y193" s="544">
        <f t="shared" si="10"/>
        <v>253.8</v>
      </c>
      <c r="Z193" s="36">
        <f>IFERROR(IF(Y193=0,"",ROUNDUP(Y193/H193,0)*0.00902),"")</f>
        <v>0.42393999999999998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259.72222222222223</v>
      </c>
      <c r="BN193" s="64">
        <f t="shared" si="12"/>
        <v>263.67</v>
      </c>
      <c r="BO193" s="64">
        <f t="shared" si="13"/>
        <v>0.35072951739618402</v>
      </c>
      <c r="BP193" s="64">
        <f t="shared" si="14"/>
        <v>0.35606060606060608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50</v>
      </c>
      <c r="Y194" s="544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60</v>
      </c>
      <c r="Y195" s="544">
        <f t="shared" si="10"/>
        <v>61.2</v>
      </c>
      <c r="Z195" s="36">
        <f>IFERROR(IF(Y195=0,"",ROUNDUP(Y195/H195,0)*0.00502),"")</f>
        <v>0.17068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64.333333333333329</v>
      </c>
      <c r="BN195" s="64">
        <f t="shared" si="12"/>
        <v>65.62</v>
      </c>
      <c r="BO195" s="64">
        <f t="shared" si="13"/>
        <v>0.14245014245014248</v>
      </c>
      <c r="BP195" s="64">
        <f t="shared" si="14"/>
        <v>0.14529914529914531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42</v>
      </c>
      <c r="Y197" s="544">
        <f t="shared" si="10"/>
        <v>43.2</v>
      </c>
      <c r="Z197" s="36">
        <f>IFERROR(IF(Y197=0,"",ROUNDUP(Y197/H197,0)*0.00502),"")</f>
        <v>0.12048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44.333333333333329</v>
      </c>
      <c r="BN197" s="64">
        <f t="shared" si="12"/>
        <v>45.6</v>
      </c>
      <c r="BO197" s="64">
        <f t="shared" si="13"/>
        <v>9.9715099715099717E-2</v>
      </c>
      <c r="BP197" s="64">
        <f t="shared" si="14"/>
        <v>0.10256410256410257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33</v>
      </c>
      <c r="Y198" s="544">
        <f t="shared" si="10"/>
        <v>34.200000000000003</v>
      </c>
      <c r="Z198" s="36">
        <f>IFERROR(IF(Y198=0,"",ROUNDUP(Y198/H198,0)*0.00502),"")</f>
        <v>9.5380000000000006E-2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34.833333333333329</v>
      </c>
      <c r="BN198" s="64">
        <f t="shared" si="12"/>
        <v>36.1</v>
      </c>
      <c r="BO198" s="64">
        <f t="shared" si="13"/>
        <v>7.8347578347578356E-2</v>
      </c>
      <c r="BP198" s="64">
        <f t="shared" si="14"/>
        <v>8.11965811965812E-2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174.0740740740741</v>
      </c>
      <c r="Y199" s="545">
        <f>IFERROR(Y191/H191,"0")+IFERROR(Y192/H192,"0")+IFERROR(Y193/H193,"0")+IFERROR(Y194/H194,"0")+IFERROR(Y195/H195,"0")+IFERROR(Y196/H196,"0")+IFERROR(Y197/H197,"0")+IFERROR(Y198/H198,"0")</f>
        <v>178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1.1975599999999997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580</v>
      </c>
      <c r="Y200" s="545">
        <f>IFERROR(SUM(Y191:Y198),"0")</f>
        <v>594.00000000000011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70</v>
      </c>
      <c r="Y204" s="544">
        <f t="shared" si="15"/>
        <v>78.3</v>
      </c>
      <c r="Z204" s="36">
        <f>IFERROR(IF(Y204=0,"",ROUNDUP(Y204/H204,0)*0.01898),"")</f>
        <v>0.17082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74.175862068965515</v>
      </c>
      <c r="BN204" s="64">
        <f t="shared" si="17"/>
        <v>82.971000000000004</v>
      </c>
      <c r="BO204" s="64">
        <f t="shared" si="18"/>
        <v>0.12571839080459771</v>
      </c>
      <c r="BP204" s="64">
        <f t="shared" si="19"/>
        <v>0.140625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160</v>
      </c>
      <c r="Y205" s="544">
        <f t="shared" si="15"/>
        <v>160.79999999999998</v>
      </c>
      <c r="Z205" s="36">
        <f t="shared" ref="Z205:Z210" si="20">IFERROR(IF(Y205=0,"",ROUNDUP(Y205/H205,0)*0.00651),"")</f>
        <v>0.43617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178</v>
      </c>
      <c r="BN205" s="64">
        <f t="shared" si="17"/>
        <v>178.89</v>
      </c>
      <c r="BO205" s="64">
        <f t="shared" si="18"/>
        <v>0.36630036630036633</v>
      </c>
      <c r="BP205" s="64">
        <f t="shared" si="19"/>
        <v>0.36813186813186816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160</v>
      </c>
      <c r="Y207" s="544">
        <f t="shared" si="15"/>
        <v>160.79999999999998</v>
      </c>
      <c r="Z207" s="36">
        <f t="shared" si="20"/>
        <v>0.43617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176.80000000000004</v>
      </c>
      <c r="BN207" s="64">
        <f t="shared" si="17"/>
        <v>177.684</v>
      </c>
      <c r="BO207" s="64">
        <f t="shared" si="18"/>
        <v>0.36630036630036633</v>
      </c>
      <c r="BP207" s="64">
        <f t="shared" si="19"/>
        <v>0.36813186813186816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60</v>
      </c>
      <c r="Y209" s="544">
        <f t="shared" si="15"/>
        <v>60</v>
      </c>
      <c r="Z209" s="36">
        <f t="shared" si="20"/>
        <v>0.16275000000000001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66.300000000000011</v>
      </c>
      <c r="BN209" s="64">
        <f t="shared" si="17"/>
        <v>66.300000000000011</v>
      </c>
      <c r="BO209" s="64">
        <f t="shared" si="18"/>
        <v>0.13736263736263737</v>
      </c>
      <c r="BP209" s="64">
        <f t="shared" si="19"/>
        <v>0.13736263736263737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160</v>
      </c>
      <c r="Y210" s="544">
        <f t="shared" si="15"/>
        <v>160.79999999999998</v>
      </c>
      <c r="Z210" s="36">
        <f t="shared" si="20"/>
        <v>0.43617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177.2</v>
      </c>
      <c r="BN210" s="64">
        <f t="shared" si="17"/>
        <v>178.08599999999998</v>
      </c>
      <c r="BO210" s="64">
        <f t="shared" si="18"/>
        <v>0.36630036630036633</v>
      </c>
      <c r="BP210" s="64">
        <f t="shared" si="19"/>
        <v>0.36813186813186816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233.0459770114943</v>
      </c>
      <c r="Y211" s="545">
        <f>IFERROR(Y202/H202,"0")+IFERROR(Y203/H203,"0")+IFERROR(Y204/H204,"0")+IFERROR(Y205/H205,"0")+IFERROR(Y206/H206,"0")+IFERROR(Y207/H207,"0")+IFERROR(Y208/H208,"0")+IFERROR(Y209/H209,"0")+IFERROR(Y210/H210,"0")</f>
        <v>235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1.64208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610</v>
      </c>
      <c r="Y212" s="545">
        <f>IFERROR(SUM(Y202:Y210),"0")</f>
        <v>620.69999999999993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68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50</v>
      </c>
      <c r="Y223" s="544">
        <f t="shared" si="21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51.875</v>
      </c>
      <c r="BN223" s="64">
        <f t="shared" si="23"/>
        <v>60.174999999999997</v>
      </c>
      <c r="BO223" s="64">
        <f t="shared" si="24"/>
        <v>6.7349137931034489E-2</v>
      </c>
      <c r="BP223" s="64">
        <f t="shared" si="25"/>
        <v>7.8125E-2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32</v>
      </c>
      <c r="Y229" s="544">
        <f t="shared" si="21"/>
        <v>32</v>
      </c>
      <c r="Z229" s="36">
        <f t="shared" si="26"/>
        <v>7.2160000000000002E-2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33.68</v>
      </c>
      <c r="BN229" s="64">
        <f t="shared" si="23"/>
        <v>33.68</v>
      </c>
      <c r="BO229" s="64">
        <f t="shared" si="24"/>
        <v>6.0606060606060608E-2</v>
      </c>
      <c r="BP229" s="64">
        <f t="shared" si="25"/>
        <v>6.0606060606060608E-2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12.310344827586206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0.16705999999999999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82</v>
      </c>
      <c r="Y231" s="545">
        <f>IFERROR(SUM(Y220:Y229),"0")</f>
        <v>90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3.8888888888888893</v>
      </c>
      <c r="Y246" s="545">
        <f>IFERROR(Y241/H241,"0")+IFERROR(Y242/H242,"0")+IFERROR(Y243/H243,"0")+IFERROR(Y244/H244,"0")+IFERROR(Y245/H245,"0")</f>
        <v>4</v>
      </c>
      <c r="Z246" s="545">
        <f>IFERROR(IF(Z241="",0,Z241),"0")+IFERROR(IF(Z242="",0,Z242),"0")+IFERROR(IF(Z243="",0,Z243),"0")+IFERROR(IF(Z244="",0,Z244),"0")+IFERROR(IF(Z245="",0,Z245),"0")</f>
        <v>2.3599999999999999E-2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7.0000000000000009</v>
      </c>
      <c r="Y247" s="545">
        <f>IFERROR(SUM(Y241:Y245),"0")</f>
        <v>7.2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120</v>
      </c>
      <c r="Y269" s="544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66.666666666666671</v>
      </c>
      <c r="Y270" s="545">
        <f>IFERROR(Y267/H267,"0")+IFERROR(Y268/H268,"0")+IFERROR(Y269/H269,"0")</f>
        <v>67</v>
      </c>
      <c r="Z270" s="545">
        <f>IFERROR(IF(Z267="",0,Z267),"0")+IFERROR(IF(Z268="",0,Z268),"0")+IFERROR(IF(Z269="",0,Z269),"0")</f>
        <v>0.43617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160</v>
      </c>
      <c r="Y271" s="545">
        <f>IFERROR(SUM(Y267:Y269),"0")</f>
        <v>160.80000000000001</v>
      </c>
      <c r="Z271" s="37"/>
      <c r="AA271" s="546"/>
      <c r="AB271" s="546"/>
      <c r="AC271" s="546"/>
    </row>
    <row r="272" spans="1:68" ht="16.5" hidden="1" customHeight="1" x14ac:dyDescent="0.25">
      <c r="A272" s="568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105</v>
      </c>
      <c r="Y301" s="544">
        <f t="shared" si="27"/>
        <v>105</v>
      </c>
      <c r="Z301" s="36">
        <f>IFERROR(IF(Y301=0,"",ROUNDUP(Y301/H301,0)*0.00502),"")</f>
        <v>0.251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110.00000000000001</v>
      </c>
      <c r="BN301" s="64">
        <f t="shared" si="29"/>
        <v>110.00000000000001</v>
      </c>
      <c r="BO301" s="64">
        <f t="shared" si="30"/>
        <v>0.21367521367521369</v>
      </c>
      <c r="BP301" s="64">
        <f t="shared" si="31"/>
        <v>0.21367521367521369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15</v>
      </c>
      <c r="Y303" s="544">
        <f t="shared" si="27"/>
        <v>16.2</v>
      </c>
      <c r="Z303" s="36">
        <f>IFERROR(IF(Y303=0,"",ROUNDUP(Y303/H303,0)*0.00651),"")</f>
        <v>5.8590000000000003E-2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16.900000000000002</v>
      </c>
      <c r="BN303" s="64">
        <f t="shared" si="29"/>
        <v>18.251999999999999</v>
      </c>
      <c r="BO303" s="64">
        <f t="shared" si="30"/>
        <v>4.5787545787545791E-2</v>
      </c>
      <c r="BP303" s="64">
        <f t="shared" si="31"/>
        <v>4.9450549450549455E-2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58.333333333333336</v>
      </c>
      <c r="Y304" s="545">
        <f>IFERROR(Y297/H297,"0")+IFERROR(Y298/H298,"0")+IFERROR(Y299/H299,"0")+IFERROR(Y300/H300,"0")+IFERROR(Y301/H301,"0")+IFERROR(Y302/H302,"0")+IFERROR(Y303/H303,"0")</f>
        <v>59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0.30959000000000003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120</v>
      </c>
      <c r="Y305" s="545">
        <f>IFERROR(SUM(Y297:Y303),"0")</f>
        <v>121.2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300</v>
      </c>
      <c r="Y316" s="544">
        <f>IFERROR(IF(X316="",0,CEILING((X316/$H316),1)*$H316),"")</f>
        <v>304.2</v>
      </c>
      <c r="Z316" s="36">
        <f>IFERROR(IF(Y316=0,"",ROUNDUP(Y316/H316,0)*0.01898),"")</f>
        <v>0.74021999999999999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319.96153846153851</v>
      </c>
      <c r="BN316" s="64">
        <f>IFERROR(Y316*I316/H316,"0")</f>
        <v>324.44100000000003</v>
      </c>
      <c r="BO316" s="64">
        <f>IFERROR(1/J316*(X316/H316),"0")</f>
        <v>0.60096153846153844</v>
      </c>
      <c r="BP316" s="64">
        <f>IFERROR(1/J316*(Y316/H316),"0")</f>
        <v>0.609375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200</v>
      </c>
      <c r="Y317" s="544">
        <f>IFERROR(IF(X317="",0,CEILING((X317/$H317),1)*$H317),"")</f>
        <v>201.60000000000002</v>
      </c>
      <c r="Z317" s="36">
        <f>IFERROR(IF(Y317=0,"",ROUNDUP(Y317/H317,0)*0.01898),"")</f>
        <v>0.45552000000000004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212.35714285714286</v>
      </c>
      <c r="BN317" s="64">
        <f>IFERROR(Y317*I317/H317,"0")</f>
        <v>214.05600000000001</v>
      </c>
      <c r="BO317" s="64">
        <f>IFERROR(1/J317*(X317/H317),"0")</f>
        <v>0.37202380952380953</v>
      </c>
      <c r="BP317" s="64">
        <f>IFERROR(1/J317*(Y317/H317),"0")</f>
        <v>0.375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62.27106227106227</v>
      </c>
      <c r="Y318" s="545">
        <f>IFERROR(Y315/H315,"0")+IFERROR(Y316/H316,"0")+IFERROR(Y317/H317,"0")</f>
        <v>63</v>
      </c>
      <c r="Z318" s="545">
        <f>IFERROR(IF(Z315="",0,Z315),"0")+IFERROR(IF(Z316="",0,Z316),"0")+IFERROR(IF(Z317="",0,Z317),"0")</f>
        <v>1.19574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500</v>
      </c>
      <c r="Y319" s="545">
        <f>IFERROR(SUM(Y315:Y317),"0")</f>
        <v>505.8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875</v>
      </c>
      <c r="Y336" s="544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210</v>
      </c>
      <c r="Y337" s="544">
        <f>IFERROR(IF(X337="",0,CEILING((X337/$H337),1)*$H337),"")</f>
        <v>210</v>
      </c>
      <c r="Z337" s="36">
        <f>IFERROR(IF(Y337=0,"",ROUNDUP(Y337/H337,0)*0.00651),"")</f>
        <v>0.65100000000000002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233.99999999999997</v>
      </c>
      <c r="BN337" s="64">
        <f>IFERROR(Y337*I337/H337,"0")</f>
        <v>233.99999999999997</v>
      </c>
      <c r="BO337" s="64">
        <f>IFERROR(1/J337*(X337/H337),"0")</f>
        <v>0.5494505494505495</v>
      </c>
      <c r="BP337" s="64">
        <f>IFERROR(1/J337*(Y337/H337),"0")</f>
        <v>0.5494505494505495</v>
      </c>
    </row>
    <row r="338" spans="1:68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516.66666666666663</v>
      </c>
      <c r="Y338" s="545">
        <f>IFERROR(Y335/H335,"0")+IFERROR(Y336/H336,"0")+IFERROR(Y337/H337,"0")</f>
        <v>517</v>
      </c>
      <c r="Z338" s="545">
        <f>IFERROR(IF(Z335="",0,Z335),"0")+IFERROR(IF(Z336="",0,Z336),"0")+IFERROR(IF(Z337="",0,Z337),"0")</f>
        <v>3.3656699999999997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1085</v>
      </c>
      <c r="Y339" s="545">
        <f>IFERROR(SUM(Y335:Y337),"0")</f>
        <v>1085.7</v>
      </c>
      <c r="Z339" s="37"/>
      <c r="AA339" s="546"/>
      <c r="AB339" s="546"/>
      <c r="AC339" s="546"/>
    </row>
    <row r="340" spans="1:68" ht="27.75" hidden="1" customHeight="1" x14ac:dyDescent="0.2">
      <c r="A340" s="611" t="s">
        <v>536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1500</v>
      </c>
      <c r="Y343" s="544">
        <f t="shared" ref="Y343:Y349" si="32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1548</v>
      </c>
      <c r="BN343" s="64">
        <f t="shared" ref="BN343:BN349" si="34">IFERROR(Y343*I343/H343,"0")</f>
        <v>1548</v>
      </c>
      <c r="BO343" s="64">
        <f t="shared" ref="BO343:BO349" si="35">IFERROR(1/J343*(X343/H343),"0")</f>
        <v>2.083333333333333</v>
      </c>
      <c r="BP343" s="64">
        <f t="shared" ref="BP343:BP349" si="36">IFERROR(1/J343*(Y343/H343),"0")</f>
        <v>2.083333333333333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500</v>
      </c>
      <c r="Y345" s="544">
        <f t="shared" si="32"/>
        <v>510</v>
      </c>
      <c r="Z345" s="36">
        <f>IFERROR(IF(Y345=0,"",ROUNDUP(Y345/H345,0)*0.02175),"")</f>
        <v>0.73949999999999994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516</v>
      </c>
      <c r="BN345" s="64">
        <f t="shared" si="34"/>
        <v>526.32000000000005</v>
      </c>
      <c r="BO345" s="64">
        <f t="shared" si="35"/>
        <v>0.69444444444444442</v>
      </c>
      <c r="BP345" s="64">
        <f t="shared" si="36"/>
        <v>0.70833333333333326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1600</v>
      </c>
      <c r="Y346" s="544">
        <f t="shared" si="32"/>
        <v>1605</v>
      </c>
      <c r="Z346" s="36">
        <f>IFERROR(IF(Y346=0,"",ROUNDUP(Y346/H346,0)*0.02175),"")</f>
        <v>2.3272499999999998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1651.2</v>
      </c>
      <c r="BN346" s="64">
        <f t="shared" si="34"/>
        <v>1656.3600000000001</v>
      </c>
      <c r="BO346" s="64">
        <f t="shared" si="35"/>
        <v>2.2222222222222223</v>
      </c>
      <c r="BP346" s="64">
        <f t="shared" si="36"/>
        <v>2.2291666666666665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306.66666666666669</v>
      </c>
      <c r="Y350" s="545">
        <f>IFERROR(Y343/H343,"0")+IFERROR(Y344/H344,"0")+IFERROR(Y345/H345,"0")+IFERROR(Y346/H346,"0")+IFERROR(Y347/H347,"0")+IFERROR(Y348/H348,"0")+IFERROR(Y349/H349,"0")</f>
        <v>308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6.6989999999999998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4600</v>
      </c>
      <c r="Y351" s="545">
        <f>IFERROR(SUM(Y343:Y349),"0")</f>
        <v>4620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300</v>
      </c>
      <c r="Y353" s="544">
        <f>IFERROR(IF(X353="",0,CEILING((X353/$H353),1)*$H353),"")</f>
        <v>300</v>
      </c>
      <c r="Z353" s="36">
        <f>IFERROR(IF(Y353=0,"",ROUNDUP(Y353/H353,0)*0.02175),"")</f>
        <v>0.43499999999999994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309.60000000000002</v>
      </c>
      <c r="BN353" s="64">
        <f>IFERROR(Y353*I353/H353,"0")</f>
        <v>309.60000000000002</v>
      </c>
      <c r="BO353" s="64">
        <f>IFERROR(1/J353*(X353/H353),"0")</f>
        <v>0.41666666666666663</v>
      </c>
      <c r="BP353" s="64">
        <f>IFERROR(1/J353*(Y353/H353),"0")</f>
        <v>0.41666666666666663</v>
      </c>
    </row>
    <row r="354" spans="1:68" ht="16.5" hidden="1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20</v>
      </c>
      <c r="Y355" s="545">
        <f>IFERROR(Y353/H353,"0")+IFERROR(Y354/H354,"0")</f>
        <v>20</v>
      </c>
      <c r="Z355" s="545">
        <f>IFERROR(IF(Z353="",0,Z353),"0")+IFERROR(IF(Z354="",0,Z354),"0")</f>
        <v>0.43499999999999994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300</v>
      </c>
      <c r="Y356" s="545">
        <f>IFERROR(SUM(Y353:Y354),"0")</f>
        <v>300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20</v>
      </c>
      <c r="Y363" s="544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2.2222222222222223</v>
      </c>
      <c r="Y364" s="545">
        <f>IFERROR(Y363/H363,"0")</f>
        <v>3</v>
      </c>
      <c r="Z364" s="545">
        <f>IFERROR(IF(Z363="",0,Z363),"0")</f>
        <v>5.6940000000000004E-2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20</v>
      </c>
      <c r="Y365" s="545">
        <f>IFERROR(SUM(Y363:Y363),"0")</f>
        <v>27</v>
      </c>
      <c r="Z365" s="37"/>
      <c r="AA365" s="546"/>
      <c r="AB365" s="546"/>
      <c r="AC365" s="546"/>
    </row>
    <row r="366" spans="1:68" ht="16.5" hidden="1" customHeight="1" x14ac:dyDescent="0.25">
      <c r="A366" s="568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hidden="1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11" t="s">
        <v>586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70</v>
      </c>
      <c r="Y390" s="544">
        <f t="shared" si="37"/>
        <v>71.400000000000006</v>
      </c>
      <c r="Z390" s="36">
        <f t="shared" si="42"/>
        <v>0.17068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74.333333333333329</v>
      </c>
      <c r="BN390" s="64">
        <f t="shared" si="39"/>
        <v>75.820000000000007</v>
      </c>
      <c r="BO390" s="64">
        <f t="shared" si="40"/>
        <v>0.14245014245014245</v>
      </c>
      <c r="BP390" s="64">
        <f t="shared" si="41"/>
        <v>0.14529914529914531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35</v>
      </c>
      <c r="Y391" s="544">
        <f t="shared" si="37"/>
        <v>35.700000000000003</v>
      </c>
      <c r="Z391" s="36">
        <f t="shared" si="42"/>
        <v>8.5339999999999999E-2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37.166666666666664</v>
      </c>
      <c r="BN391" s="64">
        <f t="shared" si="39"/>
        <v>37.910000000000004</v>
      </c>
      <c r="BO391" s="64">
        <f t="shared" si="40"/>
        <v>7.1225071225071226E-2</v>
      </c>
      <c r="BP391" s="64">
        <f t="shared" si="41"/>
        <v>7.2649572649572655E-2</v>
      </c>
    </row>
    <row r="392" spans="1:68" ht="27" hidden="1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66.666666666666657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68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0.34136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140</v>
      </c>
      <c r="Y396" s="545">
        <f>IFERROR(SUM(Y385:Y394),"0")</f>
        <v>142.80000000000001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638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50</v>
      </c>
      <c r="Y422" s="544">
        <f t="shared" ref="Y422:Y433" si="43">IFERROR(IF(X422="",0,CEILING((X422/$H422),1)*$H422),"")</f>
        <v>52.800000000000004</v>
      </c>
      <c r="Z422" s="36">
        <f t="shared" ref="Z422:Z428" si="44">IFERROR(IF(Y422=0,"",ROUNDUP(Y422/H422,0)*0.01196),"")</f>
        <v>0.1196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53.409090909090907</v>
      </c>
      <c r="BN422" s="64">
        <f t="shared" ref="BN422:BN433" si="46">IFERROR(Y422*I422/H422,"0")</f>
        <v>56.400000000000006</v>
      </c>
      <c r="BO422" s="64">
        <f t="shared" ref="BO422:BO433" si="47">IFERROR(1/J422*(X422/H422),"0")</f>
        <v>9.1054778554778545E-2</v>
      </c>
      <c r="BP422" s="64">
        <f t="shared" ref="BP422:BP433" si="48">IFERROR(1/J422*(Y422/H422),"0")</f>
        <v>9.6153846153846159E-2</v>
      </c>
    </row>
    <row r="423" spans="1:68" ht="27" hidden="1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100</v>
      </c>
      <c r="Y427" s="544">
        <f t="shared" si="43"/>
        <v>100.32000000000001</v>
      </c>
      <c r="Z427" s="36">
        <f t="shared" si="44"/>
        <v>0.22724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106.81818181818181</v>
      </c>
      <c r="BN427" s="64">
        <f t="shared" si="46"/>
        <v>107.16</v>
      </c>
      <c r="BO427" s="64">
        <f t="shared" si="47"/>
        <v>0.18210955710955709</v>
      </c>
      <c r="BP427" s="64">
        <f t="shared" si="48"/>
        <v>0.18269230769230771</v>
      </c>
    </row>
    <row r="428" spans="1:68" ht="16.5" hidden="1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60</v>
      </c>
      <c r="Y430" s="544">
        <f t="shared" si="43"/>
        <v>62.4</v>
      </c>
      <c r="Z430" s="36">
        <f>IFERROR(IF(Y430=0,"",ROUNDUP(Y430/H430,0)*0.00902),"")</f>
        <v>0.11726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86.625</v>
      </c>
      <c r="BN430" s="64">
        <f t="shared" si="46"/>
        <v>90.089999999999989</v>
      </c>
      <c r="BO430" s="64">
        <f t="shared" si="47"/>
        <v>9.4696969696969696E-2</v>
      </c>
      <c r="BP430" s="64">
        <f t="shared" si="48"/>
        <v>9.8484848484848481E-2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120</v>
      </c>
      <c r="Y433" s="544">
        <f t="shared" si="43"/>
        <v>120</v>
      </c>
      <c r="Z433" s="36">
        <f>IFERROR(IF(Y433=0,"",ROUNDUP(Y433/H433,0)*0.00902),"")</f>
        <v>0.22550000000000001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173.25</v>
      </c>
      <c r="BN433" s="64">
        <f t="shared" si="46"/>
        <v>173.25</v>
      </c>
      <c r="BO433" s="64">
        <f t="shared" si="47"/>
        <v>0.18939393939393939</v>
      </c>
      <c r="BP433" s="64">
        <f t="shared" si="48"/>
        <v>0.18939393939393939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65.909090909090907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67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0.68959999999999999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330</v>
      </c>
      <c r="Y435" s="545">
        <f>IFERROR(SUM(Y422:Y433),"0")</f>
        <v>335.52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100</v>
      </c>
      <c r="Y437" s="544">
        <f>IFERROR(IF(X437="",0,CEILING((X437/$H437),1)*$H437),"")</f>
        <v>100.32000000000001</v>
      </c>
      <c r="Z437" s="36">
        <f>IFERROR(IF(Y437=0,"",ROUNDUP(Y437/H437,0)*0.01196),"")</f>
        <v>0.22724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106.81818181818181</v>
      </c>
      <c r="BN437" s="64">
        <f>IFERROR(Y437*I437/H437,"0")</f>
        <v>107.16</v>
      </c>
      <c r="BO437" s="64">
        <f>IFERROR(1/J437*(X437/H437),"0")</f>
        <v>0.18210955710955709</v>
      </c>
      <c r="BP437" s="64">
        <f>IFERROR(1/J437*(Y437/H437),"0")</f>
        <v>0.18269230769230771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18.939393939393938</v>
      </c>
      <c r="Y440" s="545">
        <f>IFERROR(Y437/H437,"0")+IFERROR(Y438/H438,"0")+IFERROR(Y439/H439,"0")</f>
        <v>19</v>
      </c>
      <c r="Z440" s="545">
        <f>IFERROR(IF(Z437="",0,Z437),"0")+IFERROR(IF(Z438="",0,Z438),"0")+IFERROR(IF(Z439="",0,Z439),"0")</f>
        <v>0.22724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100</v>
      </c>
      <c r="Y441" s="545">
        <f>IFERROR(SUM(Y437:Y439),"0")</f>
        <v>100.32000000000001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hidden="1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50</v>
      </c>
      <c r="Y444" s="544">
        <f t="shared" si="49"/>
        <v>52.800000000000004</v>
      </c>
      <c r="Z444" s="36">
        <f>IFERROR(IF(Y444=0,"",ROUNDUP(Y444/H444,0)*0.01196),"")</f>
        <v>0.1196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53.409090909090907</v>
      </c>
      <c r="BN444" s="64">
        <f t="shared" si="51"/>
        <v>56.400000000000006</v>
      </c>
      <c r="BO444" s="64">
        <f t="shared" si="52"/>
        <v>9.1054778554778545E-2</v>
      </c>
      <c r="BP444" s="64">
        <f t="shared" si="53"/>
        <v>9.6153846153846159E-2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50</v>
      </c>
      <c r="Y445" s="544">
        <f t="shared" si="49"/>
        <v>52.800000000000004</v>
      </c>
      <c r="Z445" s="36">
        <f>IFERROR(IF(Y445=0,"",ROUNDUP(Y445/H445,0)*0.01196),"")</f>
        <v>0.1196</v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53.409090909090907</v>
      </c>
      <c r="BN445" s="64">
        <f t="shared" si="51"/>
        <v>56.400000000000006</v>
      </c>
      <c r="BO445" s="64">
        <f t="shared" si="52"/>
        <v>9.1054778554778545E-2</v>
      </c>
      <c r="BP445" s="64">
        <f t="shared" si="53"/>
        <v>9.6153846153846159E-2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48</v>
      </c>
      <c r="Y446" s="544">
        <f t="shared" si="49"/>
        <v>48</v>
      </c>
      <c r="Z446" s="36">
        <f>IFERROR(IF(Y446=0,"",ROUNDUP(Y446/H446,0)*0.00902),"")</f>
        <v>9.0200000000000002E-2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69.3</v>
      </c>
      <c r="BN446" s="64">
        <f t="shared" si="51"/>
        <v>69.3</v>
      </c>
      <c r="BO446" s="64">
        <f t="shared" si="52"/>
        <v>7.575757575757576E-2</v>
      </c>
      <c r="BP446" s="64">
        <f t="shared" si="53"/>
        <v>7.575757575757576E-2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36</v>
      </c>
      <c r="Y448" s="544">
        <f t="shared" si="49"/>
        <v>38.4</v>
      </c>
      <c r="Z448" s="36">
        <f>IFERROR(IF(Y448=0,"",ROUNDUP(Y448/H448,0)*0.00902),"")</f>
        <v>7.2160000000000002E-2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50.175000000000004</v>
      </c>
      <c r="BN448" s="64">
        <f t="shared" si="51"/>
        <v>53.52</v>
      </c>
      <c r="BO448" s="64">
        <f t="shared" si="52"/>
        <v>5.6818181818181823E-2</v>
      </c>
      <c r="BP448" s="64">
        <f t="shared" si="53"/>
        <v>6.0606060606060608E-2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36.439393939393938</v>
      </c>
      <c r="Y449" s="545">
        <f>IFERROR(Y443/H443,"0")+IFERROR(Y444/H444,"0")+IFERROR(Y445/H445,"0")+IFERROR(Y446/H446,"0")+IFERROR(Y447/H447,"0")+IFERROR(Y448/H448,"0")</f>
        <v>38</v>
      </c>
      <c r="Z449" s="545">
        <f>IFERROR(IF(Z443="",0,Z443),"0")+IFERROR(IF(Z444="",0,Z444),"0")+IFERROR(IF(Z445="",0,Z445),"0")+IFERROR(IF(Z446="",0,Z446),"0")+IFERROR(IF(Z447="",0,Z447),"0")+IFERROR(IF(Z448="",0,Z448),"0")</f>
        <v>0.40156000000000003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184</v>
      </c>
      <c r="Y450" s="545">
        <f>IFERROR(SUM(Y443:Y448),"0")</f>
        <v>192.00000000000003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702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1000</v>
      </c>
      <c r="Y478" s="544">
        <f>IFERROR(IF(X478="",0,CEILING((X478/$H478),1)*$H478),"")</f>
        <v>1008</v>
      </c>
      <c r="Z478" s="36">
        <f>IFERROR(IF(Y478=0,"",ROUNDUP(Y478/H478,0)*0.01898),"")</f>
        <v>2.1257600000000001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1057.6666666666667</v>
      </c>
      <c r="BN478" s="64">
        <f>IFERROR(Y478*I478/H478,"0")</f>
        <v>1066.1279999999999</v>
      </c>
      <c r="BO478" s="64">
        <f>IFERROR(1/J478*(X478/H478),"0")</f>
        <v>1.7361111111111112</v>
      </c>
      <c r="BP478" s="64">
        <f>IFERROR(1/J478*(Y478/H478),"0")</f>
        <v>1.75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111.11111111111111</v>
      </c>
      <c r="Y479" s="545">
        <f>IFERROR(Y478/H478,"0")</f>
        <v>112</v>
      </c>
      <c r="Z479" s="545">
        <f>IFERROR(IF(Z478="",0,Z478),"0")</f>
        <v>2.1257600000000001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1000</v>
      </c>
      <c r="Y480" s="545">
        <f>IFERROR(SUM(Y478:Y478),"0")</f>
        <v>1008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742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13507.4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13637.76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743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14361.105715363814</v>
      </c>
      <c r="Y492" s="545">
        <f>IFERROR(SUM(BN22:BN488),"0")</f>
        <v>14500.633000000002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744</v>
      </c>
      <c r="Q493" s="665"/>
      <c r="R493" s="665"/>
      <c r="S493" s="665"/>
      <c r="T493" s="665"/>
      <c r="U493" s="665"/>
      <c r="V493" s="666"/>
      <c r="W493" s="37" t="s">
        <v>745</v>
      </c>
      <c r="X493" s="38">
        <f>ROUNDUP(SUM(BO22:BO488),0)</f>
        <v>24</v>
      </c>
      <c r="Y493" s="38">
        <f>ROUNDUP(SUM(BP22:BP488),0)</f>
        <v>24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746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14961.105715363814</v>
      </c>
      <c r="Y494" s="545">
        <f>GrossWeightTotalR+PalletQtyTotalR*25</f>
        <v>15100.633000000002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747</v>
      </c>
      <c r="Q495" s="665"/>
      <c r="R495" s="665"/>
      <c r="S495" s="665"/>
      <c r="T495" s="665"/>
      <c r="U495" s="665"/>
      <c r="V495" s="666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2574.7086762747685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2600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748</v>
      </c>
      <c r="Q496" s="665"/>
      <c r="R496" s="665"/>
      <c r="S496" s="665"/>
      <c r="T496" s="665"/>
      <c r="U496" s="665"/>
      <c r="V496" s="666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27.425029999999992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250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536</v>
      </c>
      <c r="U498" s="661"/>
      <c r="V498" s="591" t="s">
        <v>586</v>
      </c>
      <c r="W498" s="660"/>
      <c r="X498" s="661"/>
      <c r="Y498" s="540" t="s">
        <v>638</v>
      </c>
      <c r="Z498" s="591" t="s">
        <v>702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751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191</v>
      </c>
      <c r="G499" s="591" t="s">
        <v>223</v>
      </c>
      <c r="H499" s="591" t="s">
        <v>97</v>
      </c>
      <c r="I499" s="591" t="s">
        <v>251</v>
      </c>
      <c r="J499" s="591" t="s">
        <v>292</v>
      </c>
      <c r="K499" s="591" t="s">
        <v>352</v>
      </c>
      <c r="L499" s="591" t="s">
        <v>395</v>
      </c>
      <c r="M499" s="591" t="s">
        <v>411</v>
      </c>
      <c r="N499" s="541"/>
      <c r="O499" s="591" t="s">
        <v>423</v>
      </c>
      <c r="P499" s="591" t="s">
        <v>433</v>
      </c>
      <c r="Q499" s="591" t="s">
        <v>443</v>
      </c>
      <c r="R499" s="591" t="s">
        <v>448</v>
      </c>
      <c r="S499" s="591" t="s">
        <v>526</v>
      </c>
      <c r="T499" s="591" t="s">
        <v>537</v>
      </c>
      <c r="U499" s="591" t="s">
        <v>571</v>
      </c>
      <c r="V499" s="591" t="s">
        <v>587</v>
      </c>
      <c r="W499" s="591" t="s">
        <v>619</v>
      </c>
      <c r="X499" s="591" t="s">
        <v>634</v>
      </c>
      <c r="Y499" s="591" t="s">
        <v>638</v>
      </c>
      <c r="Z499" s="591" t="s">
        <v>702</v>
      </c>
      <c r="AA499" s="591" t="s">
        <v>738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373.20000000000005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606.30000000000007</v>
      </c>
      <c r="E501" s="46">
        <f>IFERROR(Y86*1,"0")+IFERROR(Y87*1,"0")+IFERROR(Y88*1,"0")+IFERROR(Y92*1,"0")+IFERROR(Y93*1,"0")+IFERROR(Y94*1,"0")+IFERROR(Y95*1,"0")</f>
        <v>1079.1000000000001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1361.52</v>
      </c>
      <c r="G501" s="46">
        <f>IFERROR(Y125*1,"0")+IFERROR(Y126*1,"0")+IFERROR(Y130*1,"0")+IFERROR(Y131*1,"0")+IFERROR(Y135*1,"0")+IFERROR(Y136*1,"0")</f>
        <v>58.8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247.8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1214.7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97.2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160.80000000000001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627</v>
      </c>
      <c r="S501" s="46">
        <f>IFERROR(Y335*1,"0")+IFERROR(Y336*1,"0")+IFERROR(Y337*1,"0")</f>
        <v>1085.7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4947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142.80000000000001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627.83999999999992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1008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5,00"/>
        <filter val="1 500,00"/>
        <filter val="1 600,00"/>
        <filter val="100,00"/>
        <filter val="105,00"/>
        <filter val="111,11"/>
        <filter val="113,89"/>
        <filter val="114,20"/>
        <filter val="12,31"/>
        <filter val="12,50"/>
        <filter val="120,00"/>
        <filter val="13 507,40"/>
        <filter val="13,33"/>
        <filter val="14 361,11"/>
        <filter val="14 961,11"/>
        <filter val="14,00"/>
        <filter val="140,00"/>
        <filter val="15,00"/>
        <filter val="150,00"/>
        <filter val="159,57"/>
        <filter val="160,00"/>
        <filter val="167,50"/>
        <filter val="168,00"/>
        <filter val="174,07"/>
        <filter val="18,94"/>
        <filter val="184,00"/>
        <filter val="2 574,71"/>
        <filter val="2,22"/>
        <filter val="20,00"/>
        <filter val="200,00"/>
        <filter val="207,50"/>
        <filter val="210,00"/>
        <filter val="225,00"/>
        <filter val="233,05"/>
        <filter val="24"/>
        <filter val="250,00"/>
        <filter val="26,40"/>
        <filter val="27,78"/>
        <filter val="3,89"/>
        <filter val="300,00"/>
        <filter val="306,67"/>
        <filter val="32,00"/>
        <filter val="33,00"/>
        <filter val="330,00"/>
        <filter val="34,26"/>
        <filter val="35,00"/>
        <filter val="36,00"/>
        <filter val="36,44"/>
        <filter val="368,00"/>
        <filter val="375,00"/>
        <filter val="4 600,00"/>
        <filter val="40,00"/>
        <filter val="42,00"/>
        <filter val="45,00"/>
        <filter val="450,00"/>
        <filter val="475,00"/>
        <filter val="48,00"/>
        <filter val="50,00"/>
        <filter val="500,00"/>
        <filter val="516,67"/>
        <filter val="540,00"/>
        <filter val="550,00"/>
        <filter val="58,33"/>
        <filter val="580,00"/>
        <filter val="6,25"/>
        <filter val="6,41"/>
        <filter val="60,00"/>
        <filter val="60,52"/>
        <filter val="600,00"/>
        <filter val="610,00"/>
        <filter val="62,27"/>
        <filter val="63,89"/>
        <filter val="65,91"/>
        <filter val="66,67"/>
        <filter val="67,50"/>
        <filter val="7,00"/>
        <filter val="70,00"/>
        <filter val="790,00"/>
        <filter val="82,00"/>
        <filter val="86,90"/>
        <filter val="87,50"/>
        <filter val="875,00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