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F4F697F2-8E05-431D-988E-09F0F63984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Z96" i="1" s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Z338" i="1"/>
  <c r="BP336" i="1"/>
  <c r="BN336" i="1"/>
  <c r="Z336" i="1"/>
  <c r="Y338" i="1"/>
  <c r="E501" i="1"/>
  <c r="F9" i="1"/>
  <c r="J9" i="1"/>
  <c r="Z22" i="1"/>
  <c r="Z23" i="1" s="1"/>
  <c r="BN22" i="1"/>
  <c r="BP22" i="1"/>
  <c r="Y23" i="1"/>
  <c r="X491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BP74" i="1"/>
  <c r="BN74" i="1"/>
  <c r="Z74" i="1"/>
  <c r="Y82" i="1"/>
  <c r="Z89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BP108" i="1"/>
  <c r="BN108" i="1"/>
  <c r="Z108" i="1"/>
  <c r="Z110" i="1" s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Z270" i="1" s="1"/>
  <c r="Y271" i="1"/>
  <c r="BP290" i="1"/>
  <c r="BN290" i="1"/>
  <c r="Z290" i="1"/>
  <c r="Y294" i="1"/>
  <c r="BP298" i="1"/>
  <c r="BN298" i="1"/>
  <c r="Z298" i="1"/>
  <c r="Z304" i="1" s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Z455" i="1" s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Z246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Z294" i="1" s="1"/>
  <c r="Y305" i="1"/>
  <c r="BP300" i="1"/>
  <c r="BN300" i="1"/>
  <c r="Z300" i="1"/>
  <c r="BP308" i="1"/>
  <c r="BN308" i="1"/>
  <c r="Z308" i="1"/>
  <c r="Z312" i="1" s="1"/>
  <c r="Y312" i="1"/>
  <c r="Z318" i="1"/>
  <c r="BP316" i="1"/>
  <c r="BN316" i="1"/>
  <c r="Z316" i="1"/>
  <c r="Y326" i="1"/>
  <c r="BP329" i="1"/>
  <c r="BN329" i="1"/>
  <c r="Z329" i="1"/>
  <c r="Z331" i="1" s="1"/>
  <c r="BP344" i="1"/>
  <c r="BN344" i="1"/>
  <c r="Z344" i="1"/>
  <c r="Z350" i="1" s="1"/>
  <c r="BP348" i="1"/>
  <c r="BN348" i="1"/>
  <c r="Z348" i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Y495" i="1" l="1"/>
  <c r="Y492" i="1"/>
  <c r="Z230" i="1"/>
  <c r="Z167" i="1"/>
  <c r="Z464" i="1"/>
  <c r="Z412" i="1"/>
  <c r="Z434" i="1"/>
  <c r="Z69" i="1"/>
  <c r="Z57" i="1"/>
  <c r="Y493" i="1"/>
  <c r="Z199" i="1"/>
  <c r="Z173" i="1"/>
  <c r="Z77" i="1"/>
  <c r="Z63" i="1"/>
  <c r="Z496" i="1" s="1"/>
  <c r="Y491" i="1"/>
  <c r="Y494" i="1" l="1"/>
</calcChain>
</file>

<file path=xl/sharedStrings.xml><?xml version="1.0" encoding="utf-8"?>
<sst xmlns="http://schemas.openxmlformats.org/spreadsheetml/2006/main" count="2329" uniqueCount="767">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</sst>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84</v>
      </c>
      <c r="Y40" s="544">
        <f>IFERROR(IF(X40="",0,CEILING((X40/$H40),1)*$H40),"")</f>
        <v>86.4</v>
      </c>
      <c r="Z40" s="36">
        <f>IFERROR(IF(Y40=0,"",ROUNDUP(Y40/H40,0)*0.01898),"")</f>
        <v>0.15184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87.383333333333326</v>
      </c>
      <c r="BN40" s="64">
        <f>IFERROR(Y40*I40/H40,"0")</f>
        <v>89.88</v>
      </c>
      <c r="BO40" s="64">
        <f>IFERROR(1/J40*(X40/H40),"0")</f>
        <v>0.12152777777777778</v>
      </c>
      <c r="BP40" s="64">
        <f>IFERROR(1/J40*(Y40/H40),"0")</f>
        <v>0.125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110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7.7777777777777777</v>
      </c>
      <c r="Y43" s="545">
        <f>IFERROR(Y40/H40,"0")+IFERROR(Y41/H41,"0")+IFERROR(Y42/H42,"0")</f>
        <v>8</v>
      </c>
      <c r="Z43" s="545">
        <f>IFERROR(IF(Z40="",0,Z40),"0")+IFERROR(IF(Z41="",0,Z41),"0")+IFERROR(IF(Z42="",0,Z42),"0")</f>
        <v>0.15184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84</v>
      </c>
      <c r="Y44" s="545">
        <f>IFERROR(SUM(Y40:Y42),"0")</f>
        <v>86.4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4</v>
      </c>
      <c r="Y51" s="544">
        <f t="shared" ref="Y51:Y56" si="0">IFERROR(IF(X51="",0,CEILING((X51/$H51),1)*$H51),"")</f>
        <v>11.2</v>
      </c>
      <c r="Z51" s="36">
        <f>IFERROR(IF(Y51=0,"",ROUNDUP(Y51/H51,0)*0.01898),"")</f>
        <v>1.898E-2</v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4.1553571428571434</v>
      </c>
      <c r="BN51" s="64">
        <f t="shared" ref="BN51:BN56" si="2">IFERROR(Y51*I51/H51,"0")</f>
        <v>11.635</v>
      </c>
      <c r="BO51" s="64">
        <f t="shared" ref="BO51:BO56" si="3">IFERROR(1/J51*(X51/H51),"0")</f>
        <v>5.580357142857143E-3</v>
      </c>
      <c r="BP51" s="64">
        <f t="shared" ref="BP51:BP56" si="4">IFERROR(1/J51*(Y51/H51),"0")</f>
        <v>1.5625E-2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0.35714285714285715</v>
      </c>
      <c r="Y57" s="545">
        <f>IFERROR(Y51/H51,"0")+IFERROR(Y52/H52,"0")+IFERROR(Y53/H53,"0")+IFERROR(Y54/H54,"0")+IFERROR(Y55/H55,"0")+IFERROR(Y56/H56,"0")</f>
        <v>1</v>
      </c>
      <c r="Z57" s="545">
        <f>IFERROR(IF(Z51="",0,Z51),"0")+IFERROR(IF(Z52="",0,Z52),"0")+IFERROR(IF(Z53="",0,Z53),"0")+IFERROR(IF(Z54="",0,Z54),"0")+IFERROR(IF(Z55="",0,Z55),"0")+IFERROR(IF(Z56="",0,Z56),"0")</f>
        <v>1.898E-2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4</v>
      </c>
      <c r="Y58" s="545">
        <f>IFERROR(SUM(Y51:Y56),"0")</f>
        <v>11.2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130</v>
      </c>
      <c r="Y86" s="544">
        <f>IFERROR(IF(X86="",0,CEILING((X86/$H86),1)*$H86),"")</f>
        <v>140.4</v>
      </c>
      <c r="Z86" s="36">
        <f>IFERROR(IF(Y86=0,"",ROUNDUP(Y86/H86,0)*0.01898),"")</f>
        <v>0.24674000000000001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135.23611111111109</v>
      </c>
      <c r="BN86" s="64">
        <f>IFERROR(Y86*I86/H86,"0")</f>
        <v>146.05499999999998</v>
      </c>
      <c r="BO86" s="64">
        <f>IFERROR(1/J86*(X86/H86),"0")</f>
        <v>0.18807870370370369</v>
      </c>
      <c r="BP86" s="64">
        <f>IFERROR(1/J86*(Y86/H86),"0")</f>
        <v>0.203125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110</v>
      </c>
      <c r="Y88" s="544">
        <f>IFERROR(IF(X88="",0,CEILING((X88/$H88),1)*$H88),"")</f>
        <v>112.5</v>
      </c>
      <c r="Z88" s="36">
        <f>IFERROR(IF(Y88=0,"",ROUNDUP(Y88/H88,0)*0.00902),"")</f>
        <v>0.22550000000000001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115.13333333333334</v>
      </c>
      <c r="BN88" s="64">
        <f>IFERROR(Y88*I88/H88,"0")</f>
        <v>117.75</v>
      </c>
      <c r="BO88" s="64">
        <f>IFERROR(1/J88*(X88/H88),"0")</f>
        <v>0.18518518518518517</v>
      </c>
      <c r="BP88" s="64">
        <f>IFERROR(1/J88*(Y88/H88),"0")</f>
        <v>0.18939393939393939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36.481481481481481</v>
      </c>
      <c r="Y89" s="545">
        <f>IFERROR(Y86/H86,"0")+IFERROR(Y87/H87,"0")+IFERROR(Y88/H88,"0")</f>
        <v>38</v>
      </c>
      <c r="Z89" s="545">
        <f>IFERROR(IF(Z86="",0,Z86),"0")+IFERROR(IF(Z87="",0,Z87),"0")+IFERROR(IF(Z88="",0,Z88),"0")</f>
        <v>0.47223999999999999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240</v>
      </c>
      <c r="Y90" s="545">
        <f>IFERROR(SUM(Y86:Y88),"0")</f>
        <v>252.9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37</v>
      </c>
      <c r="Y94" s="544">
        <f>IFERROR(IF(X94="",0,CEILING((X94/$H94),1)*$H94),"")</f>
        <v>37.800000000000004</v>
      </c>
      <c r="Z94" s="36">
        <f>IFERROR(IF(Y94=0,"",ROUNDUP(Y94/H94,0)*0.00651),"")</f>
        <v>9.1139999999999999E-2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40.453333333333333</v>
      </c>
      <c r="BN94" s="64">
        <f>IFERROR(Y94*I94/H94,"0")</f>
        <v>41.328000000000003</v>
      </c>
      <c r="BO94" s="64">
        <f>IFERROR(1/J94*(X94/H94),"0")</f>
        <v>7.5295075295075301E-2</v>
      </c>
      <c r="BP94" s="64">
        <f>IFERROR(1/J94*(Y94/H94),"0")</f>
        <v>7.6923076923076927E-2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13.703703703703702</v>
      </c>
      <c r="Y96" s="545">
        <f>IFERROR(Y92/H92,"0")+IFERROR(Y93/H93,"0")+IFERROR(Y94/H94,"0")+IFERROR(Y95/H95,"0")</f>
        <v>14</v>
      </c>
      <c r="Z96" s="545">
        <f>IFERROR(IF(Z92="",0,Z92),"0")+IFERROR(IF(Z93="",0,Z93),"0")+IFERROR(IF(Z94="",0,Z94),"0")+IFERROR(IF(Z95="",0,Z95),"0")</f>
        <v>9.1139999999999999E-2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37</v>
      </c>
      <c r="Y97" s="545">
        <f>IFERROR(SUM(Y92:Y95),"0")</f>
        <v>37.800000000000004</v>
      </c>
      <c r="Z97" s="37"/>
      <c r="AA97" s="546"/>
      <c r="AB97" s="546"/>
      <c r="AC97" s="546"/>
    </row>
    <row r="98" spans="1:68" ht="16.5" customHeight="1" x14ac:dyDescent="0.25">
      <c r="A98" s="563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14</v>
      </c>
      <c r="Y107" s="544">
        <f>IFERROR(IF(X107="",0,CEILING((X107/$H107),1)*$H107),"")</f>
        <v>21.6</v>
      </c>
      <c r="Z107" s="36">
        <f>IFERROR(IF(Y107=0,"",ROUNDUP(Y107/H107,0)*0.01898),"")</f>
        <v>3.7960000000000001E-2</v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14.563888888888886</v>
      </c>
      <c r="BN107" s="64">
        <f>IFERROR(Y107*I107/H107,"0")</f>
        <v>22.47</v>
      </c>
      <c r="BO107" s="64">
        <f>IFERROR(1/J107*(X107/H107),"0")</f>
        <v>2.0254629629629629E-2</v>
      </c>
      <c r="BP107" s="64">
        <f>IFERROR(1/J107*(Y107/H107),"0")</f>
        <v>3.125E-2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188</v>
      </c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1.2962962962962963</v>
      </c>
      <c r="Y110" s="545">
        <f>IFERROR(Y107/H107,"0")+IFERROR(Y108/H108,"0")+IFERROR(Y109/H109,"0")</f>
        <v>2</v>
      </c>
      <c r="Z110" s="545">
        <f>IFERROR(IF(Z107="",0,Z107),"0")+IFERROR(IF(Z108="",0,Z108),"0")+IFERROR(IF(Z109="",0,Z109),"0")</f>
        <v>3.7960000000000001E-2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14</v>
      </c>
      <c r="Y111" s="545">
        <f>IFERROR(SUM(Y107:Y109),"0")</f>
        <v>21.6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34</v>
      </c>
      <c r="Y113" s="544">
        <f>IFERROR(IF(X113="",0,CEILING((X113/$H113),1)*$H113),"")</f>
        <v>40.5</v>
      </c>
      <c r="Z113" s="36">
        <f>IFERROR(IF(Y113=0,"",ROUNDUP(Y113/H113,0)*0.01898),"")</f>
        <v>9.4899999999999998E-2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36.153333333333336</v>
      </c>
      <c r="BN113" s="64">
        <f>IFERROR(Y113*I113/H113,"0")</f>
        <v>43.065000000000005</v>
      </c>
      <c r="BO113" s="64">
        <f>IFERROR(1/J113*(X113/H113),"0")</f>
        <v>6.558641975308642E-2</v>
      </c>
      <c r="BP113" s="64">
        <f>IFERROR(1/J113*(Y113/H113),"0")</f>
        <v>7.8125E-2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37</v>
      </c>
      <c r="Y115" s="544">
        <f>IFERROR(IF(X115="",0,CEILING((X115/$H115),1)*$H115),"")</f>
        <v>37.800000000000004</v>
      </c>
      <c r="Z115" s="36">
        <f>IFERROR(IF(Y115=0,"",ROUNDUP(Y115/H115,0)*0.00651),"")</f>
        <v>9.1139999999999999E-2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40.453333333333333</v>
      </c>
      <c r="BN115" s="64">
        <f>IFERROR(Y115*I115/H115,"0")</f>
        <v>41.328000000000003</v>
      </c>
      <c r="BO115" s="64">
        <f>IFERROR(1/J115*(X115/H115),"0")</f>
        <v>7.5295075295075301E-2</v>
      </c>
      <c r="BP115" s="64">
        <f>IFERROR(1/J115*(Y115/H115),"0")</f>
        <v>7.6923076923076927E-2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17.901234567901234</v>
      </c>
      <c r="Y117" s="545">
        <f>IFERROR(Y113/H113,"0")+IFERROR(Y114/H114,"0")+IFERROR(Y115/H115,"0")+IFERROR(Y116/H116,"0")</f>
        <v>19</v>
      </c>
      <c r="Z117" s="545">
        <f>IFERROR(IF(Z113="",0,Z113),"0")+IFERROR(IF(Z114="",0,Z114),"0")+IFERROR(IF(Z115="",0,Z115),"0")+IFERROR(IF(Z116="",0,Z116),"0")</f>
        <v>0.18603999999999998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71</v>
      </c>
      <c r="Y118" s="545">
        <f>IFERROR(SUM(Y113:Y116),"0")</f>
        <v>78.300000000000011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110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22</v>
      </c>
      <c r="Y158" s="544">
        <f t="shared" ref="Y158:Y166" si="5">IFERROR(IF(X158="",0,CEILING((X158/$H158),1)*$H158),"")</f>
        <v>25.200000000000003</v>
      </c>
      <c r="Z158" s="36">
        <f>IFERROR(IF(Y158=0,"",ROUNDUP(Y158/H158,0)*0.00902),"")</f>
        <v>5.4120000000000001E-2</v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23.414285714285711</v>
      </c>
      <c r="BN158" s="64">
        <f t="shared" ref="BN158:BN166" si="7">IFERROR(Y158*I158/H158,"0")</f>
        <v>26.82</v>
      </c>
      <c r="BO158" s="64">
        <f t="shared" ref="BO158:BO166" si="8">IFERROR(1/J158*(X158/H158),"0")</f>
        <v>3.9682539682539687E-2</v>
      </c>
      <c r="BP158" s="64">
        <f t="shared" ref="BP158:BP166" si="9">IFERROR(1/J158*(Y158/H158),"0")</f>
        <v>4.5454545454545456E-2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5</v>
      </c>
      <c r="Y161" s="544">
        <f t="shared" si="5"/>
        <v>6.3000000000000007</v>
      </c>
      <c r="Z161" s="36">
        <f>IFERROR(IF(Y161=0,"",ROUNDUP(Y161/H161,0)*0.00502),"")</f>
        <v>1.506E-2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5.3095238095238093</v>
      </c>
      <c r="BN161" s="64">
        <f t="shared" si="7"/>
        <v>6.69</v>
      </c>
      <c r="BO161" s="64">
        <f t="shared" si="8"/>
        <v>1.0175010175010176E-2</v>
      </c>
      <c r="BP161" s="64">
        <f t="shared" si="9"/>
        <v>1.2820512820512822E-2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31</v>
      </c>
      <c r="Y164" s="544">
        <f t="shared" si="5"/>
        <v>31.5</v>
      </c>
      <c r="Z164" s="36">
        <f>IFERROR(IF(Y164=0,"",ROUNDUP(Y164/H164,0)*0.00502),"")</f>
        <v>7.5300000000000006E-2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32.476190476190474</v>
      </c>
      <c r="BN164" s="64">
        <f t="shared" si="7"/>
        <v>33.000000000000007</v>
      </c>
      <c r="BO164" s="64">
        <f t="shared" si="8"/>
        <v>6.3085063085063092E-2</v>
      </c>
      <c r="BP164" s="64">
        <f t="shared" si="9"/>
        <v>6.4102564102564111E-2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22.38095238095238</v>
      </c>
      <c r="Y167" s="545">
        <f>IFERROR(Y158/H158,"0")+IFERROR(Y159/H159,"0")+IFERROR(Y160/H160,"0")+IFERROR(Y161/H161,"0")+IFERROR(Y162/H162,"0")+IFERROR(Y163/H163,"0")+IFERROR(Y164/H164,"0")+IFERROR(Y165/H165,"0")+IFERROR(Y166/H166,"0")</f>
        <v>24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0.14448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58</v>
      </c>
      <c r="Y168" s="545">
        <f>IFERROR(SUM(Y158:Y166),"0")</f>
        <v>63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188</v>
      </c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22</v>
      </c>
      <c r="Y191" s="544">
        <f t="shared" ref="Y191:Y198" si="10">IFERROR(IF(X191="",0,CEILING((X191/$H191),1)*$H191),"")</f>
        <v>27</v>
      </c>
      <c r="Z191" s="36">
        <f>IFERROR(IF(Y191=0,"",ROUNDUP(Y191/H191,0)*0.00902),"")</f>
        <v>4.5100000000000001E-2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22.855555555555554</v>
      </c>
      <c r="BN191" s="64">
        <f t="shared" ref="BN191:BN198" si="12">IFERROR(Y191*I191/H191,"0")</f>
        <v>28.049999999999997</v>
      </c>
      <c r="BO191" s="64">
        <f t="shared" ref="BO191:BO198" si="13">IFERROR(1/J191*(X191/H191),"0")</f>
        <v>3.0864197530864196E-2</v>
      </c>
      <c r="BP191" s="64">
        <f t="shared" ref="BP191:BP198" si="14">IFERROR(1/J191*(Y191/H191),"0")</f>
        <v>3.787878787878788E-2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200</v>
      </c>
      <c r="Y192" s="544">
        <f t="shared" si="10"/>
        <v>205.20000000000002</v>
      </c>
      <c r="Z192" s="36">
        <f>IFERROR(IF(Y192=0,"",ROUNDUP(Y192/H192,0)*0.00902),"")</f>
        <v>0.34276000000000001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207.77777777777777</v>
      </c>
      <c r="BN192" s="64">
        <f t="shared" si="12"/>
        <v>213.18000000000004</v>
      </c>
      <c r="BO192" s="64">
        <f t="shared" si="13"/>
        <v>0.28058361391694725</v>
      </c>
      <c r="BP192" s="64">
        <f t="shared" si="14"/>
        <v>0.2878787878787879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31</v>
      </c>
      <c r="Y194" s="544">
        <f t="shared" si="10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32.205555555555556</v>
      </c>
      <c r="BN194" s="64">
        <f t="shared" si="12"/>
        <v>33.660000000000004</v>
      </c>
      <c r="BO194" s="64">
        <f t="shared" si="13"/>
        <v>4.349046015712682E-2</v>
      </c>
      <c r="BP194" s="64">
        <f t="shared" si="14"/>
        <v>4.5454545454545463E-2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19</v>
      </c>
      <c r="Y198" s="544">
        <f t="shared" si="10"/>
        <v>19.8</v>
      </c>
      <c r="Z198" s="36">
        <f>IFERROR(IF(Y198=0,"",ROUNDUP(Y198/H198,0)*0.00502),"")</f>
        <v>5.5220000000000005E-2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20.055555555555557</v>
      </c>
      <c r="BN198" s="64">
        <f t="shared" si="12"/>
        <v>20.9</v>
      </c>
      <c r="BO198" s="64">
        <f t="shared" si="13"/>
        <v>4.5109211775878448E-2</v>
      </c>
      <c r="BP198" s="64">
        <f t="shared" si="14"/>
        <v>4.7008547008547015E-2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57.407407407407412</v>
      </c>
      <c r="Y199" s="545">
        <f>IFERROR(Y191/H191,"0")+IFERROR(Y192/H192,"0")+IFERROR(Y193/H193,"0")+IFERROR(Y194/H194,"0")+IFERROR(Y195/H195,"0")+IFERROR(Y196/H196,"0")+IFERROR(Y197/H197,"0")+IFERROR(Y198/H198,"0")</f>
        <v>60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0.49719999999999998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272</v>
      </c>
      <c r="Y200" s="545">
        <f>IFERROR(SUM(Y191:Y198),"0")</f>
        <v>284.40000000000003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17</v>
      </c>
      <c r="Y205" s="544">
        <f t="shared" si="15"/>
        <v>19.2</v>
      </c>
      <c r="Z205" s="36">
        <f t="shared" ref="Z205:Z210" si="20">IFERROR(IF(Y205=0,"",ROUNDUP(Y205/H205,0)*0.00651),"")</f>
        <v>5.2080000000000001E-2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18.912500000000001</v>
      </c>
      <c r="BN205" s="64">
        <f t="shared" si="17"/>
        <v>21.36</v>
      </c>
      <c r="BO205" s="64">
        <f t="shared" si="18"/>
        <v>3.8919413919413927E-2</v>
      </c>
      <c r="BP205" s="64">
        <f t="shared" si="19"/>
        <v>4.3956043956043959E-2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29</v>
      </c>
      <c r="Y209" s="544">
        <f t="shared" si="15"/>
        <v>31.2</v>
      </c>
      <c r="Z209" s="36">
        <f t="shared" si="20"/>
        <v>8.4629999999999997E-2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32.045000000000002</v>
      </c>
      <c r="BN209" s="64">
        <f t="shared" si="17"/>
        <v>34.476000000000006</v>
      </c>
      <c r="BO209" s="64">
        <f t="shared" si="18"/>
        <v>6.6391941391941406E-2</v>
      </c>
      <c r="BP209" s="64">
        <f t="shared" si="19"/>
        <v>7.1428571428571438E-2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19.166666666666668</v>
      </c>
      <c r="Y211" s="545">
        <f>IFERROR(Y202/H202,"0")+IFERROR(Y203/H203,"0")+IFERROR(Y204/H204,"0")+IFERROR(Y205/H205,"0")+IFERROR(Y206/H206,"0")+IFERROR(Y207/H207,"0")+IFERROR(Y208/H208,"0")+IFERROR(Y209/H209,"0")+IFERROR(Y210/H210,"0")</f>
        <v>21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0.13671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46</v>
      </c>
      <c r="Y212" s="545">
        <f>IFERROR(SUM(Y202:Y210),"0")</f>
        <v>50.4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188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188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57</v>
      </c>
      <c r="Y215" s="544">
        <f>IFERROR(IF(X215="",0,CEILING((X215/$H215),1)*$H215),"")</f>
        <v>57.599999999999994</v>
      </c>
      <c r="Z215" s="36">
        <f>IFERROR(IF(Y215=0,"",ROUNDUP(Y215/H215,0)*0.00651),"")</f>
        <v>0.15623999999999999</v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62.985000000000007</v>
      </c>
      <c r="BN215" s="64">
        <f>IFERROR(Y215*I215/H215,"0")</f>
        <v>63.648000000000003</v>
      </c>
      <c r="BO215" s="64">
        <f>IFERROR(1/J215*(X215/H215),"0")</f>
        <v>0.1304945054945055</v>
      </c>
      <c r="BP215" s="64">
        <f>IFERROR(1/J215*(Y215/H215),"0")</f>
        <v>0.13186813186813187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23.75</v>
      </c>
      <c r="Y216" s="545">
        <f>IFERROR(Y214/H214,"0")+IFERROR(Y215/H215,"0")</f>
        <v>24</v>
      </c>
      <c r="Z216" s="545">
        <f>IFERROR(IF(Z214="",0,Z214),"0")+IFERROR(IF(Z215="",0,Z215),"0")</f>
        <v>0.15623999999999999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57</v>
      </c>
      <c r="Y217" s="545">
        <f>IFERROR(SUM(Y214:Y215),"0")</f>
        <v>57.599999999999994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21</v>
      </c>
      <c r="Y224" s="544">
        <f t="shared" si="21"/>
        <v>24</v>
      </c>
      <c r="Z224" s="36">
        <f t="shared" ref="Z224:Z229" si="26">IFERROR(IF(Y224=0,"",ROUNDUP(Y224/H224,0)*0.00902),"")</f>
        <v>5.4120000000000001E-2</v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22.102499999999999</v>
      </c>
      <c r="BN224" s="64">
        <f t="shared" si="23"/>
        <v>25.259999999999998</v>
      </c>
      <c r="BO224" s="64">
        <f t="shared" si="24"/>
        <v>3.9772727272727272E-2</v>
      </c>
      <c r="BP224" s="64">
        <f t="shared" si="25"/>
        <v>4.5454545454545456E-2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5.25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6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5.4120000000000001E-2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21</v>
      </c>
      <c r="Y231" s="545">
        <f>IFERROR(SUM(Y220:Y229),"0")</f>
        <v>24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1</v>
      </c>
      <c r="Y243" s="544">
        <f>IFERROR(IF(X243="",0,CEILING((X243/$H243),1)*$H243),"")</f>
        <v>1.8</v>
      </c>
      <c r="Z243" s="36">
        <f>IFERROR(IF(Y243=0,"",ROUNDUP(Y243/H243,0)*0.0059),"")</f>
        <v>1.18E-2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1.2111111111111112</v>
      </c>
      <c r="BN243" s="64">
        <f>IFERROR(Y243*I243/H243,"0")</f>
        <v>2.1800000000000002</v>
      </c>
      <c r="BO243" s="64">
        <f>IFERROR(1/J243*(X243/H243),"0")</f>
        <v>5.1440329218106996E-3</v>
      </c>
      <c r="BP243" s="64">
        <f>IFERROR(1/J243*(Y243/H243),"0")</f>
        <v>9.2592592592592587E-3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1.1111111111111112</v>
      </c>
      <c r="Y246" s="545">
        <f>IFERROR(Y241/H241,"0")+IFERROR(Y242/H242,"0")+IFERROR(Y243/H243,"0")+IFERROR(Y244/H244,"0")+IFERROR(Y245/H245,"0")</f>
        <v>2</v>
      </c>
      <c r="Z246" s="545">
        <f>IFERROR(IF(Z241="",0,Z241),"0")+IFERROR(IF(Z242="",0,Z242),"0")+IFERROR(IF(Z243="",0,Z243),"0")+IFERROR(IF(Z244="",0,Z244),"0")+IFERROR(IF(Z245="",0,Z245),"0")</f>
        <v>1.18E-2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1</v>
      </c>
      <c r="Y247" s="545">
        <f>IFERROR(SUM(Y241:Y245),"0")</f>
        <v>1.8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 t="s">
        <v>188</v>
      </c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106</v>
      </c>
      <c r="AK311" s="68">
        <v>37.799999999999997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44</v>
      </c>
      <c r="Y316" s="544">
        <f>IFERROR(IF(X316="",0,CEILING((X316/$H316),1)*$H316),"")</f>
        <v>46.8</v>
      </c>
      <c r="Z316" s="36">
        <f>IFERROR(IF(Y316=0,"",ROUNDUP(Y316/H316,0)*0.01898),"")</f>
        <v>0.11388000000000001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46.927692307692318</v>
      </c>
      <c r="BN316" s="64">
        <f>IFERROR(Y316*I316/H316,"0")</f>
        <v>49.914000000000001</v>
      </c>
      <c r="BO316" s="64">
        <f>IFERROR(1/J316*(X316/H316),"0")</f>
        <v>8.8141025641025647E-2</v>
      </c>
      <c r="BP316" s="64">
        <f>IFERROR(1/J316*(Y316/H316),"0")</f>
        <v>9.375E-2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23</v>
      </c>
      <c r="Y317" s="544">
        <f>IFERROR(IF(X317="",0,CEILING((X317/$H317),1)*$H317),"")</f>
        <v>25.200000000000003</v>
      </c>
      <c r="Z317" s="36">
        <f>IFERROR(IF(Y317=0,"",ROUNDUP(Y317/H317,0)*0.01898),"")</f>
        <v>5.6940000000000004E-2</v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24.421071428571427</v>
      </c>
      <c r="BN317" s="64">
        <f>IFERROR(Y317*I317/H317,"0")</f>
        <v>26.757000000000001</v>
      </c>
      <c r="BO317" s="64">
        <f>IFERROR(1/J317*(X317/H317),"0")</f>
        <v>4.2782738095238096E-2</v>
      </c>
      <c r="BP317" s="64">
        <f>IFERROR(1/J317*(Y317/H317),"0")</f>
        <v>4.6875E-2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8.3791208791208796</v>
      </c>
      <c r="Y318" s="545">
        <f>IFERROR(Y315/H315,"0")+IFERROR(Y316/H316,"0")+IFERROR(Y317/H317,"0")</f>
        <v>9</v>
      </c>
      <c r="Z318" s="545">
        <f>IFERROR(IF(Z315="",0,Z315),"0")+IFERROR(IF(Z316="",0,Z316),"0")+IFERROR(IF(Z317="",0,Z317),"0")</f>
        <v>0.17082000000000003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67</v>
      </c>
      <c r="Y319" s="545">
        <f>IFERROR(SUM(Y315:Y317),"0")</f>
        <v>72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188</v>
      </c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2</v>
      </c>
      <c r="Y329" s="544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188</v>
      </c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1</v>
      </c>
      <c r="Y331" s="545">
        <f>IFERROR(Y328/H328,"0")+IFERROR(Y329/H329,"0")+IFERROR(Y330/H330,"0")</f>
        <v>1</v>
      </c>
      <c r="Z331" s="545">
        <f>IFERROR(IF(Z328="",0,Z328),"0")+IFERROR(IF(Z329="",0,Z329),"0")+IFERROR(IF(Z330="",0,Z330),"0")</f>
        <v>4.7400000000000003E-3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2</v>
      </c>
      <c r="Y332" s="545">
        <f>IFERROR(SUM(Y328:Y330),"0")</f>
        <v>2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856</v>
      </c>
      <c r="Y343" s="544">
        <f t="shared" ref="Y343:Y349" si="32">IFERROR(IF(X343="",0,CEILING((X343/$H343),1)*$H343),"")</f>
        <v>870</v>
      </c>
      <c r="Z343" s="36">
        <f>IFERROR(IF(Y343=0,"",ROUNDUP(Y343/H343,0)*0.02175),"")</f>
        <v>1.2614999999999998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883.39200000000005</v>
      </c>
      <c r="BN343" s="64">
        <f t="shared" ref="BN343:BN349" si="34">IFERROR(Y343*I343/H343,"0")</f>
        <v>897.84</v>
      </c>
      <c r="BO343" s="64">
        <f t="shared" ref="BO343:BO349" si="35">IFERROR(1/J343*(X343/H343),"0")</f>
        <v>1.1888888888888889</v>
      </c>
      <c r="BP343" s="64">
        <f t="shared" ref="BP343:BP349" si="36">IFERROR(1/J343*(Y343/H343),"0")</f>
        <v>1.2083333333333333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187</v>
      </c>
      <c r="Y344" s="544">
        <f t="shared" si="32"/>
        <v>195</v>
      </c>
      <c r="Z344" s="36">
        <f>IFERROR(IF(Y344=0,"",ROUNDUP(Y344/H344,0)*0.02175),"")</f>
        <v>0.28275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192.98400000000001</v>
      </c>
      <c r="BN344" s="64">
        <f t="shared" si="34"/>
        <v>201.23999999999998</v>
      </c>
      <c r="BO344" s="64">
        <f t="shared" si="35"/>
        <v>0.25972222222222219</v>
      </c>
      <c r="BP344" s="64">
        <f t="shared" si="36"/>
        <v>0.27083333333333331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178</v>
      </c>
      <c r="Y345" s="544">
        <f t="shared" si="32"/>
        <v>180</v>
      </c>
      <c r="Z345" s="36">
        <f>IFERROR(IF(Y345=0,"",ROUNDUP(Y345/H345,0)*0.02175),"")</f>
        <v>0.26100000000000001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183.696</v>
      </c>
      <c r="BN345" s="64">
        <f t="shared" si="34"/>
        <v>185.76000000000002</v>
      </c>
      <c r="BO345" s="64">
        <f t="shared" si="35"/>
        <v>0.24722222222222223</v>
      </c>
      <c r="BP345" s="64">
        <f t="shared" si="36"/>
        <v>0.25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81.400000000000006</v>
      </c>
      <c r="Y350" s="545">
        <f>IFERROR(Y343/H343,"0")+IFERROR(Y344/H344,"0")+IFERROR(Y345/H345,"0")+IFERROR(Y346/H346,"0")+IFERROR(Y347/H347,"0")+IFERROR(Y348/H348,"0")+IFERROR(Y349/H349,"0")</f>
        <v>83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1.80525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1221</v>
      </c>
      <c r="Y351" s="545">
        <f>IFERROR(SUM(Y343:Y349),"0")</f>
        <v>1245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745</v>
      </c>
      <c r="Y353" s="544">
        <f>IFERROR(IF(X353="",0,CEILING((X353/$H353),1)*$H353),"")</f>
        <v>750</v>
      </c>
      <c r="Z353" s="36">
        <f>IFERROR(IF(Y353=0,"",ROUNDUP(Y353/H353,0)*0.02175),"")</f>
        <v>1.0874999999999999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768.84</v>
      </c>
      <c r="BN353" s="64">
        <f>IFERROR(Y353*I353/H353,"0")</f>
        <v>774</v>
      </c>
      <c r="BO353" s="64">
        <f>IFERROR(1/J353*(X353/H353),"0")</f>
        <v>1.0347222222222221</v>
      </c>
      <c r="BP353" s="64">
        <f>IFERROR(1/J353*(Y353/H353),"0")</f>
        <v>1.0416666666666665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49.666666666666664</v>
      </c>
      <c r="Y355" s="545">
        <f>IFERROR(Y353/H353,"0")+IFERROR(Y354/H354,"0")</f>
        <v>50</v>
      </c>
      <c r="Z355" s="545">
        <f>IFERROR(IF(Z353="",0,Z353),"0")+IFERROR(IF(Z354="",0,Z354),"0")</f>
        <v>1.0874999999999999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745</v>
      </c>
      <c r="Y356" s="545">
        <f>IFERROR(SUM(Y353:Y354),"0")</f>
        <v>750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4</v>
      </c>
      <c r="Y359" s="544">
        <f>IFERROR(IF(X359="",0,CEILING((X359/$H359),1)*$H359),"")</f>
        <v>9</v>
      </c>
      <c r="Z359" s="36">
        <f>IFERROR(IF(Y359=0,"",ROUNDUP(Y359/H359,0)*0.01898),"")</f>
        <v>1.898E-2</v>
      </c>
      <c r="AA359" s="56"/>
      <c r="AB359" s="57"/>
      <c r="AC359" s="409" t="s">
        <v>566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4.230666666666667</v>
      </c>
      <c r="BN359" s="64">
        <f>IFERROR(Y359*I359/H359,"0")</f>
        <v>9.5190000000000001</v>
      </c>
      <c r="BO359" s="64">
        <f>IFERROR(1/J359*(X359/H359),"0")</f>
        <v>6.9444444444444441E-3</v>
      </c>
      <c r="BP359" s="64">
        <f>IFERROR(1/J359*(Y359/H359),"0")</f>
        <v>1.5625E-2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0.44444444444444442</v>
      </c>
      <c r="Y360" s="545">
        <f>IFERROR(Y358/H358,"0")+IFERROR(Y359/H359,"0")</f>
        <v>1</v>
      </c>
      <c r="Z360" s="545">
        <f>IFERROR(IF(Z358="",0,Z358),"0")+IFERROR(IF(Z359="",0,Z359),"0")</f>
        <v>1.898E-2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4</v>
      </c>
      <c r="Y361" s="545">
        <f>IFERROR(SUM(Y358:Y359),"0")</f>
        <v>9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132</v>
      </c>
      <c r="Y378" s="544">
        <f>IFERROR(IF(X378="",0,CEILING((X378/$H378),1)*$H378),"")</f>
        <v>135</v>
      </c>
      <c r="Z378" s="36">
        <f>IFERROR(IF(Y378=0,"",ROUNDUP(Y378/H378,0)*0.01898),"")</f>
        <v>0.28470000000000001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139.61199999999999</v>
      </c>
      <c r="BN378" s="64">
        <f>IFERROR(Y378*I378/H378,"0")</f>
        <v>142.785</v>
      </c>
      <c r="BO378" s="64">
        <f>IFERROR(1/J378*(X378/H378),"0")</f>
        <v>0.22916666666666666</v>
      </c>
      <c r="BP378" s="64">
        <f>IFERROR(1/J378*(Y378/H378),"0")</f>
        <v>0.234375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14.666666666666666</v>
      </c>
      <c r="Y380" s="545">
        <f>IFERROR(Y378/H378,"0")+IFERROR(Y379/H379,"0")</f>
        <v>15</v>
      </c>
      <c r="Z380" s="545">
        <f>IFERROR(IF(Z378="",0,Z378),"0")+IFERROR(IF(Z379="",0,Z379),"0")</f>
        <v>0.28470000000000001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132</v>
      </c>
      <c r="Y381" s="545">
        <f>IFERROR(SUM(Y378:Y379),"0")</f>
        <v>135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110</v>
      </c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265</v>
      </c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110</v>
      </c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22</v>
      </c>
      <c r="Y422" s="544">
        <f t="shared" ref="Y422:Y433" si="43">IFERROR(IF(X422="",0,CEILING((X422/$H422),1)*$H422),"")</f>
        <v>26.400000000000002</v>
      </c>
      <c r="Z422" s="36">
        <f t="shared" ref="Z422:Z428" si="44">IFERROR(IF(Y422=0,"",ROUNDUP(Y422/H422,0)*0.01196),"")</f>
        <v>5.9799999999999999E-2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23.5</v>
      </c>
      <c r="BN422" s="64">
        <f t="shared" ref="BN422:BN433" si="46">IFERROR(Y422*I422/H422,"0")</f>
        <v>28.200000000000003</v>
      </c>
      <c r="BO422" s="64">
        <f t="shared" ref="BO422:BO433" si="47">IFERROR(1/J422*(X422/H422),"0")</f>
        <v>4.0064102564102561E-2</v>
      </c>
      <c r="BP422" s="64">
        <f t="shared" ref="BP422:BP433" si="48">IFERROR(1/J422*(Y422/H422),"0")</f>
        <v>4.807692307692308E-2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21</v>
      </c>
      <c r="Y424" s="544">
        <f t="shared" si="43"/>
        <v>21.12</v>
      </c>
      <c r="Z424" s="36">
        <f t="shared" si="44"/>
        <v>4.7840000000000001E-2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22.43181818181818</v>
      </c>
      <c r="BN424" s="64">
        <f t="shared" si="46"/>
        <v>22.56</v>
      </c>
      <c r="BO424" s="64">
        <f t="shared" si="47"/>
        <v>3.8243006993006992E-2</v>
      </c>
      <c r="BP424" s="64">
        <f t="shared" si="48"/>
        <v>3.8461538461538464E-2</v>
      </c>
    </row>
    <row r="425" spans="1:68" ht="27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448</v>
      </c>
      <c r="Y427" s="544">
        <f t="shared" si="43"/>
        <v>448.8</v>
      </c>
      <c r="Z427" s="36">
        <f t="shared" si="44"/>
        <v>1.0165999999999999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478.5454545454545</v>
      </c>
      <c r="BN427" s="64">
        <f t="shared" si="46"/>
        <v>479.4</v>
      </c>
      <c r="BO427" s="64">
        <f t="shared" si="47"/>
        <v>0.81585081585081587</v>
      </c>
      <c r="BP427" s="64">
        <f t="shared" si="48"/>
        <v>0.8173076923076924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 t="s">
        <v>110</v>
      </c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 t="s">
        <v>106</v>
      </c>
      <c r="AK433" s="68">
        <v>57.6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92.992424242424235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94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1.1242399999999999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491</v>
      </c>
      <c r="Y435" s="545">
        <f>IFERROR(SUM(Y422:Y433),"0")</f>
        <v>496.32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164</v>
      </c>
      <c r="Y437" s="544">
        <f>IFERROR(IF(X437="",0,CEILING((X437/$H437),1)*$H437),"")</f>
        <v>168.96</v>
      </c>
      <c r="Z437" s="36">
        <f>IFERROR(IF(Y437=0,"",ROUNDUP(Y437/H437,0)*0.01196),"")</f>
        <v>0.38272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175.18181818181816</v>
      </c>
      <c r="BN437" s="64">
        <f>IFERROR(Y437*I437/H437,"0")</f>
        <v>180.48</v>
      </c>
      <c r="BO437" s="64">
        <f>IFERROR(1/J437*(X437/H437),"0")</f>
        <v>0.29865967365967366</v>
      </c>
      <c r="BP437" s="64">
        <f>IFERROR(1/J437*(Y437/H437),"0")</f>
        <v>0.30769230769230771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31.060606060606059</v>
      </c>
      <c r="Y440" s="545">
        <f>IFERROR(Y437/H437,"0")+IFERROR(Y438/H438,"0")+IFERROR(Y439/H439,"0")</f>
        <v>32</v>
      </c>
      <c r="Z440" s="545">
        <f>IFERROR(IF(Z437="",0,Z437),"0")+IFERROR(IF(Z438="",0,Z438),"0")+IFERROR(IF(Z439="",0,Z439),"0")</f>
        <v>0.38272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164</v>
      </c>
      <c r="Y441" s="545">
        <f>IFERROR(SUM(Y437:Y439),"0")</f>
        <v>168.96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50</v>
      </c>
      <c r="Y443" s="544">
        <f t="shared" ref="Y443:Y448" si="49">IFERROR(IF(X443="",0,CEILING((X443/$H443),1)*$H443),"")</f>
        <v>52.800000000000004</v>
      </c>
      <c r="Z443" s="36">
        <f>IFERROR(IF(Y443=0,"",ROUNDUP(Y443/H443,0)*0.01196),"")</f>
        <v>0.1196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53.409090909090907</v>
      </c>
      <c r="BN443" s="64">
        <f t="shared" ref="BN443:BN448" si="51">IFERROR(Y443*I443/H443,"0")</f>
        <v>56.400000000000006</v>
      </c>
      <c r="BO443" s="64">
        <f t="shared" ref="BO443:BO448" si="52">IFERROR(1/J443*(X443/H443),"0")</f>
        <v>9.1054778554778545E-2</v>
      </c>
      <c r="BP443" s="64">
        <f t="shared" ref="BP443:BP448" si="53">IFERROR(1/J443*(Y443/H443),"0")</f>
        <v>9.6153846153846159E-2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151</v>
      </c>
      <c r="Y445" s="544">
        <f t="shared" si="49"/>
        <v>153.12</v>
      </c>
      <c r="Z445" s="36">
        <f>IFERROR(IF(Y445=0,"",ROUNDUP(Y445/H445,0)*0.01196),"")</f>
        <v>0.34683999999999998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161.29545454545453</v>
      </c>
      <c r="BN445" s="64">
        <f t="shared" si="51"/>
        <v>163.56</v>
      </c>
      <c r="BO445" s="64">
        <f t="shared" si="52"/>
        <v>0.27498543123543123</v>
      </c>
      <c r="BP445" s="64">
        <f t="shared" si="53"/>
        <v>0.27884615384615385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38.068181818181813</v>
      </c>
      <c r="Y449" s="545">
        <f>IFERROR(Y443/H443,"0")+IFERROR(Y444/H444,"0")+IFERROR(Y445/H445,"0")+IFERROR(Y446/H446,"0")+IFERROR(Y447/H447,"0")+IFERROR(Y448/H448,"0")</f>
        <v>39</v>
      </c>
      <c r="Z449" s="545">
        <f>IFERROR(IF(Z443="",0,Z443),"0")+IFERROR(IF(Z444="",0,Z444),"0")+IFERROR(IF(Z445="",0,Z445),"0")+IFERROR(IF(Z446="",0,Z446),"0")+IFERROR(IF(Z447="",0,Z447),"0")+IFERROR(IF(Z448="",0,Z448),"0")</f>
        <v>0.46643999999999997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201</v>
      </c>
      <c r="Y450" s="545">
        <f>IFERROR(SUM(Y443:Y448),"0")</f>
        <v>205.92000000000002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110</v>
      </c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110</v>
      </c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34</v>
      </c>
      <c r="Y478" s="544">
        <f>IFERROR(IF(X478="",0,CEILING((X478/$H478),1)*$H478),"")</f>
        <v>36</v>
      </c>
      <c r="Z478" s="36">
        <f>IFERROR(IF(Y478=0,"",ROUNDUP(Y478/H478,0)*0.01898),"")</f>
        <v>7.5920000000000001E-2</v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35.960666666666668</v>
      </c>
      <c r="BN478" s="64">
        <f>IFERROR(Y478*I478/H478,"0")</f>
        <v>38.076000000000001</v>
      </c>
      <c r="BO478" s="64">
        <f>IFERROR(1/J478*(X478/H478),"0")</f>
        <v>5.9027777777777776E-2</v>
      </c>
      <c r="BP478" s="64">
        <f>IFERROR(1/J478*(Y478/H478),"0")</f>
        <v>6.25E-2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3.7777777777777777</v>
      </c>
      <c r="Y479" s="545">
        <f>IFERROR(Y478/H478,"0")</f>
        <v>4</v>
      </c>
      <c r="Z479" s="545">
        <f>IFERROR(IF(Z478="",0,Z478),"0")</f>
        <v>7.5920000000000001E-2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34</v>
      </c>
      <c r="Y480" s="545">
        <f>IFERROR(SUM(Y478:Y478),"0")</f>
        <v>36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3966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4089.6000000000004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4151.5503127983129</v>
      </c>
      <c r="Y492" s="545">
        <f>IFERROR(SUM(BN22:BN488),"0")</f>
        <v>4281.4660000000003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7</v>
      </c>
      <c r="Y493" s="38">
        <f>ROUNDUP(SUM(BP22:BP488),0)</f>
        <v>7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4326.5503127983129</v>
      </c>
      <c r="Y494" s="545">
        <f>GrossWeightTotalR+PalletQtyTotalR*25</f>
        <v>4456.4660000000003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528.0396628063296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547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7.3800599999999985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192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86.4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11.2</v>
      </c>
      <c r="E501" s="46">
        <f>IFERROR(Y86*1,"0")+IFERROR(Y87*1,"0")+IFERROR(Y88*1,"0")+IFERROR(Y92*1,"0")+IFERROR(Y93*1,"0")+IFERROR(Y94*1,"0")+IFERROR(Y95*1,"0")</f>
        <v>290.7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99.9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63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392.4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25.8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74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2004</v>
      </c>
      <c r="U501" s="46">
        <f>IFERROR(Y368*1,"0")+IFERROR(Y369*1,"0")+IFERROR(Y373*1,"0")+IFERROR(Y374*1,"0")+IFERROR(Y378*1,"0")+IFERROR(Y379*1,"0")</f>
        <v>135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871.19999999999993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36</v>
      </c>
      <c r="AA501" s="46">
        <f>IFERROR(Y488*1,"0")</f>
        <v>0</v>
      </c>
      <c r="AB501" s="52"/>
      <c r="AC501" s="52"/>
      <c r="AF501" s="541"/>
    </row>
  </sheetData>
  <sheetProtection algorithmName="SHA-512" hashValue="Equzxcw6ETIHsBBEBF8Pi0vxWpduFWSLtDsffzG1Gab+EKalY7CJRFTF+Krv07eoo7ldXwXCYAPSExnSUAl6Tg==" saltValue="9+XPEE6RZM8k6rW5ByZr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2 X51:X52 X54 X56 X60 X73 X80 X86 X88 X92 X94:X95 X100:X102 X107 X109 X113 X115 X125:X126 X131 X158 X160:X161 X163:X164 X187 X191:X196 X198 X202:X205 X207:X210 X214:X215 X221 X250 X268:X269 X298 X301 X307 X311 X315:X317 X323:X324 X328 X330 X335:X337 X343:X346 X353 X359 X368 X373 X378:X379 X385 X388 X393 X408 X422:X424 X427 X433 X437 X439 X443:X445 X462 X473:X474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xLLHjTfQVYyyjW0yZXz5FdBnnY2Ok+rMuoZgwoELgXPTkUBPE1pdLivKYScLQjHGZax/5+RIFDLl3mwswxCwCg==" saltValue="4xDmkSm7A/rUnFu6RbX4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2025-10-29T07:57:50Z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