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CC1709E6-2923-401C-8651-8B8F69428C1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Y188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E501" i="1" s="1"/>
  <c r="P87" i="1"/>
  <c r="BP86" i="1"/>
  <c r="BO86" i="1"/>
  <c r="BN86" i="1"/>
  <c r="BM86" i="1"/>
  <c r="Z86" i="1"/>
  <c r="Y86" i="1"/>
  <c r="P86" i="1"/>
  <c r="X83" i="1"/>
  <c r="Y82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Y70" i="1" s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Y43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1" i="1" s="1"/>
  <c r="P27" i="1"/>
  <c r="BP26" i="1"/>
  <c r="BO26" i="1"/>
  <c r="BN26" i="1"/>
  <c r="BM26" i="1"/>
  <c r="Z26" i="1"/>
  <c r="Y26" i="1"/>
  <c r="Y32" i="1" s="1"/>
  <c r="P26" i="1"/>
  <c r="X24" i="1"/>
  <c r="X491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01" i="1"/>
  <c r="X492" i="1"/>
  <c r="X493" i="1"/>
  <c r="X495" i="1"/>
  <c r="Y24" i="1"/>
  <c r="Z27" i="1"/>
  <c r="Z31" i="1" s="1"/>
  <c r="BN27" i="1"/>
  <c r="BP27" i="1"/>
  <c r="Z29" i="1"/>
  <c r="BN29" i="1"/>
  <c r="C501" i="1"/>
  <c r="Z41" i="1"/>
  <c r="Z43" i="1" s="1"/>
  <c r="BN41" i="1"/>
  <c r="BP41" i="1"/>
  <c r="Y44" i="1"/>
  <c r="D501" i="1"/>
  <c r="Y57" i="1"/>
  <c r="Z52" i="1"/>
  <c r="Z57" i="1" s="1"/>
  <c r="BN52" i="1"/>
  <c r="Z54" i="1"/>
  <c r="BN54" i="1"/>
  <c r="BP56" i="1"/>
  <c r="BN56" i="1"/>
  <c r="Z56" i="1"/>
  <c r="Y58" i="1"/>
  <c r="Y63" i="1"/>
  <c r="BP60" i="1"/>
  <c r="BN60" i="1"/>
  <c r="Z60" i="1"/>
  <c r="BP68" i="1"/>
  <c r="BN68" i="1"/>
  <c r="Z68" i="1"/>
  <c r="Y77" i="1"/>
  <c r="BP72" i="1"/>
  <c r="BN72" i="1"/>
  <c r="Z72" i="1"/>
  <c r="BP76" i="1"/>
  <c r="BN76" i="1"/>
  <c r="Z76" i="1"/>
  <c r="Y78" i="1"/>
  <c r="Y83" i="1"/>
  <c r="BP80" i="1"/>
  <c r="BN80" i="1"/>
  <c r="Z80" i="1"/>
  <c r="Z82" i="1" s="1"/>
  <c r="Y90" i="1"/>
  <c r="Y89" i="1"/>
  <c r="BP93" i="1"/>
  <c r="BN93" i="1"/>
  <c r="Z93" i="1"/>
  <c r="BP102" i="1"/>
  <c r="BN102" i="1"/>
  <c r="Z102" i="1"/>
  <c r="Y111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F9" i="1"/>
  <c r="J9" i="1"/>
  <c r="BP62" i="1"/>
  <c r="Y493" i="1" s="1"/>
  <c r="BN62" i="1"/>
  <c r="Y492" i="1" s="1"/>
  <c r="Y494" i="1" s="1"/>
  <c r="Z62" i="1"/>
  <c r="Y64" i="1"/>
  <c r="Y69" i="1"/>
  <c r="Y495" i="1" s="1"/>
  <c r="BP66" i="1"/>
  <c r="BN66" i="1"/>
  <c r="Z66" i="1"/>
  <c r="Z69" i="1" s="1"/>
  <c r="BP74" i="1"/>
  <c r="BN74" i="1"/>
  <c r="Z74" i="1"/>
  <c r="BP87" i="1"/>
  <c r="BN87" i="1"/>
  <c r="Z87" i="1"/>
  <c r="Z89" i="1" s="1"/>
  <c r="BP95" i="1"/>
  <c r="BN95" i="1"/>
  <c r="Z95" i="1"/>
  <c r="Y97" i="1"/>
  <c r="F501" i="1"/>
  <c r="Y105" i="1"/>
  <c r="BP100" i="1"/>
  <c r="BN100" i="1"/>
  <c r="Z100" i="1"/>
  <c r="Z104" i="1" s="1"/>
  <c r="Y104" i="1"/>
  <c r="BP108" i="1"/>
  <c r="BN108" i="1"/>
  <c r="Z108" i="1"/>
  <c r="Z110" i="1" s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Y294" i="1"/>
  <c r="BP298" i="1"/>
  <c r="BN298" i="1"/>
  <c r="Z298" i="1"/>
  <c r="Z304" i="1" s="1"/>
  <c r="Y304" i="1"/>
  <c r="BP302" i="1"/>
  <c r="BN302" i="1"/>
  <c r="Z302" i="1"/>
  <c r="BP323" i="1"/>
  <c r="BN323" i="1"/>
  <c r="Z323" i="1"/>
  <c r="Z325" i="1" s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Z449" i="1" s="1"/>
  <c r="BP448" i="1"/>
  <c r="BN448" i="1"/>
  <c r="Z448" i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Z246" i="1"/>
  <c r="BP242" i="1"/>
  <c r="BN242" i="1"/>
  <c r="Z242" i="1"/>
  <c r="Y246" i="1"/>
  <c r="BP251" i="1"/>
  <c r="BN251" i="1"/>
  <c r="Z251" i="1"/>
  <c r="Z255" i="1" s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Z294" i="1" s="1"/>
  <c r="Y305" i="1"/>
  <c r="BP300" i="1"/>
  <c r="BN300" i="1"/>
  <c r="Z300" i="1"/>
  <c r="BP308" i="1"/>
  <c r="BN308" i="1"/>
  <c r="Z308" i="1"/>
  <c r="Z312" i="1" s="1"/>
  <c r="Y312" i="1"/>
  <c r="Z318" i="1"/>
  <c r="BP316" i="1"/>
  <c r="BN316" i="1"/>
  <c r="Z316" i="1"/>
  <c r="Y326" i="1"/>
  <c r="BP329" i="1"/>
  <c r="BN329" i="1"/>
  <c r="Z329" i="1"/>
  <c r="Z331" i="1" s="1"/>
  <c r="BP344" i="1"/>
  <c r="BN344" i="1"/>
  <c r="Z344" i="1"/>
  <c r="Z350" i="1" s="1"/>
  <c r="BP348" i="1"/>
  <c r="BN348" i="1"/>
  <c r="Z348" i="1"/>
  <c r="BP386" i="1"/>
  <c r="BN386" i="1"/>
  <c r="Z386" i="1"/>
  <c r="Z395" i="1" s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Z375" i="1" s="1"/>
  <c r="Y376" i="1"/>
  <c r="Y381" i="1"/>
  <c r="BP378" i="1"/>
  <c r="BN378" i="1"/>
  <c r="Z378" i="1"/>
  <c r="Z380" i="1" s="1"/>
  <c r="Y395" i="1"/>
  <c r="BP388" i="1"/>
  <c r="BN388" i="1"/>
  <c r="Z388" i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BP438" i="1"/>
  <c r="BN438" i="1"/>
  <c r="Z438" i="1"/>
  <c r="Z440" i="1" s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BP468" i="1"/>
  <c r="BN468" i="1"/>
  <c r="Z468" i="1"/>
  <c r="Z470" i="1" s="1"/>
  <c r="Y475" i="1"/>
  <c r="Y490" i="1"/>
  <c r="Z455" i="1" l="1"/>
  <c r="Z270" i="1"/>
  <c r="Z199" i="1"/>
  <c r="Z173" i="1"/>
  <c r="Z117" i="1"/>
  <c r="Z77" i="1"/>
  <c r="X494" i="1"/>
  <c r="Z434" i="1"/>
  <c r="Z230" i="1"/>
  <c r="Z167" i="1"/>
  <c r="Z96" i="1"/>
  <c r="Z63" i="1"/>
  <c r="Z496" i="1" s="1"/>
  <c r="Y491" i="1"/>
</calcChain>
</file>

<file path=xl/sharedStrings.xml><?xml version="1.0" encoding="utf-8"?>
<sst xmlns="http://schemas.openxmlformats.org/spreadsheetml/2006/main" count="2289" uniqueCount="767">
  <si>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</si>
  <si>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</si>
  <si>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</si>
  <si>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</si>
  <si>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</si>
  <si>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</si>
  <si>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</si>
  <si>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</si>
  <si>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</si>
  <si>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</si>
  <si>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</si>
  <si>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</si>
  <si>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</si>
  <si>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</si>
  <si>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</si>
  <si>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</si>
  <si>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</si>
  <si>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</si>
  <si>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</si>
  <si>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</si>
  <si>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</si>
  <si>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</si>
  <si>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</si>
  <si>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</si>
  <si>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</si>
  <si>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</si>
  <si>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</si>
  <si>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</si>
  <si>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</si>
  <si>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</si>
  <si>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</si>
  <si>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</si>
  <si>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</si>
  <si>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</si>
  <si>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</si>
  <si>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</si>
  <si>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</si>
  <si>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</si>
  <si>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</si>
  <si>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</si>
  <si>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</si>
  <si>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</si>
  <si>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</si>
  <si>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</si>
  <si>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</si>
  <si>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</si>
  <si>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</si>
  <si>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</si>
  <si>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</si>
  <si>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</si>
  <si>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</si>
  <si>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</si>
  <si>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</si>
  <si>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</si>
  <si>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</si>
  <si>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</si>
  <si>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</si>
  <si>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</si>
  <si>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</si>
  <si>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</si>
  <si>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</si>
  <si>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</si>
  <si>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</si>
  <si>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</si>
  <si>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</si>
  <si>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</si>
  <si>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</si>
  <si>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</si>
  <si>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</si>
  <si>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</si>
  <si>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</si>
  <si>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</si>
  <si>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</si>
  <si>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</si>
  <si>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</si>
  <si>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</si>
  <si>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</si>
  <si>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</si>
  <si>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</si>
  <si>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</si>
  <si>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</si>
  <si>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</si>
  <si>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</si>
  <si>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</si>
  <si>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</si>
  <si>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</si>
  <si>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</si>
  <si>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</si>
  <si>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</si>
  <si>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</si>
  <si>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</si>
  <si>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</si>
  <si>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</si>
  <si>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</si>
  <si>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</si>
  <si>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</si>
  <si>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</si>
  <si>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</si>
  <si>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</si>
  <si>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</si>
  <si>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</si>
  <si>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</si>
  <si>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</si>
  <si>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</si>
  <si>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</si>
  <si>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</si>
  <si>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</si>
  <si>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</si>
  <si>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</si>
  <si>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</si>
  <si>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</si>
  <si>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</si>
  <si>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</si>
  <si>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</si>
  <si>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</si>
  <si>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</si>
  <si>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</si>
  <si>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</si>
  <si>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</si>
  <si>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</si>
  <si>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</si>
  <si>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</si>
  <si>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</si>
  <si>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</si>
  <si>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</si>
  <si>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</si>
  <si>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</si>
  <si>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</si>
  <si>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</si>
  <si>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</si>
  <si>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</si>
  <si>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</si>
  <si>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</si>
  <si>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</si>
  <si>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</si>
  <si>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</si>
  <si>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</si>
  <si>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</si>
  <si>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</si>
  <si>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</si>
  <si>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</si>
  <si>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</si>
  <si>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</si>
  <si>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</si>
  <si>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</si>
  <si>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</si>
  <si>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</si>
  <si>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</si>
  <si>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</si>
  <si>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</si>
  <si>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</si>
  <si>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</si>
  <si>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</si>
  <si>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</si>
  <si>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</si>
  <si>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</si>
  <si>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</si>
  <si>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</si>
  <si>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</si>
  <si>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</si>
  <si>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</si>
  <si>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</si>
  <si>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</si>
  <si>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</si>
  <si>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</si>
  <si>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</si>
  <si>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</si>
  <si>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</si>
  <si>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</si>
  <si>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</si>
  <si>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</si>
  <si>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</si>
  <si>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</si>
  <si>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</si>
  <si>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</si>
  <si>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</si>
  <si>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</si>
  <si>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</si>
  <si>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</si>
  <si>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</si>
  <si>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</si>
  <si>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</si>
  <si>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</si>
  <si>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</si>
  <si>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</si>
  <si>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</si>
  <si>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</si>
  <si>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</si>
  <si>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Короб, мин. 14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</si>
  <si>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</si>
  <si>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</si>
  <si>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</si>
  <si>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</si>
  <si>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</si>
  <si>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</si>
  <si>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</si>
  <si>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</si>
  <si>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</si>
  <si>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</si>
  <si>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</si>
  <si>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</si>
  <si>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</si>
  <si>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</si>
  <si>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</si>
  <si>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</si>
  <si>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</si>
  <si>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</si>
  <si>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</si>
  <si>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</si>
  <si>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</si>
  <si>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</si>
  <si>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</si>
  <si>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</si>
  <si>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</si>
  <si>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</si>
  <si>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</si>
  <si>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</si>
  <si>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</si>
  <si>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</si>
  <si>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</si>
  <si>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</si>
  <si>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</si>
  <si>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</si>
  <si>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</si>
  <si>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</si>
  <si>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</si>
  <si>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</si>
  <si>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</si>
  <si>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</si>
  <si>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</si>
  <si>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</si>
  <si>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</si>
  <si>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</si>
  <si>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</si>
  <si>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</si>
  <si>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</si>
  <si>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</si>
  <si>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</si>
  <si>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</si>
  <si>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</si>
  <si>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</si>
  <si>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</si>
  <si>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</si>
  <si>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</si>
  <si>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</si>
  <si>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</si>
  <si>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</si>
  <si>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</si>
  <si>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</si>
  <si>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</si>
  <si>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</si>
  <si>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</si>
  <si>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</si>
  <si>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</si>
  <si>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</si>
  <si>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</si>
  <si>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</si>
  <si>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</si>
  <si>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</si>
  <si>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</si>
  <si>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</si>
  <si>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</si>
  <si>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</si>
  <si>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</si>
  <si>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</si>
  <si>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</si>
  <si>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</si>
  <si>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</si>
  <si>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</si>
  <si>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</si>
  <si>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</si>
  <si>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</si>
  <si>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</si>
  <si>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</si>
  <si>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</si>
  <si>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</si>
  <si>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</si>
  <si>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</si>
  <si>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</si>
  <si>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</si>
  <si>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</si>
  <si>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</si>
  <si>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</si>
  <si>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</si>
  <si>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</si>
  <si>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</si>
  <si>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</si>
  <si>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</si>
  <si>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</si>
  <si>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</si>
  <si>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</si>
  <si>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</si>
  <si>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</si>
  <si>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</si>
  <si>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</si>
  <si>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</si>
  <si>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</si>
  <si>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</si>
  <si>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</si>
  <si>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</si>
  <si>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</si>
  <si>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</si>
  <si>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</si>
  <si>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</si>
  <si>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</si>
  <si>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</si>
  <si>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</si>
  <si>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</si>
  <si>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</si>
  <si>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</si>
  <si>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</si>
  <si>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</si>
  <si>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</si>
  <si>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</si>
  <si>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</si>
  <si>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</si>
  <si>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</si>
  <si>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</si>
  <si>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</si>
  <si>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</si>
  <si>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</si>
  <si>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</si>
  <si>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</si>
  <si>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</si>
  <si>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</si>
  <si>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</si>
  <si>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</si>
  <si>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</si>
  <si>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</si>
  <si>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</si>
  <si>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</si>
  <si>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</si>
  <si>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</si>
  <si>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</si>
  <si>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</si>
  <si>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</si>
  <si>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</si>
  <si>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</si>
  <si>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</si>
  <si>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</si>
  <si>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</si>
  <si>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</si>
  <si>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</si>
  <si>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</si>
  <si>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</si>
  <si>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</si>
  <si>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</si>
  <si>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</si>
  <si>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</si>
  <si>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</si>
  <si>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</si>
  <si>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</si>
  <si>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</si>
  <si>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</si>
  <si>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</si>
  <si>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</si>
  <si>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</si>
  <si>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</si>
  <si>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</si>
  <si>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</si>
  <si>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</si>
  <si>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</si>
  <si>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</si>
  <si>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</si>
  <si>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</si>
  <si>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</si>
  <si>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</si>
  <si>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</si>
  <si>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</si>
  <si>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</si>
  <si>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</si>
  <si>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</si>
  <si>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</si>
  <si>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</si>
  <si>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</si>
  <si>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</si>
  <si>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</si>
  <si>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</si>
  <si>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</si>
  <si>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</si>
  <si>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</si>
  <si>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</si>
  <si>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</si>
  <si>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</si>
  <si>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</si>
  <si>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</si>
  <si>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</si>
  <si>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</si>
  <si>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</si>
  <si>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</si>
  <si>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</si>
  <si>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</si>
  <si>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</si>
  <si>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</si>
  <si>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</si>
  <si>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</si>
  <si>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</si>
  <si>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</si>
  <si>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</si>
  <si>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</si>
  <si>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</si>
  <si>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</si>
  <si>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</si>
  <si>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</si>
  <si>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</si>
  <si>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</si>
  <si>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</si>
  <si>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</si>
  <si>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</si>
  <si>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</si>
  <si>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</si>
  <si>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</si>
  <si>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</si>
  <si>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</si>
  <si>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</si>
  <si>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</si>
  <si>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</si>
  <si>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</si>
  <si>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</si>
  <si>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</si>
  <si>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</si>
  <si>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</si>
  <si>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</si>
  <si>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</si>
  <si>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</si>
  <si>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</si>
  <si>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</si>
  <si>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</si>
  <si>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</si>
  <si>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</si>
  <si>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</si>
  <si>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</si>
  <si>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</si>
  <si>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</si>
  <si>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</si>
  <si>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</si>
  <si>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</si>
  <si>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</si>
  <si>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</si>
  <si>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</si>
  <si>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</si>
  <si>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</si>
  <si>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</si>
  <si>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</si>
  <si>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</si>
  <si>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</si>
  <si>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</si>
  <si>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</si>
  <si>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</si>
  <si>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</si>
  <si>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</si>
  <si>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</si>
  <si>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</si>
  <si>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</si>
  <si>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</si>
  <si>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</si>
  <si>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</si>
  <si>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</si>
  <si>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</si>
  <si>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</si>
  <si>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</si>
  <si>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</si>
  <si>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</si>
  <si>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</si>
  <si>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</si>
  <si>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</si>
  <si>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</si>
  <si>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</si>
  <si>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</si>
  <si>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</si>
  <si>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</si>
  <si>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</si>
  <si>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</si>
  <si>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</si>
  <si>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</si>
  <si>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</si>
  <si>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</si>
  <si>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</si>
  <si>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</si>
  <si>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</si>
  <si>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</si>
  <si>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</si>
  <si>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</si>
  <si>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</si>
  <si>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</si>
  <si>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</si>
  <si>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</si>
  <si>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</si>
  <si>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</si>
  <si>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</si>
  <si>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</si>
  <si>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</si>
  <si>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</si>
  <si>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</si>
  <si>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</si>
  <si>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</si>
  <si>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</si>
  <si>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</si>
  <si>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</si>
  <si>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</si>
  <si>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</si>
  <si>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</si>
  <si>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</si>
  <si>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</si>
  <si>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</si>
  <si>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</si>
  <si>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</si>
  <si>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</si>
  <si>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</si>
  <si>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</si>
  <si>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</si>
  <si>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</si>
  <si>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</si>
  <si>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</si>
  <si>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</si>
  <si>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</si>
  <si>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</si>
  <si>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</si>
  <si>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</si>
  <si>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</si>
  <si>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</si>
  <si>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</si>
  <si>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</si>
  <si>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</si>
  <si>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</si>
  <si>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</si>
  <si>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</si>
  <si>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</si>
  <si>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</si>
  <si>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</si>
  <si>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</si>
  <si>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</si>
  <si>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</si>
  <si>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</si>
  <si>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</si>
  <si>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</si>
  <si>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</si>
  <si>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</si>
  <si>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</si>
  <si>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</si>
  <si>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</si>
  <si>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</si>
  <si>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</si>
  <si>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</si>
  <si>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</si>
  <si>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</si>
  <si>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</si>
  <si>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</si>
  <si>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</si>
  <si>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</si>
  <si>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</si>
  <si>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</si>
  <si>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</si>
  <si>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</si>
  <si>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</si>
  <si>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</si>
  <si>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</si>
  <si>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</si>
  <si>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</si>
  <si>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</si>
  <si>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</si>
  <si>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</si>
  <si>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</si>
  <si>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</si>
  <si>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</si>
  <si>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</si>
  <si>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</si>
  <si>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</si>
  <si>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</si>
  <si>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</si>
  <si>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</si>
  <si>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</si>
  <si>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</si>
  <si>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</si>
  <si>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</si>
  <si>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</si>
  <si>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</si>
  <si>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</si>
  <si>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</si>
  <si>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</si>
  <si>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</si>
  <si>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</si>
  <si>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</si>
  <si>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</si>
  <si>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</si>
  <si>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</si>
  <si>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</si>
  <si>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</si>
  <si>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</si>
  <si>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</si>
  <si>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</si>
  <si>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</si>
  <si>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</si>
  <si>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</si>
  <si>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</si>
  <si>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</si>
  <si>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</si>
  <si>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</si>
  <si>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</si>
  <si>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</si>
  <si>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</si>
  <si>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</si>
  <si>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</si>
  <si>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</si>
  <si>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</si>
  <si>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</si>
  <si>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</si>
  <si>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</si>
  <si>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</si>
  <si>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</si>
  <si>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</si>
  <si>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</si>
  <si>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</si>
  <si>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</si>
  <si>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</si>
  <si>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</si>
  <si>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</si>
  <si>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</si>
  <si>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</si>
  <si>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</si>
  <si>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</si>
  <si>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</si>
  <si>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</si>
  <si>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</si>
  <si>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</si>
  <si>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</si>
  <si>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</si>
  <si>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</si>
  <si>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</si>
  <si>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</si>
  <si>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</si>
  <si>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</si>
  <si>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</si>
  <si>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</si>
  <si>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</si>
  <si>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</si>
  <si>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</si>
  <si>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</si>
  <si>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</si>
  <si>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</si>
  <si>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</si>
  <si>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</si>
  <si>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</si>
  <si>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SU002094</t>
  </si>
  <si>
    <t>P004938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</si>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</sst>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5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 t="s">
        <v>110</v>
      </c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 t="s">
        <v>106</v>
      </c>
      <c r="AK41" s="68">
        <v>48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111</v>
      </c>
      <c r="B42" s="54" t="s">
        <v>112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0</v>
      </c>
      <c r="Y43" s="545">
        <f>IFERROR(Y40/H40,"0")+IFERROR(Y41/H41,"0")+IFERROR(Y42/H42,"0")</f>
        <v>0</v>
      </c>
      <c r="Z43" s="545">
        <f>IFERROR(IF(Z40="",0,Z40),"0")+IFERROR(IF(Z41="",0,Z41),"0")+IFERROR(IF(Z42="",0,Z42),"0")</f>
        <v>0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0</v>
      </c>
      <c r="Y44" s="545">
        <f>IFERROR(SUM(Y40:Y42),"0")</f>
        <v>0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/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25</v>
      </c>
      <c r="Y51" s="544">
        <f t="shared" ref="Y51:Y56" si="0">IFERROR(IF(X51="",0,CEILING((X51/$H51),1)*$H51),"")</f>
        <v>33.599999999999994</v>
      </c>
      <c r="Z51" s="36">
        <f>IFERROR(IF(Y51=0,"",ROUNDUP(Y51/H51,0)*0.01898),"")</f>
        <v>5.6940000000000004E-2</v>
      </c>
      <c r="AA51" s="56"/>
      <c r="AB51" s="57"/>
      <c r="AC51" s="91" t="s">
        <v>119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25.970982142857146</v>
      </c>
      <c r="BN51" s="64">
        <f t="shared" ref="BN51:BN56" si="2">IFERROR(Y51*I51/H51,"0")</f>
        <v>34.904999999999994</v>
      </c>
      <c r="BO51" s="64">
        <f t="shared" ref="BO51:BO56" si="3">IFERROR(1/J51*(X51/H51),"0")</f>
        <v>3.4877232142857144E-2</v>
      </c>
      <c r="BP51" s="64">
        <f t="shared" ref="BP51:BP56" si="4">IFERROR(1/J51*(Y51/H51),"0")</f>
        <v>4.6874999999999993E-2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85</v>
      </c>
      <c r="Y52" s="544">
        <f t="shared" si="0"/>
        <v>86.4</v>
      </c>
      <c r="Z52" s="36">
        <f>IFERROR(IF(Y52=0,"",ROUNDUP(Y52/H52,0)*0.01898),"")</f>
        <v>0.15184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88.4236111111111</v>
      </c>
      <c r="BN52" s="64">
        <f t="shared" si="2"/>
        <v>89.88</v>
      </c>
      <c r="BO52" s="64">
        <f t="shared" si="3"/>
        <v>0.12297453703703703</v>
      </c>
      <c r="BP52" s="64">
        <f t="shared" si="4"/>
        <v>0.125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110</v>
      </c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5</v>
      </c>
      <c r="Y54" s="544">
        <f t="shared" si="0"/>
        <v>8</v>
      </c>
      <c r="Z54" s="36">
        <f>IFERROR(IF(Y54=0,"",ROUNDUP(Y54/H54,0)*0.00902),"")</f>
        <v>1.804E-2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5.2625000000000002</v>
      </c>
      <c r="BN54" s="64">
        <f t="shared" si="2"/>
        <v>8.42</v>
      </c>
      <c r="BO54" s="64">
        <f t="shared" si="3"/>
        <v>9.46969696969697E-3</v>
      </c>
      <c r="BP54" s="64">
        <f t="shared" si="4"/>
        <v>1.5151515151515152E-2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 t="s">
        <v>110</v>
      </c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 t="s">
        <v>106</v>
      </c>
      <c r="AK56" s="68">
        <v>54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11.352513227513228</v>
      </c>
      <c r="Y57" s="545">
        <f>IFERROR(Y51/H51,"0")+IFERROR(Y52/H52,"0")+IFERROR(Y53/H53,"0")+IFERROR(Y54/H54,"0")+IFERROR(Y55/H55,"0")+IFERROR(Y56/H56,"0")</f>
        <v>13</v>
      </c>
      <c r="Z57" s="545">
        <f>IFERROR(IF(Z51="",0,Z51),"0")+IFERROR(IF(Z52="",0,Z52),"0")+IFERROR(IF(Z53="",0,Z53),"0")+IFERROR(IF(Z54="",0,Z54),"0")+IFERROR(IF(Z55="",0,Z55),"0")+IFERROR(IF(Z56="",0,Z56),"0")</f>
        <v>0.22682000000000002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115</v>
      </c>
      <c r="Y58" s="545">
        <f>IFERROR(SUM(Y51:Y56),"0")</f>
        <v>128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104</v>
      </c>
      <c r="Y60" s="544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108.18888888888888</v>
      </c>
      <c r="BN60" s="64">
        <f>IFERROR(Y60*I60/H60,"0")</f>
        <v>112.34999999999998</v>
      </c>
      <c r="BO60" s="64">
        <f>IFERROR(1/J60*(X60/H60),"0")</f>
        <v>0.15046296296296297</v>
      </c>
      <c r="BP60" s="64">
        <f>IFERROR(1/J60*(Y60/H60),"0")</f>
        <v>0.15625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9.6296296296296298</v>
      </c>
      <c r="Y63" s="545">
        <f>IFERROR(Y60/H60,"0")+IFERROR(Y61/H61,"0")+IFERROR(Y62/H62,"0")</f>
        <v>10</v>
      </c>
      <c r="Z63" s="545">
        <f>IFERROR(IF(Z60="",0,Z60),"0")+IFERROR(IF(Z61="",0,Z61),"0")+IFERROR(IF(Z62="",0,Z62),"0")</f>
        <v>0.1898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104</v>
      </c>
      <c r="Y64" s="545">
        <f>IFERROR(SUM(Y60:Y62),"0")</f>
        <v>108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/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28</v>
      </c>
      <c r="Y80" s="544">
        <f>IFERROR(IF(X80="",0,CEILING((X80/$H80),1)*$H80),"")</f>
        <v>31.2</v>
      </c>
      <c r="Z80" s="36">
        <f>IFERROR(IF(Y80=0,"",ROUNDUP(Y80/H80,0)*0.01898),"")</f>
        <v>7.5920000000000001E-2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29.561538461538461</v>
      </c>
      <c r="BN80" s="64">
        <f>IFERROR(Y80*I80/H80,"0")</f>
        <v>32.94</v>
      </c>
      <c r="BO80" s="64">
        <f>IFERROR(1/J80*(X80/H80),"0")</f>
        <v>5.6089743589743592E-2</v>
      </c>
      <c r="BP80" s="64">
        <f>IFERROR(1/J80*(Y80/H80),"0")</f>
        <v>6.25E-2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3.5897435897435899</v>
      </c>
      <c r="Y82" s="545">
        <f>IFERROR(Y80/H80,"0")+IFERROR(Y81/H81,"0")</f>
        <v>4</v>
      </c>
      <c r="Z82" s="545">
        <f>IFERROR(IF(Z80="",0,Z80),"0")+IFERROR(IF(Z81="",0,Z81),"0")</f>
        <v>7.5920000000000001E-2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28</v>
      </c>
      <c r="Y83" s="545">
        <f>IFERROR(SUM(Y80:Y81),"0")</f>
        <v>31.2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 t="s">
        <v>110</v>
      </c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 t="s">
        <v>106</v>
      </c>
      <c r="AK87" s="68">
        <v>48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110</v>
      </c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3</v>
      </c>
      <c r="Y88" s="544">
        <f>IFERROR(IF(X88="",0,CEILING((X88/$H88),1)*$H88),"")</f>
        <v>4.5</v>
      </c>
      <c r="Z88" s="36">
        <f>IFERROR(IF(Y88=0,"",ROUNDUP(Y88/H88,0)*0.00902),"")</f>
        <v>9.0200000000000002E-3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3.1399999999999997</v>
      </c>
      <c r="BN88" s="64">
        <f>IFERROR(Y88*I88/H88,"0")</f>
        <v>4.71</v>
      </c>
      <c r="BO88" s="64">
        <f>IFERROR(1/J88*(X88/H88),"0")</f>
        <v>5.0505050505050501E-3</v>
      </c>
      <c r="BP88" s="64">
        <f>IFERROR(1/J88*(Y88/H88),"0")</f>
        <v>7.575757575757576E-3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0.66666666666666663</v>
      </c>
      <c r="Y89" s="545">
        <f>IFERROR(Y86/H86,"0")+IFERROR(Y87/H87,"0")+IFERROR(Y88/H88,"0")</f>
        <v>1</v>
      </c>
      <c r="Z89" s="545">
        <f>IFERROR(IF(Z86="",0,Z86),"0")+IFERROR(IF(Z87="",0,Z87),"0")+IFERROR(IF(Z88="",0,Z88),"0")</f>
        <v>9.0200000000000002E-3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3</v>
      </c>
      <c r="Y90" s="545">
        <f>IFERROR(SUM(Y86:Y88),"0")</f>
        <v>4.5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 t="s">
        <v>188</v>
      </c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193</v>
      </c>
      <c r="Y94" s="544">
        <f>IFERROR(IF(X94="",0,CEILING((X94/$H94),1)*$H94),"")</f>
        <v>194.4</v>
      </c>
      <c r="Z94" s="36">
        <f>IFERROR(IF(Y94=0,"",ROUNDUP(Y94/H94,0)*0.00651),"")</f>
        <v>0.46872000000000003</v>
      </c>
      <c r="AA94" s="56"/>
      <c r="AB94" s="57"/>
      <c r="AC94" s="139" t="s">
        <v>182</v>
      </c>
      <c r="AG94" s="64"/>
      <c r="AJ94" s="68" t="s">
        <v>106</v>
      </c>
      <c r="AK94" s="68">
        <v>37.799999999999997</v>
      </c>
      <c r="BB94" s="140" t="s">
        <v>1</v>
      </c>
      <c r="BM94" s="64">
        <f>IFERROR(X94*I94/H94,"0")</f>
        <v>211.01333333333332</v>
      </c>
      <c r="BN94" s="64">
        <f>IFERROR(Y94*I94/H94,"0")</f>
        <v>212.54399999999998</v>
      </c>
      <c r="BO94" s="64">
        <f>IFERROR(1/J94*(X94/H94),"0")</f>
        <v>0.39275539275539278</v>
      </c>
      <c r="BP94" s="64">
        <f>IFERROR(1/J94*(Y94/H94),"0")</f>
        <v>0.39560439560439564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188</v>
      </c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106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71.481481481481481</v>
      </c>
      <c r="Y96" s="545">
        <f>IFERROR(Y92/H92,"0")+IFERROR(Y93/H93,"0")+IFERROR(Y94/H94,"0")+IFERROR(Y95/H95,"0")</f>
        <v>72</v>
      </c>
      <c r="Z96" s="545">
        <f>IFERROR(IF(Z92="",0,Z92),"0")+IFERROR(IF(Z93="",0,Z93),"0")+IFERROR(IF(Z94="",0,Z94),"0")+IFERROR(IF(Z95="",0,Z95),"0")</f>
        <v>0.46872000000000003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193</v>
      </c>
      <c r="Y97" s="545">
        <f>IFERROR(SUM(Y92:Y95),"0")</f>
        <v>194.4</v>
      </c>
      <c r="Z97" s="37"/>
      <c r="AA97" s="546"/>
      <c r="AB97" s="546"/>
      <c r="AC97" s="546"/>
    </row>
    <row r="98" spans="1:68" ht="16.5" customHeight="1" x14ac:dyDescent="0.25">
      <c r="A98" s="563" t="s">
        <v>192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345</v>
      </c>
      <c r="Y100" s="544">
        <f>IFERROR(IF(X100="",0,CEILING((X100/$H100),1)*$H100),"")</f>
        <v>345.6</v>
      </c>
      <c r="Z100" s="36">
        <f>IFERROR(IF(Y100=0,"",ROUNDUP(Y100/H100,0)*0.01898),"")</f>
        <v>0.60736000000000001</v>
      </c>
      <c r="AA100" s="56"/>
      <c r="AB100" s="57"/>
      <c r="AC100" s="143" t="s">
        <v>195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358.89583333333331</v>
      </c>
      <c r="BN100" s="64">
        <f>IFERROR(Y100*I100/H100,"0")</f>
        <v>359.52</v>
      </c>
      <c r="BO100" s="64">
        <f>IFERROR(1/J100*(X100/H100),"0")</f>
        <v>0.49913194444444442</v>
      </c>
      <c r="BP100" s="64">
        <f>IFERROR(1/J100*(Y100/H100),"0")</f>
        <v>0.5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 t="s">
        <v>110</v>
      </c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106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110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31.944444444444443</v>
      </c>
      <c r="Y104" s="545">
        <f>IFERROR(Y100/H100,"0")+IFERROR(Y101/H101,"0")+IFERROR(Y102/H102,"0")+IFERROR(Y103/H103,"0")</f>
        <v>32</v>
      </c>
      <c r="Z104" s="545">
        <f>IFERROR(IF(Z100="",0,Z100),"0")+IFERROR(IF(Z101="",0,Z101),"0")+IFERROR(IF(Z102="",0,Z102),"0")+IFERROR(IF(Z103="",0,Z103),"0")</f>
        <v>0.60736000000000001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345</v>
      </c>
      <c r="Y105" s="545">
        <f>IFERROR(SUM(Y100:Y103),"0")</f>
        <v>345.6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188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538</v>
      </c>
      <c r="Y115" s="544">
        <f>IFERROR(IF(X115="",0,CEILING((X115/$H115),1)*$H115),"")</f>
        <v>540</v>
      </c>
      <c r="Z115" s="36">
        <f>IFERROR(IF(Y115=0,"",ROUNDUP(Y115/H115,0)*0.00651),"")</f>
        <v>1.302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588.21333333333325</v>
      </c>
      <c r="BN115" s="64">
        <f>IFERROR(Y115*I115/H115,"0")</f>
        <v>590.4</v>
      </c>
      <c r="BO115" s="64">
        <f>IFERROR(1/J115*(X115/H115),"0")</f>
        <v>1.0948310948310949</v>
      </c>
      <c r="BP115" s="64">
        <f>IFERROR(1/J115*(Y115/H115),"0")</f>
        <v>1.098901098901099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199.25925925925924</v>
      </c>
      <c r="Y117" s="545">
        <f>IFERROR(Y113/H113,"0")+IFERROR(Y114/H114,"0")+IFERROR(Y115/H115,"0")+IFERROR(Y116/H116,"0")</f>
        <v>200</v>
      </c>
      <c r="Z117" s="545">
        <f>IFERROR(IF(Z113="",0,Z113),"0")+IFERROR(IF(Z114="",0,Z114),"0")+IFERROR(IF(Z115="",0,Z115),"0")+IFERROR(IF(Z116="",0,Z116),"0")</f>
        <v>1.302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538</v>
      </c>
      <c r="Y118" s="545">
        <f>IFERROR(SUM(Y113:Y116),"0")</f>
        <v>540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188</v>
      </c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106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188</v>
      </c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106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188</v>
      </c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106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/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110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53</v>
      </c>
      <c r="Y161" s="544">
        <f t="shared" si="5"/>
        <v>54.6</v>
      </c>
      <c r="Z161" s="36">
        <f>IFERROR(IF(Y161=0,"",ROUNDUP(Y161/H161,0)*0.00502),"")</f>
        <v>0.13052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56.280952380952378</v>
      </c>
      <c r="BN161" s="64">
        <f t="shared" si="7"/>
        <v>57.98</v>
      </c>
      <c r="BO161" s="64">
        <f t="shared" si="8"/>
        <v>0.10785510785510787</v>
      </c>
      <c r="BP161" s="64">
        <f t="shared" si="9"/>
        <v>0.11111111111111112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2</v>
      </c>
      <c r="Y163" s="544">
        <f t="shared" si="5"/>
        <v>3.6</v>
      </c>
      <c r="Z163" s="36">
        <f>IFERROR(IF(Y163=0,"",ROUNDUP(Y163/H163,0)*0.00502),"")</f>
        <v>1.004E-2</v>
      </c>
      <c r="AA163" s="56"/>
      <c r="AB163" s="57"/>
      <c r="AC163" s="201" t="s">
        <v>270</v>
      </c>
      <c r="AG163" s="64"/>
      <c r="AJ163" s="68"/>
      <c r="AK163" s="68">
        <v>0</v>
      </c>
      <c r="BB163" s="202" t="s">
        <v>1</v>
      </c>
      <c r="BM163" s="64">
        <f t="shared" si="6"/>
        <v>2.1444444444444444</v>
      </c>
      <c r="BN163" s="64">
        <f t="shared" si="7"/>
        <v>3.8599999999999994</v>
      </c>
      <c r="BO163" s="64">
        <f t="shared" si="8"/>
        <v>4.7483380816714157E-3</v>
      </c>
      <c r="BP163" s="64">
        <f t="shared" si="9"/>
        <v>8.5470085470085479E-3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107</v>
      </c>
      <c r="Y164" s="544">
        <f t="shared" si="5"/>
        <v>107.10000000000001</v>
      </c>
      <c r="Z164" s="36">
        <f>IFERROR(IF(Y164=0,"",ROUNDUP(Y164/H164,0)*0.00502),"")</f>
        <v>0.25602000000000003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112.09523809523809</v>
      </c>
      <c r="BN164" s="64">
        <f t="shared" si="7"/>
        <v>112.20000000000002</v>
      </c>
      <c r="BO164" s="64">
        <f t="shared" si="8"/>
        <v>0.21774521774521774</v>
      </c>
      <c r="BP164" s="64">
        <f t="shared" si="9"/>
        <v>0.21794871794871798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77.30158730158729</v>
      </c>
      <c r="Y167" s="545">
        <f>IFERROR(Y158/H158,"0")+IFERROR(Y159/H159,"0")+IFERROR(Y160/H160,"0")+IFERROR(Y161/H161,"0")+IFERROR(Y162/H162,"0")+IFERROR(Y163/H163,"0")+IFERROR(Y164/H164,"0")+IFERROR(Y165/H165,"0")+IFERROR(Y166/H166,"0")</f>
        <v>79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0.39658000000000004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162</v>
      </c>
      <c r="Y168" s="545">
        <f>IFERROR(SUM(Y158:Y166),"0")</f>
        <v>165.3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7</v>
      </c>
      <c r="Y171" s="544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2.5720164609053495E-2</v>
      </c>
      <c r="BP171" s="64">
        <f>IFERROR(1/J171*(Y171/H171),"0")</f>
        <v>2.7777777777777776E-2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7</v>
      </c>
      <c r="Y172" s="54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2.5720164609053495E-2</v>
      </c>
      <c r="BP172" s="64">
        <f>IFERROR(1/J172*(Y172/H172),"0")</f>
        <v>2.7777777777777776E-2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11.111111111111111</v>
      </c>
      <c r="Y173" s="545">
        <f>IFERROR(Y170/H170,"0")+IFERROR(Y171/H171,"0")+IFERROR(Y172/H172,"0")</f>
        <v>12</v>
      </c>
      <c r="Z173" s="545">
        <f>IFERROR(IF(Z170="",0,Z170),"0")+IFERROR(IF(Z171="",0,Z171),"0")+IFERROR(IF(Z172="",0,Z172),"0")</f>
        <v>7.0800000000000002E-2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14</v>
      </c>
      <c r="Y174" s="545">
        <f>IFERROR(SUM(Y170:Y172),"0")</f>
        <v>15.120000000000001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 t="s">
        <v>188</v>
      </c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 t="s">
        <v>106</v>
      </c>
      <c r="AK182" s="68">
        <v>37.799999999999997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/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299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110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110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122</v>
      </c>
      <c r="Y192" s="544">
        <f t="shared" si="10"/>
        <v>124.2</v>
      </c>
      <c r="Z192" s="36">
        <f>IFERROR(IF(Y192=0,"",ROUNDUP(Y192/H192,0)*0.00902),"")</f>
        <v>0.20746000000000001</v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126.74444444444445</v>
      </c>
      <c r="BN192" s="64">
        <f t="shared" si="12"/>
        <v>129.03</v>
      </c>
      <c r="BO192" s="64">
        <f t="shared" si="13"/>
        <v>0.17115600448933782</v>
      </c>
      <c r="BP192" s="64">
        <f t="shared" si="14"/>
        <v>0.17424242424242425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 t="s">
        <v>110</v>
      </c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 t="s">
        <v>106</v>
      </c>
      <c r="AK193" s="68">
        <v>64.8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110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224</v>
      </c>
      <c r="Y194" s="544">
        <f t="shared" si="10"/>
        <v>226.8</v>
      </c>
      <c r="Z194" s="36">
        <f>IFERROR(IF(Y194=0,"",ROUNDUP(Y194/H194,0)*0.00902),"")</f>
        <v>0.37884000000000001</v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232.71111111111111</v>
      </c>
      <c r="BN194" s="64">
        <f t="shared" si="12"/>
        <v>235.62</v>
      </c>
      <c r="BO194" s="64">
        <f t="shared" si="13"/>
        <v>0.31425364758698093</v>
      </c>
      <c r="BP194" s="64">
        <f t="shared" si="14"/>
        <v>0.31818181818181818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0</v>
      </c>
      <c r="Y195" s="544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14</v>
      </c>
      <c r="Y198" s="544">
        <f t="shared" si="10"/>
        <v>14.4</v>
      </c>
      <c r="Z198" s="36">
        <f>IFERROR(IF(Y198=0,"",ROUNDUP(Y198/H198,0)*0.00502),"")</f>
        <v>4.0160000000000001E-2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14.777777777777777</v>
      </c>
      <c r="BN198" s="64">
        <f t="shared" si="12"/>
        <v>15.2</v>
      </c>
      <c r="BO198" s="64">
        <f t="shared" si="13"/>
        <v>3.3238366571699908E-2</v>
      </c>
      <c r="BP198" s="64">
        <f t="shared" si="14"/>
        <v>3.4188034188034191E-2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71.851851851851848</v>
      </c>
      <c r="Y199" s="545">
        <f>IFERROR(Y191/H191,"0")+IFERROR(Y192/H192,"0")+IFERROR(Y193/H193,"0")+IFERROR(Y194/H194,"0")+IFERROR(Y195/H195,"0")+IFERROR(Y196/H196,"0")+IFERROR(Y197/H197,"0")+IFERROR(Y198/H198,"0")</f>
        <v>73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0.62646000000000002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360</v>
      </c>
      <c r="Y200" s="545">
        <f>IFERROR(SUM(Y191:Y198),"0")</f>
        <v>365.4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 t="s">
        <v>103</v>
      </c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 t="s">
        <v>106</v>
      </c>
      <c r="AK202" s="68">
        <v>64.8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 t="s">
        <v>103</v>
      </c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 t="s">
        <v>106</v>
      </c>
      <c r="AK203" s="68">
        <v>64.8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188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146</v>
      </c>
      <c r="Y205" s="544">
        <f t="shared" si="15"/>
        <v>146.4</v>
      </c>
      <c r="Z205" s="36">
        <f t="shared" ref="Z205:Z210" si="20">IFERROR(IF(Y205=0,"",ROUNDUP(Y205/H205,0)*0.00651),"")</f>
        <v>0.39711000000000002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162.42500000000001</v>
      </c>
      <c r="BN205" s="64">
        <f t="shared" si="17"/>
        <v>162.87</v>
      </c>
      <c r="BO205" s="64">
        <f t="shared" si="18"/>
        <v>0.33424908424908428</v>
      </c>
      <c r="BP205" s="64">
        <f t="shared" si="19"/>
        <v>0.33516483516483525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188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388</v>
      </c>
      <c r="Y207" s="544">
        <f t="shared" si="15"/>
        <v>388.8</v>
      </c>
      <c r="Z207" s="36">
        <f t="shared" si="20"/>
        <v>1.0546200000000001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428.74000000000007</v>
      </c>
      <c r="BN207" s="64">
        <f t="shared" si="17"/>
        <v>429.62400000000002</v>
      </c>
      <c r="BO207" s="64">
        <f t="shared" si="18"/>
        <v>0.88827838827838845</v>
      </c>
      <c r="BP207" s="64">
        <f t="shared" si="19"/>
        <v>0.89010989010989017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188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294</v>
      </c>
      <c r="Y208" s="544">
        <f t="shared" si="15"/>
        <v>295.2</v>
      </c>
      <c r="Z208" s="36">
        <f t="shared" si="20"/>
        <v>0.80073000000000005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324.87</v>
      </c>
      <c r="BN208" s="64">
        <f t="shared" si="17"/>
        <v>326.19600000000003</v>
      </c>
      <c r="BO208" s="64">
        <f t="shared" si="18"/>
        <v>0.67307692307692313</v>
      </c>
      <c r="BP208" s="64">
        <f t="shared" si="19"/>
        <v>0.67582417582417587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188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19</v>
      </c>
      <c r="Y209" s="544">
        <f t="shared" si="15"/>
        <v>19.2</v>
      </c>
      <c r="Z209" s="36">
        <f t="shared" si="20"/>
        <v>5.2080000000000001E-2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20.995000000000005</v>
      </c>
      <c r="BN209" s="64">
        <f t="shared" si="17"/>
        <v>21.216000000000001</v>
      </c>
      <c r="BO209" s="64">
        <f t="shared" si="18"/>
        <v>4.3498168498168503E-2</v>
      </c>
      <c r="BP209" s="64">
        <f t="shared" si="19"/>
        <v>4.3956043956043959E-2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188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115</v>
      </c>
      <c r="Y210" s="544">
        <f t="shared" si="15"/>
        <v>115.19999999999999</v>
      </c>
      <c r="Z210" s="36">
        <f t="shared" si="20"/>
        <v>0.31247999999999998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127.36250000000001</v>
      </c>
      <c r="BN210" s="64">
        <f t="shared" si="17"/>
        <v>127.584</v>
      </c>
      <c r="BO210" s="64">
        <f t="shared" si="18"/>
        <v>0.26327838827838834</v>
      </c>
      <c r="BP210" s="64">
        <f t="shared" si="19"/>
        <v>0.26373626373626374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400.83333333333337</v>
      </c>
      <c r="Y211" s="545">
        <f>IFERROR(Y202/H202,"0")+IFERROR(Y203/H203,"0")+IFERROR(Y204/H204,"0")+IFERROR(Y205/H205,"0")+IFERROR(Y206/H206,"0")+IFERROR(Y207/H207,"0")+IFERROR(Y208/H208,"0")+IFERROR(Y209/H209,"0")+IFERROR(Y210/H210,"0")</f>
        <v>402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2.6170200000000001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962</v>
      </c>
      <c r="Y212" s="545">
        <f>IFERROR(SUM(Y202:Y210),"0")</f>
        <v>964.80000000000018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0</v>
      </c>
      <c r="Y216" s="545">
        <f>IFERROR(Y214/H214,"0")+IFERROR(Y215/H215,"0")</f>
        <v>0</v>
      </c>
      <c r="Z216" s="545">
        <f>IFERROR(IF(Z214="",0,Z214),"0")+IFERROR(IF(Z215="",0,Z215),"0")</f>
        <v>0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0</v>
      </c>
      <c r="Y217" s="545">
        <f>IFERROR(SUM(Y214:Y215),"0")</f>
        <v>0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/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358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 t="s">
        <v>110</v>
      </c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 t="s">
        <v>106</v>
      </c>
      <c r="AK228" s="68">
        <v>48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0</v>
      </c>
      <c r="Y231" s="545">
        <f>IFERROR(SUM(Y220:Y229),"0")</f>
        <v>0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1</v>
      </c>
      <c r="Y237" s="544">
        <f>IFERROR(IF(X237="",0,CEILING((X237/$H237),1)*$H237),"")</f>
        <v>1.8</v>
      </c>
      <c r="Z237" s="36">
        <f>IFERROR(IF(Y237=0,"",ROUNDUP(Y237/H237,0)*0.0059),"")</f>
        <v>5.8999999999999999E-3</v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1.0972222222222223</v>
      </c>
      <c r="BN237" s="64">
        <f>IFERROR(Y237*I237/H237,"0")</f>
        <v>1.9750000000000001</v>
      </c>
      <c r="BO237" s="64">
        <f>IFERROR(1/J237*(X237/H237),"0")</f>
        <v>2.5720164609053498E-3</v>
      </c>
      <c r="BP237" s="64">
        <f>IFERROR(1/J237*(Y237/H237),"0")</f>
        <v>4.6296296296296294E-3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0.55555555555555558</v>
      </c>
      <c r="Y238" s="545">
        <f>IFERROR(Y237/H237,"0")</f>
        <v>1</v>
      </c>
      <c r="Z238" s="545">
        <f>IFERROR(IF(Z237="",0,Z237),"0")</f>
        <v>5.8999999999999999E-3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1</v>
      </c>
      <c r="Y239" s="545">
        <f>IFERROR(SUM(Y237:Y237),"0")</f>
        <v>1.8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5</v>
      </c>
      <c r="Y243" s="544">
        <f>IFERROR(IF(X243="",0,CEILING((X243/$H243),1)*$H243),"")</f>
        <v>5.4</v>
      </c>
      <c r="Z243" s="36">
        <f>IFERROR(IF(Y243=0,"",ROUNDUP(Y243/H243,0)*0.0059),"")</f>
        <v>3.5400000000000001E-2</v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6.0555555555555554</v>
      </c>
      <c r="BN243" s="64">
        <f>IFERROR(Y243*I243/H243,"0")</f>
        <v>6.5400000000000009</v>
      </c>
      <c r="BO243" s="64">
        <f>IFERROR(1/J243*(X243/H243),"0")</f>
        <v>2.5720164609053495E-2</v>
      </c>
      <c r="BP243" s="64">
        <f>IFERROR(1/J243*(Y243/H243),"0")</f>
        <v>2.7777777777777776E-2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3</v>
      </c>
      <c r="Y244" s="544">
        <f>IFERROR(IF(X244="",0,CEILING((X244/$H244),1)*$H244),"")</f>
        <v>3.96</v>
      </c>
      <c r="Z244" s="36">
        <f>IFERROR(IF(Y244=0,"",ROUNDUP(Y244/H244,0)*0.0059),"")</f>
        <v>2.3599999999999999E-2</v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3.5757575757575757</v>
      </c>
      <c r="BN244" s="64">
        <f>IFERROR(Y244*I244/H244,"0")</f>
        <v>4.72</v>
      </c>
      <c r="BO244" s="64">
        <f>IFERROR(1/J244*(X244/H244),"0")</f>
        <v>1.4029180695847361E-2</v>
      </c>
      <c r="BP244" s="64">
        <f>IFERROR(1/J244*(Y244/H244),"0")</f>
        <v>1.8518518518518517E-2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3</v>
      </c>
      <c r="Y245" s="544">
        <f>IFERROR(IF(X245="",0,CEILING((X245/$H245),1)*$H245),"")</f>
        <v>3.96</v>
      </c>
      <c r="Z245" s="36">
        <f>IFERROR(IF(Y245=0,"",ROUNDUP(Y245/H245,0)*0.0059),"")</f>
        <v>2.3599999999999999E-2</v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3.5757575757575757</v>
      </c>
      <c r="BN245" s="64">
        <f>IFERROR(Y245*I245/H245,"0")</f>
        <v>4.72</v>
      </c>
      <c r="BO245" s="64">
        <f>IFERROR(1/J245*(X245/H245),"0")</f>
        <v>1.4029180695847361E-2</v>
      </c>
      <c r="BP245" s="64">
        <f>IFERROR(1/J245*(Y245/H245),"0")</f>
        <v>1.8518518518518517E-2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11.616161616161616</v>
      </c>
      <c r="Y246" s="545">
        <f>IFERROR(Y241/H241,"0")+IFERROR(Y242/H242,"0")+IFERROR(Y243/H243,"0")+IFERROR(Y244/H244,"0")+IFERROR(Y245/H245,"0")</f>
        <v>14</v>
      </c>
      <c r="Z246" s="545">
        <f>IFERROR(IF(Z241="",0,Z241),"0")+IFERROR(IF(Z242="",0,Z242),"0")+IFERROR(IF(Z243="",0,Z243),"0")+IFERROR(IF(Z244="",0,Z244),"0")+IFERROR(IF(Z245="",0,Z245),"0")</f>
        <v>8.2599999999999993E-2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11</v>
      </c>
      <c r="Y247" s="545">
        <f>IFERROR(SUM(Y241:Y245),"0")</f>
        <v>13.32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 t="s">
        <v>103</v>
      </c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 t="s">
        <v>106</v>
      </c>
      <c r="AK250" s="68">
        <v>86.4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 t="s">
        <v>103</v>
      </c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 t="s">
        <v>106</v>
      </c>
      <c r="AK252" s="68">
        <v>86.4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188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74</v>
      </c>
      <c r="Y268" s="544">
        <f>IFERROR(IF(X268="",0,CEILING((X268/$H268),1)*$H268),"")</f>
        <v>74.399999999999991</v>
      </c>
      <c r="Z268" s="36">
        <f>IFERROR(IF(Y268=0,"",ROUNDUP(Y268/H268,0)*0.00651),"")</f>
        <v>0.20181000000000002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81.77000000000001</v>
      </c>
      <c r="BN268" s="64">
        <f>IFERROR(Y268*I268/H268,"0")</f>
        <v>82.212000000000003</v>
      </c>
      <c r="BO268" s="64">
        <f>IFERROR(1/J268*(X268/H268),"0")</f>
        <v>0.16941391941391945</v>
      </c>
      <c r="BP268" s="64">
        <f>IFERROR(1/J268*(Y268/H268),"0")</f>
        <v>0.17032967032967034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188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195</v>
      </c>
      <c r="Y269" s="544">
        <f>IFERROR(IF(X269="",0,CEILING((X269/$H269),1)*$H269),"")</f>
        <v>196.79999999999998</v>
      </c>
      <c r="Z269" s="36">
        <f>IFERROR(IF(Y269=0,"",ROUNDUP(Y269/H269,0)*0.00651),"")</f>
        <v>0.53381999999999996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209.62500000000003</v>
      </c>
      <c r="BN269" s="64">
        <f>IFERROR(Y269*I269/H269,"0")</f>
        <v>211.56</v>
      </c>
      <c r="BO269" s="64">
        <f>IFERROR(1/J269*(X269/H269),"0")</f>
        <v>0.44642857142857145</v>
      </c>
      <c r="BP269" s="64">
        <f>IFERROR(1/J269*(Y269/H269),"0")</f>
        <v>0.45054945054945056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112.08333333333334</v>
      </c>
      <c r="Y270" s="545">
        <f>IFERROR(Y267/H267,"0")+IFERROR(Y268/H268,"0")+IFERROR(Y269/H269,"0")</f>
        <v>113</v>
      </c>
      <c r="Z270" s="545">
        <f>IFERROR(IF(Z267="",0,Z267),"0")+IFERROR(IF(Z268="",0,Z268),"0")+IFERROR(IF(Z269="",0,Z269),"0")</f>
        <v>0.73563000000000001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269</v>
      </c>
      <c r="Y271" s="545">
        <f>IFERROR(SUM(Y267:Y269),"0")</f>
        <v>271.2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 t="s">
        <v>110</v>
      </c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 t="s">
        <v>106</v>
      </c>
      <c r="AK298" s="68">
        <v>50.4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6</v>
      </c>
      <c r="Y303" s="544">
        <f t="shared" si="27"/>
        <v>7.2</v>
      </c>
      <c r="Z303" s="36">
        <f>IFERROR(IF(Y303=0,"",ROUNDUP(Y303/H303,0)*0.00651),"")</f>
        <v>2.6040000000000001E-2</v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6.76</v>
      </c>
      <c r="BN303" s="64">
        <f t="shared" si="29"/>
        <v>8.1120000000000001</v>
      </c>
      <c r="BO303" s="64">
        <f t="shared" si="30"/>
        <v>1.8315018315018316E-2</v>
      </c>
      <c r="BP303" s="64">
        <f t="shared" si="31"/>
        <v>2.197802197802198E-2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3.333333333333333</v>
      </c>
      <c r="Y304" s="545">
        <f>IFERROR(Y297/H297,"0")+IFERROR(Y298/H298,"0")+IFERROR(Y299/H299,"0")+IFERROR(Y300/H300,"0")+IFERROR(Y301/H301,"0")+IFERROR(Y302/H302,"0")+IFERROR(Y303/H303,"0")</f>
        <v>4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2.6040000000000001E-2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6</v>
      </c>
      <c r="Y305" s="545">
        <f>IFERROR(SUM(Y297:Y303),"0")</f>
        <v>7.2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 t="s">
        <v>103</v>
      </c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 t="s">
        <v>106</v>
      </c>
      <c r="AK307" s="68">
        <v>62.4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/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498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223</v>
      </c>
      <c r="Y316" s="544">
        <f>IFERROR(IF(X316="",0,CEILING((X316/$H316),1)*$H316),"")</f>
        <v>226.2</v>
      </c>
      <c r="Z316" s="36">
        <f>IFERROR(IF(Y316=0,"",ROUNDUP(Y316/H316,0)*0.01898),"")</f>
        <v>0.55042000000000002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237.83807692307695</v>
      </c>
      <c r="BN316" s="64">
        <f>IFERROR(Y316*I316/H316,"0")</f>
        <v>241.251</v>
      </c>
      <c r="BO316" s="64">
        <f>IFERROR(1/J316*(X316/H316),"0")</f>
        <v>0.44671474358974361</v>
      </c>
      <c r="BP316" s="64">
        <f>IFERROR(1/J316*(Y316/H316),"0")</f>
        <v>0.453125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/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504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28.589743589743591</v>
      </c>
      <c r="Y318" s="545">
        <f>IFERROR(Y315/H315,"0")+IFERROR(Y316/H316,"0")+IFERROR(Y317/H317,"0")</f>
        <v>29</v>
      </c>
      <c r="Z318" s="545">
        <f>IFERROR(IF(Z315="",0,Z315),"0")+IFERROR(IF(Z316="",0,Z316),"0")+IFERROR(IF(Z317="",0,Z317),"0")</f>
        <v>0.55042000000000002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223</v>
      </c>
      <c r="Y319" s="545">
        <f>IFERROR(SUM(Y315:Y317),"0")</f>
        <v>226.2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 t="s">
        <v>188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513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188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14</v>
      </c>
      <c r="Y324" s="544">
        <f>IFERROR(IF(X324="",0,CEILING((X324/$H324),1)*$H324),"")</f>
        <v>15.299999999999999</v>
      </c>
      <c r="Z324" s="36">
        <f>IFERROR(IF(Y324=0,"",ROUNDUP(Y324/H324,0)*0.00651),"")</f>
        <v>3.9059999999999997E-2</v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15.811764705882354</v>
      </c>
      <c r="BN324" s="64">
        <f>IFERROR(Y324*I324/H324,"0")</f>
        <v>17.279999999999998</v>
      </c>
      <c r="BO324" s="64">
        <f>IFERROR(1/J324*(X324/H324),"0")</f>
        <v>3.0165912518853699E-2</v>
      </c>
      <c r="BP324" s="64">
        <f>IFERROR(1/J324*(Y324/H324),"0")</f>
        <v>3.2967032967032968E-2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5.4901960784313726</v>
      </c>
      <c r="Y325" s="545">
        <f>IFERROR(Y321/H321,"0")+IFERROR(Y322/H322,"0")+IFERROR(Y323/H323,"0")+IFERROR(Y324/H324,"0")</f>
        <v>6</v>
      </c>
      <c r="Z325" s="545">
        <f>IFERROR(IF(Z321="",0,Z321),"0")+IFERROR(IF(Z322="",0,Z322),"0")+IFERROR(IF(Z323="",0,Z323),"0")+IFERROR(IF(Z324="",0,Z324),"0")</f>
        <v>3.9059999999999997E-2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14</v>
      </c>
      <c r="Y326" s="545">
        <f>IFERROR(SUM(Y321:Y324),"0")</f>
        <v>15.299999999999999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8</v>
      </c>
      <c r="Y329" s="544">
        <f>IFERROR(IF(X329="",0,CEILING((X329/$H329),1)*$H329),"")</f>
        <v>8</v>
      </c>
      <c r="Z329" s="36">
        <f>IFERROR(IF(Y329=0,"",ROUNDUP(Y329/H329,0)*0.00474),"")</f>
        <v>1.8960000000000001E-2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8.9600000000000009</v>
      </c>
      <c r="BN329" s="64">
        <f>IFERROR(Y329*I329/H329,"0")</f>
        <v>8.9600000000000009</v>
      </c>
      <c r="BO329" s="64">
        <f>IFERROR(1/J329*(X329/H329),"0")</f>
        <v>1.680672268907563E-2</v>
      </c>
      <c r="BP329" s="64">
        <f>IFERROR(1/J329*(Y329/H329),"0")</f>
        <v>1.680672268907563E-2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27</v>
      </c>
      <c r="Y330" s="544">
        <f>IFERROR(IF(X330="",0,CEILING((X330/$H330),1)*$H330),"")</f>
        <v>28</v>
      </c>
      <c r="Z330" s="36">
        <f>IFERROR(IF(Y330=0,"",ROUNDUP(Y330/H330,0)*0.00474),"")</f>
        <v>6.6360000000000002E-2</v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30.240000000000002</v>
      </c>
      <c r="BN330" s="64">
        <f>IFERROR(Y330*I330/H330,"0")</f>
        <v>31.360000000000003</v>
      </c>
      <c r="BO330" s="64">
        <f>IFERROR(1/J330*(X330/H330),"0")</f>
        <v>5.6722689075630252E-2</v>
      </c>
      <c r="BP330" s="64">
        <f>IFERROR(1/J330*(Y330/H330),"0")</f>
        <v>5.8823529411764705E-2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17.5</v>
      </c>
      <c r="Y331" s="545">
        <f>IFERROR(Y328/H328,"0")+IFERROR(Y329/H329,"0")+IFERROR(Y330/H330,"0")</f>
        <v>18</v>
      </c>
      <c r="Z331" s="545">
        <f>IFERROR(IF(Z328="",0,Z328),"0")+IFERROR(IF(Z329="",0,Z329),"0")+IFERROR(IF(Z330="",0,Z330),"0")</f>
        <v>8.5320000000000007E-2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35</v>
      </c>
      <c r="Y332" s="545">
        <f>IFERROR(SUM(Y328:Y330),"0")</f>
        <v>36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/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 t="s">
        <v>188</v>
      </c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 t="s">
        <v>106</v>
      </c>
      <c r="AK336" s="68">
        <v>29.4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 t="s">
        <v>188</v>
      </c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 t="s">
        <v>106</v>
      </c>
      <c r="AK337" s="68">
        <v>29.4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0</v>
      </c>
      <c r="Y343" s="544">
        <f t="shared" ref="Y343:Y349" si="32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0</v>
      </c>
      <c r="BN343" s="64">
        <f t="shared" ref="BN343:BN349" si="34">IFERROR(Y343*I343/H343,"0")</f>
        <v>0</v>
      </c>
      <c r="BO343" s="64">
        <f t="shared" ref="BO343:BO349" si="35">IFERROR(1/J343*(X343/H343),"0")</f>
        <v>0</v>
      </c>
      <c r="BP343" s="64">
        <f t="shared" ref="BP343:BP349" si="36">IFERROR(1/J343*(Y343/H343),"0")</f>
        <v>0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626</v>
      </c>
      <c r="Y344" s="544">
        <f t="shared" si="32"/>
        <v>630</v>
      </c>
      <c r="Z344" s="36">
        <f>IFERROR(IF(Y344=0,"",ROUNDUP(Y344/H344,0)*0.02175),"")</f>
        <v>0.91349999999999998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646.03199999999993</v>
      </c>
      <c r="BN344" s="64">
        <f t="shared" si="34"/>
        <v>650.16</v>
      </c>
      <c r="BO344" s="64">
        <f t="shared" si="35"/>
        <v>0.86944444444444446</v>
      </c>
      <c r="BP344" s="64">
        <f t="shared" si="36"/>
        <v>0.875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302</v>
      </c>
      <c r="Y346" s="544">
        <f t="shared" si="32"/>
        <v>315</v>
      </c>
      <c r="Z346" s="36">
        <f>IFERROR(IF(Y346=0,"",ROUNDUP(Y346/H346,0)*0.02175),"")</f>
        <v>0.45674999999999999</v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311.66399999999999</v>
      </c>
      <c r="BN346" s="64">
        <f t="shared" si="34"/>
        <v>325.08</v>
      </c>
      <c r="BO346" s="64">
        <f t="shared" si="35"/>
        <v>0.4194444444444444</v>
      </c>
      <c r="BP346" s="64">
        <f t="shared" si="36"/>
        <v>0.4375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61.866666666666667</v>
      </c>
      <c r="Y350" s="545">
        <f>IFERROR(Y343/H343,"0")+IFERROR(Y344/H344,"0")+IFERROR(Y345/H345,"0")+IFERROR(Y346/H346,"0")+IFERROR(Y347/H347,"0")+IFERROR(Y348/H348,"0")+IFERROR(Y349/H349,"0")</f>
        <v>63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1.37025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928</v>
      </c>
      <c r="Y351" s="545">
        <f>IFERROR(SUM(Y343:Y349),"0")</f>
        <v>945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2212</v>
      </c>
      <c r="Y353" s="544">
        <f>IFERROR(IF(X353="",0,CEILING((X353/$H353),1)*$H353),"")</f>
        <v>2220</v>
      </c>
      <c r="Z353" s="36">
        <f>IFERROR(IF(Y353=0,"",ROUNDUP(Y353/H353,0)*0.02175),"")</f>
        <v>3.2189999999999999</v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2282.7840000000001</v>
      </c>
      <c r="BN353" s="64">
        <f>IFERROR(Y353*I353/H353,"0")</f>
        <v>2291.04</v>
      </c>
      <c r="BO353" s="64">
        <f>IFERROR(1/J353*(X353/H353),"0")</f>
        <v>3.072222222222222</v>
      </c>
      <c r="BP353" s="64">
        <f>IFERROR(1/J353*(Y353/H353),"0")</f>
        <v>3.083333333333333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147.46666666666667</v>
      </c>
      <c r="Y355" s="545">
        <f>IFERROR(Y353/H353,"0")+IFERROR(Y354/H354,"0")</f>
        <v>148</v>
      </c>
      <c r="Z355" s="545">
        <f>IFERROR(IF(Z353="",0,Z353),"0")+IFERROR(IF(Z354="",0,Z354),"0")</f>
        <v>3.2189999999999999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2212</v>
      </c>
      <c r="Y356" s="545">
        <f>IFERROR(SUM(Y353:Y354),"0")</f>
        <v>2220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 t="s">
        <v>103</v>
      </c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573</v>
      </c>
      <c r="AG368" s="64"/>
      <c r="AJ368" s="68" t="s">
        <v>106</v>
      </c>
      <c r="AK368" s="68">
        <v>96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0</v>
      </c>
      <c r="Y370" s="545">
        <f>IFERROR(Y368/H368,"0")+IFERROR(Y369/H369,"0")</f>
        <v>0</v>
      </c>
      <c r="Z370" s="545">
        <f>IFERROR(IF(Z368="",0,Z368),"0")+IFERROR(IF(Z369="",0,Z369),"0")</f>
        <v>0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0</v>
      </c>
      <c r="Y371" s="545">
        <f>IFERROR(SUM(Y368:Y369),"0")</f>
        <v>0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 t="s">
        <v>110</v>
      </c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 t="s">
        <v>106</v>
      </c>
      <c r="AK373" s="68">
        <v>52.56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3840</v>
      </c>
      <c r="Y378" s="544">
        <f>IFERROR(IF(X378="",0,CEILING((X378/$H378),1)*$H378),"")</f>
        <v>3843</v>
      </c>
      <c r="Z378" s="36">
        <f>IFERROR(IF(Y378=0,"",ROUNDUP(Y378/H378,0)*0.01898),"")</f>
        <v>8.1044599999999996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4061.44</v>
      </c>
      <c r="BN378" s="64">
        <f>IFERROR(Y378*I378/H378,"0")</f>
        <v>4064.6129999999998</v>
      </c>
      <c r="BO378" s="64">
        <f>IFERROR(1/J378*(X378/H378),"0")</f>
        <v>6.666666666666667</v>
      </c>
      <c r="BP378" s="64">
        <f>IFERROR(1/J378*(Y378/H378),"0")</f>
        <v>6.671875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188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426.66666666666669</v>
      </c>
      <c r="Y380" s="545">
        <f>IFERROR(Y378/H378,"0")+IFERROR(Y379/H379,"0")</f>
        <v>427</v>
      </c>
      <c r="Z380" s="545">
        <f>IFERROR(IF(Z378="",0,Z378),"0")+IFERROR(IF(Z379="",0,Z379),"0")</f>
        <v>8.1044599999999996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3840</v>
      </c>
      <c r="Y381" s="545">
        <f>IFERROR(SUM(Y378:Y379),"0")</f>
        <v>3843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 t="s">
        <v>110</v>
      </c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 t="s">
        <v>106</v>
      </c>
      <c r="AK388" s="68">
        <v>64.8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207</v>
      </c>
      <c r="Y422" s="544">
        <f t="shared" ref="Y422:Y433" si="43">IFERROR(IF(X422="",0,CEILING((X422/$H422),1)*$H422),"")</f>
        <v>211.20000000000002</v>
      </c>
      <c r="Z422" s="36">
        <f t="shared" ref="Z422:Z428" si="44">IFERROR(IF(Y422=0,"",ROUNDUP(Y422/H422,0)*0.01196),"")</f>
        <v>0.47839999999999999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221.11363636363635</v>
      </c>
      <c r="BN422" s="64">
        <f t="shared" ref="BN422:BN433" si="46">IFERROR(Y422*I422/H422,"0")</f>
        <v>225.60000000000002</v>
      </c>
      <c r="BO422" s="64">
        <f t="shared" ref="BO422:BO433" si="47">IFERROR(1/J422*(X422/H422),"0")</f>
        <v>0.37696678321678323</v>
      </c>
      <c r="BP422" s="64">
        <f t="shared" ref="BP422:BP433" si="48">IFERROR(1/J422*(Y422/H422),"0")</f>
        <v>0.38461538461538464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4301012145</v>
      </c>
      <c r="D424" s="547">
        <v>4607091383522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/>
      <c r="M424" s="33" t="s">
        <v>104</v>
      </c>
      <c r="N424" s="33"/>
      <c r="O424" s="32">
        <v>60</v>
      </c>
      <c r="P424" s="70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/>
      <c r="AK424" s="68">
        <v>0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4301011376</v>
      </c>
      <c r="D425" s="547">
        <v>4680115885226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 t="s">
        <v>103</v>
      </c>
      <c r="M425" s="33" t="s">
        <v>77</v>
      </c>
      <c r="N425" s="33"/>
      <c r="O425" s="32">
        <v>60</v>
      </c>
      <c r="P425" s="71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721</v>
      </c>
      <c r="Y425" s="544">
        <f t="shared" si="43"/>
        <v>723.36</v>
      </c>
      <c r="Z425" s="36">
        <f t="shared" si="44"/>
        <v>1.63852</v>
      </c>
      <c r="AA425" s="56"/>
      <c r="AB425" s="57"/>
      <c r="AC425" s="467" t="s">
        <v>648</v>
      </c>
      <c r="AG425" s="64"/>
      <c r="AJ425" s="68" t="s">
        <v>106</v>
      </c>
      <c r="AK425" s="68">
        <v>42.24</v>
      </c>
      <c r="BB425" s="468" t="s">
        <v>1</v>
      </c>
      <c r="BM425" s="64">
        <f t="shared" si="45"/>
        <v>770.15909090909076</v>
      </c>
      <c r="BN425" s="64">
        <f t="shared" si="46"/>
        <v>772.68</v>
      </c>
      <c r="BO425" s="64">
        <f t="shared" si="47"/>
        <v>1.3130099067599066</v>
      </c>
      <c r="BP425" s="64">
        <f t="shared" si="48"/>
        <v>1.3173076923076923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1365</v>
      </c>
      <c r="Y427" s="544">
        <f t="shared" si="43"/>
        <v>1367.52</v>
      </c>
      <c r="Z427" s="36">
        <f t="shared" si="44"/>
        <v>3.0976400000000002</v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1458.0681818181818</v>
      </c>
      <c r="BN427" s="64">
        <f t="shared" si="46"/>
        <v>1460.7599999999998</v>
      </c>
      <c r="BO427" s="64">
        <f t="shared" si="47"/>
        <v>2.4857954545454546</v>
      </c>
      <c r="BP427" s="64">
        <f t="shared" si="48"/>
        <v>2.4903846153846154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3"/>
        <v>0</v>
      </c>
      <c r="Z430" s="36" t="str">
        <f>IFERROR(IF(Y430=0,"",ROUNDUP(Y430/H430,0)*0.00902),"")</f>
        <v/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434.280303030303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436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5.2145600000000005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2293</v>
      </c>
      <c r="Y435" s="545">
        <f>IFERROR(SUM(Y422:Y433),"0")</f>
        <v>2302.08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823</v>
      </c>
      <c r="Y437" s="544">
        <f>IFERROR(IF(X437="",0,CEILING((X437/$H437),1)*$H437),"")</f>
        <v>823.68000000000006</v>
      </c>
      <c r="Z437" s="36">
        <f>IFERROR(IF(Y437=0,"",ROUNDUP(Y437/H437,0)*0.01196),"")</f>
        <v>1.8657600000000001</v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879.11363636363615</v>
      </c>
      <c r="BN437" s="64">
        <f>IFERROR(Y437*I437/H437,"0")</f>
        <v>879.83999999999992</v>
      </c>
      <c r="BO437" s="64">
        <f>IFERROR(1/J437*(X437/H437),"0")</f>
        <v>1.4987616550116551</v>
      </c>
      <c r="BP437" s="64">
        <f>IFERROR(1/J437*(Y437/H437),"0")</f>
        <v>1.5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110</v>
      </c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0</v>
      </c>
      <c r="Y439" s="544">
        <f>IFERROR(IF(X439="",0,CEILING((X439/$H439),1)*$H439),"")</f>
        <v>0</v>
      </c>
      <c r="Z439" s="36" t="str">
        <f>IFERROR(IF(Y439=0,"",ROUNDUP(Y439/H439,0)*0.00902),"")</f>
        <v/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155.87121212121212</v>
      </c>
      <c r="Y440" s="545">
        <f>IFERROR(Y437/H437,"0")+IFERROR(Y438/H438,"0")+IFERROR(Y439/H439,"0")</f>
        <v>156</v>
      </c>
      <c r="Z440" s="545">
        <f>IFERROR(IF(Z437="",0,Z437),"0")+IFERROR(IF(Z438="",0,Z438),"0")+IFERROR(IF(Z439="",0,Z439),"0")</f>
        <v>1.8657600000000001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823</v>
      </c>
      <c r="Y441" s="545">
        <f>IFERROR(SUM(Y437:Y439),"0")</f>
        <v>823.68000000000006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160</v>
      </c>
      <c r="Y443" s="544">
        <f t="shared" ref="Y443:Y448" si="49">IFERROR(IF(X443="",0,CEILING((X443/$H443),1)*$H443),"")</f>
        <v>163.68</v>
      </c>
      <c r="Z443" s="36">
        <f>IFERROR(IF(Y443=0,"",ROUNDUP(Y443/H443,0)*0.01196),"")</f>
        <v>0.37075999999999998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170.90909090909091</v>
      </c>
      <c r="BN443" s="64">
        <f t="shared" ref="BN443:BN448" si="51">IFERROR(Y443*I443/H443,"0")</f>
        <v>174.84</v>
      </c>
      <c r="BO443" s="64">
        <f t="shared" ref="BO443:BO448" si="52">IFERROR(1/J443*(X443/H443),"0")</f>
        <v>0.29137529137529139</v>
      </c>
      <c r="BP443" s="64">
        <f t="shared" ref="BP443:BP448" si="53">IFERROR(1/J443*(Y443/H443),"0")</f>
        <v>0.29807692307692307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594</v>
      </c>
      <c r="Y444" s="544">
        <f t="shared" si="49"/>
        <v>596.64</v>
      </c>
      <c r="Z444" s="36">
        <f>IFERROR(IF(Y444=0,"",ROUNDUP(Y444/H444,0)*0.01196),"")</f>
        <v>1.35148</v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634.49999999999989</v>
      </c>
      <c r="BN444" s="64">
        <f t="shared" si="51"/>
        <v>637.31999999999994</v>
      </c>
      <c r="BO444" s="64">
        <f t="shared" si="52"/>
        <v>1.0817307692307694</v>
      </c>
      <c r="BP444" s="64">
        <f t="shared" si="53"/>
        <v>1.0865384615384615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1096</v>
      </c>
      <c r="Y445" s="544">
        <f t="shared" si="49"/>
        <v>1098.24</v>
      </c>
      <c r="Z445" s="36">
        <f>IFERROR(IF(Y445=0,"",ROUNDUP(Y445/H445,0)*0.01196),"")</f>
        <v>2.4876800000000001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1170.7272727272725</v>
      </c>
      <c r="BN445" s="64">
        <f t="shared" si="51"/>
        <v>1173.1199999999999</v>
      </c>
      <c r="BO445" s="64">
        <f t="shared" si="52"/>
        <v>1.995920745920746</v>
      </c>
      <c r="BP445" s="64">
        <f t="shared" si="53"/>
        <v>2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350.37878787878788</v>
      </c>
      <c r="Y449" s="545">
        <f>IFERROR(Y443/H443,"0")+IFERROR(Y444/H444,"0")+IFERROR(Y445/H445,"0")+IFERROR(Y446/H446,"0")+IFERROR(Y447/H447,"0")+IFERROR(Y448/H448,"0")</f>
        <v>352</v>
      </c>
      <c r="Z449" s="545">
        <f>IFERROR(IF(Z443="",0,Z443),"0")+IFERROR(IF(Z444="",0,Z444),"0")+IFERROR(IF(Z445="",0,Z445),"0")+IFERROR(IF(Z446="",0,Z446),"0")+IFERROR(IF(Z447="",0,Z447),"0")+IFERROR(IF(Z448="",0,Z448),"0")</f>
        <v>4.2099200000000003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1850</v>
      </c>
      <c r="Y450" s="545">
        <f>IFERROR(SUM(Y443:Y448),"0")</f>
        <v>1858.56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 t="s">
        <v>103</v>
      </c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 t="s">
        <v>106</v>
      </c>
      <c r="AK462" s="68">
        <v>96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/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/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/>
      <c r="AK474" s="68">
        <v>0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 t="s">
        <v>103</v>
      </c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 t="s">
        <v>106</v>
      </c>
      <c r="AK478" s="68">
        <v>72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15329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15425.66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16255.747643618635</v>
      </c>
      <c r="Y492" s="545">
        <f>IFERROR(SUM(BN22:BN488),"0")</f>
        <v>16358.191999999999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27</v>
      </c>
      <c r="Y493" s="38">
        <f>ROUNDUP(SUM(BP22:BP488),0)</f>
        <v>27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16930.747643618633</v>
      </c>
      <c r="Y494" s="545">
        <f>GrossWeightTotalR+PalletQtyTotalR*25</f>
        <v>17033.191999999999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2644.7202484334839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2665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32.099419999999995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192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0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267.2</v>
      </c>
      <c r="E501" s="46">
        <f>IFERROR(Y86*1,"0")+IFERROR(Y87*1,"0")+IFERROR(Y88*1,"0")+IFERROR(Y92*1,"0")+IFERROR(Y93*1,"0")+IFERROR(Y94*1,"0")+IFERROR(Y95*1,"0")</f>
        <v>198.9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885.6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180.42000000000002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1330.2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15.120000000000001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271.2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284.7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3165</v>
      </c>
      <c r="U501" s="46">
        <f>IFERROR(Y368*1,"0")+IFERROR(Y369*1,"0")+IFERROR(Y373*1,"0")+IFERROR(Y374*1,"0")+IFERROR(Y378*1,"0")+IFERROR(Y379*1,"0")</f>
        <v>3843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4984.32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5W+psSlraEw6MwTaxVhANu0pELTLfzH2FdS4rbyzdh5v1RCzyVpoEvsFpIlRrNsFs+8BYrBcyMa7VMgCwcDVjQ==" saltValue="zfrW5khR7q5c6+5aiCDZz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:X41 X52 X54 X56 X60 X80 X86:X88 X92 X94:X95 X100:X102 X107 X113 X115 X125:X126 X131 X160:X161 X164 X182 X191:X196 X198 X202:X205 X207:X210 X228 X250 X252 X268:X269 X298 X307 X316 X323:X324 X336:X337 X343:X346 X353 X368 X373 X378:X379 X388 X422:X423 X425 X427 X437 X439 X443:X445 X462 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zaPbdXstTYLc7PzE+Cd3HFXT6UYmznDJxSCnb5iibBUnY7Vg8/HrE44ki1R2NpbVkJkkxBYf4jXWZs5Re+oy5Q==" saltValue="30cx1WBAV6CJgbn3os2c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2025-10-29T08:00:09Z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