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0EA920-CB8C-4976-9B44-30D88D2A82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88" i="2" l="1"/>
  <c r="X488" i="2"/>
  <c r="X487" i="2"/>
  <c r="BO486" i="2"/>
  <c r="BM486" i="2"/>
  <c r="Y486" i="2"/>
  <c r="Y487" i="2" s="1"/>
  <c r="P486" i="2"/>
  <c r="X483" i="2"/>
  <c r="X482" i="2"/>
  <c r="BO481" i="2"/>
  <c r="BM481" i="2"/>
  <c r="Y481" i="2"/>
  <c r="Z481" i="2" s="1"/>
  <c r="P481" i="2"/>
  <c r="BO480" i="2"/>
  <c r="BM480" i="2"/>
  <c r="Y480" i="2"/>
  <c r="BP480" i="2" s="1"/>
  <c r="P480" i="2"/>
  <c r="X478" i="2"/>
  <c r="X477" i="2"/>
  <c r="BP476" i="2"/>
  <c r="BO476" i="2"/>
  <c r="BM476" i="2"/>
  <c r="Y476" i="2"/>
  <c r="BN476" i="2" s="1"/>
  <c r="P476" i="2"/>
  <c r="X474" i="2"/>
  <c r="X473" i="2"/>
  <c r="BO472" i="2"/>
  <c r="BM472" i="2"/>
  <c r="Y472" i="2"/>
  <c r="BP472" i="2" s="1"/>
  <c r="P472" i="2"/>
  <c r="BO471" i="2"/>
  <c r="BM471" i="2"/>
  <c r="Y471" i="2"/>
  <c r="P471" i="2"/>
  <c r="X469" i="2"/>
  <c r="X468" i="2"/>
  <c r="BO467" i="2"/>
  <c r="BM467" i="2"/>
  <c r="Y467" i="2"/>
  <c r="Y468" i="2" s="1"/>
  <c r="P467" i="2"/>
  <c r="BP466" i="2"/>
  <c r="BO466" i="2"/>
  <c r="BN466" i="2"/>
  <c r="BM466" i="2"/>
  <c r="Z466" i="2"/>
  <c r="Y466" i="2"/>
  <c r="P466" i="2"/>
  <c r="BO465" i="2"/>
  <c r="BN465" i="2"/>
  <c r="BM465" i="2"/>
  <c r="Z465" i="2"/>
  <c r="Y465" i="2"/>
  <c r="P465" i="2"/>
  <c r="X463" i="2"/>
  <c r="Y462" i="2"/>
  <c r="X462" i="2"/>
  <c r="BO461" i="2"/>
  <c r="BM461" i="2"/>
  <c r="Y461" i="2"/>
  <c r="BP461" i="2" s="1"/>
  <c r="P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P458" i="2"/>
  <c r="X454" i="2"/>
  <c r="X453" i="2"/>
  <c r="BO452" i="2"/>
  <c r="BM452" i="2"/>
  <c r="Y452" i="2"/>
  <c r="P452" i="2"/>
  <c r="BO451" i="2"/>
  <c r="BM451" i="2"/>
  <c r="Y451" i="2"/>
  <c r="P451" i="2"/>
  <c r="BO450" i="2"/>
  <c r="BM450" i="2"/>
  <c r="Z450" i="2"/>
  <c r="Y450" i="2"/>
  <c r="P450" i="2"/>
  <c r="X448" i="2"/>
  <c r="X447" i="2"/>
  <c r="BO446" i="2"/>
  <c r="BM446" i="2"/>
  <c r="Y446" i="2"/>
  <c r="P446" i="2"/>
  <c r="BP445" i="2"/>
  <c r="BO445" i="2"/>
  <c r="BN445" i="2"/>
  <c r="BM445" i="2"/>
  <c r="Z445" i="2"/>
  <c r="Y445" i="2"/>
  <c r="P445" i="2"/>
  <c r="BO444" i="2"/>
  <c r="BM444" i="2"/>
  <c r="Y444" i="2"/>
  <c r="P444" i="2"/>
  <c r="BO443" i="2"/>
  <c r="BM443" i="2"/>
  <c r="Z443" i="2"/>
  <c r="Y443" i="2"/>
  <c r="BP443" i="2" s="1"/>
  <c r="P443" i="2"/>
  <c r="BO442" i="2"/>
  <c r="BM442" i="2"/>
  <c r="Y442" i="2"/>
  <c r="P442" i="2"/>
  <c r="BP441" i="2"/>
  <c r="BO441" i="2"/>
  <c r="BN441" i="2"/>
  <c r="BM441" i="2"/>
  <c r="Z441" i="2"/>
  <c r="Y441" i="2"/>
  <c r="P441" i="2"/>
  <c r="X439" i="2"/>
  <c r="X438" i="2"/>
  <c r="BO437" i="2"/>
  <c r="BM437" i="2"/>
  <c r="Y437" i="2"/>
  <c r="P437" i="2"/>
  <c r="BP436" i="2"/>
  <c r="BO436" i="2"/>
  <c r="BM436" i="2"/>
  <c r="Y436" i="2"/>
  <c r="BN436" i="2" s="1"/>
  <c r="P436" i="2"/>
  <c r="BO435" i="2"/>
  <c r="BM435" i="2"/>
  <c r="Y435" i="2"/>
  <c r="P435" i="2"/>
  <c r="X433" i="2"/>
  <c r="X432" i="2"/>
  <c r="BP431" i="2"/>
  <c r="BO431" i="2"/>
  <c r="BN431" i="2"/>
  <c r="BM431" i="2"/>
  <c r="Z431" i="2"/>
  <c r="Y431" i="2"/>
  <c r="P431" i="2"/>
  <c r="BO430" i="2"/>
  <c r="BM430" i="2"/>
  <c r="Y430" i="2"/>
  <c r="P430" i="2"/>
  <c r="BP429" i="2"/>
  <c r="BO429" i="2"/>
  <c r="BN429" i="2"/>
  <c r="BM429" i="2"/>
  <c r="Z429" i="2"/>
  <c r="Y429" i="2"/>
  <c r="P429" i="2"/>
  <c r="BO428" i="2"/>
  <c r="BM428" i="2"/>
  <c r="Y428" i="2"/>
  <c r="BP428" i="2" s="1"/>
  <c r="P428" i="2"/>
  <c r="BO427" i="2"/>
  <c r="BM427" i="2"/>
  <c r="Y427" i="2"/>
  <c r="P427" i="2"/>
  <c r="BP426" i="2"/>
  <c r="BO426" i="2"/>
  <c r="BM426" i="2"/>
  <c r="Y426" i="2"/>
  <c r="BN426" i="2" s="1"/>
  <c r="P426" i="2"/>
  <c r="BO425" i="2"/>
  <c r="BM425" i="2"/>
  <c r="Y425" i="2"/>
  <c r="P425" i="2"/>
  <c r="BO424" i="2"/>
  <c r="BM424" i="2"/>
  <c r="Y424" i="2"/>
  <c r="P424" i="2"/>
  <c r="BO423" i="2"/>
  <c r="BM423" i="2"/>
  <c r="Z423" i="2"/>
  <c r="Y423" i="2"/>
  <c r="BP423" i="2" s="1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X417" i="2"/>
  <c r="Y416" i="2"/>
  <c r="X416" i="2"/>
  <c r="BP415" i="2"/>
  <c r="BO415" i="2"/>
  <c r="BM415" i="2"/>
  <c r="Y415" i="2"/>
  <c r="BN415" i="2" s="1"/>
  <c r="P415" i="2"/>
  <c r="X412" i="2"/>
  <c r="X411" i="2"/>
  <c r="BO410" i="2"/>
  <c r="BM410" i="2"/>
  <c r="Y410" i="2"/>
  <c r="P410" i="2"/>
  <c r="BO409" i="2"/>
  <c r="BM409" i="2"/>
  <c r="Y409" i="2"/>
  <c r="P409" i="2"/>
  <c r="BP408" i="2"/>
  <c r="BO408" i="2"/>
  <c r="BN408" i="2"/>
  <c r="BM408" i="2"/>
  <c r="Z408" i="2"/>
  <c r="Y408" i="2"/>
  <c r="P408" i="2"/>
  <c r="BO407" i="2"/>
  <c r="BM407" i="2"/>
  <c r="Y407" i="2"/>
  <c r="P407" i="2"/>
  <c r="X405" i="2"/>
  <c r="X404" i="2"/>
  <c r="BO403" i="2"/>
  <c r="BM403" i="2"/>
  <c r="Y403" i="2"/>
  <c r="Y405" i="2" s="1"/>
  <c r="P403" i="2"/>
  <c r="X400" i="2"/>
  <c r="X399" i="2"/>
  <c r="BO398" i="2"/>
  <c r="BM398" i="2"/>
  <c r="Y398" i="2"/>
  <c r="P398" i="2"/>
  <c r="BO397" i="2"/>
  <c r="BM397" i="2"/>
  <c r="Y397" i="2"/>
  <c r="Y399" i="2" s="1"/>
  <c r="P397" i="2"/>
  <c r="X395" i="2"/>
  <c r="X394" i="2"/>
  <c r="BP393" i="2"/>
  <c r="BO393" i="2"/>
  <c r="BN393" i="2"/>
  <c r="BM393" i="2"/>
  <c r="Z393" i="2"/>
  <c r="Y393" i="2"/>
  <c r="P393" i="2"/>
  <c r="BO392" i="2"/>
  <c r="BM392" i="2"/>
  <c r="Y392" i="2"/>
  <c r="P392" i="2"/>
  <c r="BP391" i="2"/>
  <c r="BO391" i="2"/>
  <c r="BM391" i="2"/>
  <c r="Y391" i="2"/>
  <c r="BN391" i="2" s="1"/>
  <c r="P391" i="2"/>
  <c r="BO390" i="2"/>
  <c r="BM390" i="2"/>
  <c r="Y390" i="2"/>
  <c r="P390" i="2"/>
  <c r="BP389" i="2"/>
  <c r="BO389" i="2"/>
  <c r="BN389" i="2"/>
  <c r="BM389" i="2"/>
  <c r="Z389" i="2"/>
  <c r="Y389" i="2"/>
  <c r="P389" i="2"/>
  <c r="BO388" i="2"/>
  <c r="BN388" i="2"/>
  <c r="BM388" i="2"/>
  <c r="Z388" i="2"/>
  <c r="Y388" i="2"/>
  <c r="BP388" i="2" s="1"/>
  <c r="P388" i="2"/>
  <c r="BO387" i="2"/>
  <c r="BM387" i="2"/>
  <c r="Y387" i="2"/>
  <c r="BP387" i="2" s="1"/>
  <c r="P387" i="2"/>
  <c r="BO386" i="2"/>
  <c r="BM386" i="2"/>
  <c r="Y386" i="2"/>
  <c r="P386" i="2"/>
  <c r="BP385" i="2"/>
  <c r="BO385" i="2"/>
  <c r="BN385" i="2"/>
  <c r="BM385" i="2"/>
  <c r="Z385" i="2"/>
  <c r="Y385" i="2"/>
  <c r="P385" i="2"/>
  <c r="X381" i="2"/>
  <c r="Y380" i="2"/>
  <c r="X380" i="2"/>
  <c r="BP379" i="2"/>
  <c r="BO379" i="2"/>
  <c r="BM379" i="2"/>
  <c r="Y379" i="2"/>
  <c r="BN379" i="2" s="1"/>
  <c r="P379" i="2"/>
  <c r="BO378" i="2"/>
  <c r="BM378" i="2"/>
  <c r="Y378" i="2"/>
  <c r="P378" i="2"/>
  <c r="X376" i="2"/>
  <c r="X375" i="2"/>
  <c r="BO374" i="2"/>
  <c r="BM374" i="2"/>
  <c r="Y374" i="2"/>
  <c r="P374" i="2"/>
  <c r="BP373" i="2"/>
  <c r="BO373" i="2"/>
  <c r="BN373" i="2"/>
  <c r="BM373" i="2"/>
  <c r="Z373" i="2"/>
  <c r="Y373" i="2"/>
  <c r="Y375" i="2" s="1"/>
  <c r="P373" i="2"/>
  <c r="X371" i="2"/>
  <c r="X370" i="2"/>
  <c r="BO369" i="2"/>
  <c r="BM369" i="2"/>
  <c r="Y369" i="2"/>
  <c r="BP369" i="2" s="1"/>
  <c r="P369" i="2"/>
  <c r="BO368" i="2"/>
  <c r="BM368" i="2"/>
  <c r="Y368" i="2"/>
  <c r="P368" i="2"/>
  <c r="Y365" i="2"/>
  <c r="X365" i="2"/>
  <c r="X364" i="2"/>
  <c r="BO363" i="2"/>
  <c r="BN363" i="2"/>
  <c r="BM363" i="2"/>
  <c r="Z363" i="2"/>
  <c r="Z364" i="2" s="1"/>
  <c r="Y363" i="2"/>
  <c r="BP363" i="2" s="1"/>
  <c r="P363" i="2"/>
  <c r="X361" i="2"/>
  <c r="X360" i="2"/>
  <c r="BP359" i="2"/>
  <c r="BO359" i="2"/>
  <c r="BN359" i="2"/>
  <c r="BM359" i="2"/>
  <c r="Z359" i="2"/>
  <c r="Y359" i="2"/>
  <c r="P359" i="2"/>
  <c r="BO358" i="2"/>
  <c r="BM358" i="2"/>
  <c r="Y358" i="2"/>
  <c r="P358" i="2"/>
  <c r="X356" i="2"/>
  <c r="X355" i="2"/>
  <c r="BO354" i="2"/>
  <c r="BM354" i="2"/>
  <c r="Y354" i="2"/>
  <c r="Z354" i="2" s="1"/>
  <c r="P354" i="2"/>
  <c r="BO353" i="2"/>
  <c r="BM353" i="2"/>
  <c r="Y353" i="2"/>
  <c r="Z353" i="2" s="1"/>
  <c r="P353" i="2"/>
  <c r="X351" i="2"/>
  <c r="X350" i="2"/>
  <c r="BP349" i="2"/>
  <c r="BO349" i="2"/>
  <c r="BM349" i="2"/>
  <c r="Y349" i="2"/>
  <c r="BN349" i="2" s="1"/>
  <c r="P349" i="2"/>
  <c r="BO348" i="2"/>
  <c r="BM348" i="2"/>
  <c r="Y348" i="2"/>
  <c r="P348" i="2"/>
  <c r="BO347" i="2"/>
  <c r="BM347" i="2"/>
  <c r="Y347" i="2"/>
  <c r="P347" i="2"/>
  <c r="BO346" i="2"/>
  <c r="BM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Z344" i="2" s="1"/>
  <c r="P344" i="2"/>
  <c r="BO343" i="2"/>
  <c r="BM343" i="2"/>
  <c r="Y343" i="2"/>
  <c r="P343" i="2"/>
  <c r="X339" i="2"/>
  <c r="X338" i="2"/>
  <c r="BP337" i="2"/>
  <c r="BO337" i="2"/>
  <c r="BM337" i="2"/>
  <c r="Y337" i="2"/>
  <c r="BN337" i="2" s="1"/>
  <c r="P337" i="2"/>
  <c r="BO336" i="2"/>
  <c r="BM336" i="2"/>
  <c r="Y336" i="2"/>
  <c r="P336" i="2"/>
  <c r="BO335" i="2"/>
  <c r="BM335" i="2"/>
  <c r="Y335" i="2"/>
  <c r="P335" i="2"/>
  <c r="X332" i="2"/>
  <c r="X331" i="2"/>
  <c r="BO330" i="2"/>
  <c r="BM330" i="2"/>
  <c r="Y330" i="2"/>
  <c r="P330" i="2"/>
  <c r="BP329" i="2"/>
  <c r="BO329" i="2"/>
  <c r="BN329" i="2"/>
  <c r="BM329" i="2"/>
  <c r="Z329" i="2"/>
  <c r="Y329" i="2"/>
  <c r="P329" i="2"/>
  <c r="BO328" i="2"/>
  <c r="BN328" i="2"/>
  <c r="BM328" i="2"/>
  <c r="Z328" i="2"/>
  <c r="Y328" i="2"/>
  <c r="P328" i="2"/>
  <c r="X326" i="2"/>
  <c r="X325" i="2"/>
  <c r="BO324" i="2"/>
  <c r="BM324" i="2"/>
  <c r="Y324" i="2"/>
  <c r="P324" i="2"/>
  <c r="BO323" i="2"/>
  <c r="BM323" i="2"/>
  <c r="Y323" i="2"/>
  <c r="P323" i="2"/>
  <c r="BO322" i="2"/>
  <c r="BM322" i="2"/>
  <c r="Z322" i="2"/>
  <c r="Y322" i="2"/>
  <c r="BP322" i="2" s="1"/>
  <c r="BP321" i="2"/>
  <c r="BO321" i="2"/>
  <c r="BM321" i="2"/>
  <c r="Y321" i="2"/>
  <c r="BN321" i="2" s="1"/>
  <c r="P321" i="2"/>
  <c r="X319" i="2"/>
  <c r="X318" i="2"/>
  <c r="BO317" i="2"/>
  <c r="BM317" i="2"/>
  <c r="Y317" i="2"/>
  <c r="P317" i="2"/>
  <c r="BP316" i="2"/>
  <c r="BO316" i="2"/>
  <c r="BM316" i="2"/>
  <c r="Y316" i="2"/>
  <c r="BN316" i="2" s="1"/>
  <c r="P316" i="2"/>
  <c r="BO315" i="2"/>
  <c r="BM315" i="2"/>
  <c r="Y315" i="2"/>
  <c r="P315" i="2"/>
  <c r="X313" i="2"/>
  <c r="X312" i="2"/>
  <c r="BP311" i="2"/>
  <c r="BO311" i="2"/>
  <c r="BN311" i="2"/>
  <c r="BM311" i="2"/>
  <c r="Z311" i="2"/>
  <c r="Y311" i="2"/>
  <c r="P311" i="2"/>
  <c r="BO310" i="2"/>
  <c r="BM310" i="2"/>
  <c r="Y310" i="2"/>
  <c r="P310" i="2"/>
  <c r="BP309" i="2"/>
  <c r="BO309" i="2"/>
  <c r="BN309" i="2"/>
  <c r="BM309" i="2"/>
  <c r="Z309" i="2"/>
  <c r="Y309" i="2"/>
  <c r="P309" i="2"/>
  <c r="BO308" i="2"/>
  <c r="BM308" i="2"/>
  <c r="Y308" i="2"/>
  <c r="P308" i="2"/>
  <c r="BO307" i="2"/>
  <c r="BM307" i="2"/>
  <c r="Z307" i="2"/>
  <c r="Y307" i="2"/>
  <c r="BP307" i="2" s="1"/>
  <c r="P307" i="2"/>
  <c r="X305" i="2"/>
  <c r="X304" i="2"/>
  <c r="BO303" i="2"/>
  <c r="BM303" i="2"/>
  <c r="Y303" i="2"/>
  <c r="Z303" i="2" s="1"/>
  <c r="P303" i="2"/>
  <c r="BO302" i="2"/>
  <c r="BM302" i="2"/>
  <c r="Y302" i="2"/>
  <c r="P302" i="2"/>
  <c r="BO301" i="2"/>
  <c r="BM301" i="2"/>
  <c r="Y301" i="2"/>
  <c r="P301" i="2"/>
  <c r="BP300" i="2"/>
  <c r="BO300" i="2"/>
  <c r="BN300" i="2"/>
  <c r="BM300" i="2"/>
  <c r="Z300" i="2"/>
  <c r="Y300" i="2"/>
  <c r="P300" i="2"/>
  <c r="BO299" i="2"/>
  <c r="BM299" i="2"/>
  <c r="Y299" i="2"/>
  <c r="P299" i="2"/>
  <c r="BP298" i="2"/>
  <c r="BO298" i="2"/>
  <c r="BN298" i="2"/>
  <c r="BM298" i="2"/>
  <c r="Z298" i="2"/>
  <c r="Y298" i="2"/>
  <c r="P298" i="2"/>
  <c r="BO297" i="2"/>
  <c r="BM297" i="2"/>
  <c r="Y297" i="2"/>
  <c r="P297" i="2"/>
  <c r="X295" i="2"/>
  <c r="X294" i="2"/>
  <c r="BO293" i="2"/>
  <c r="BM293" i="2"/>
  <c r="Y293" i="2"/>
  <c r="Z293" i="2" s="1"/>
  <c r="P293" i="2"/>
  <c r="BO292" i="2"/>
  <c r="BM292" i="2"/>
  <c r="Y292" i="2"/>
  <c r="Y295" i="2" s="1"/>
  <c r="P292" i="2"/>
  <c r="BP291" i="2"/>
  <c r="BO291" i="2"/>
  <c r="BN291" i="2"/>
  <c r="BM291" i="2"/>
  <c r="Z291" i="2"/>
  <c r="Y291" i="2"/>
  <c r="P291" i="2"/>
  <c r="BO290" i="2"/>
  <c r="BM290" i="2"/>
  <c r="Y290" i="2"/>
  <c r="P290" i="2"/>
  <c r="BP289" i="2"/>
  <c r="BO289" i="2"/>
  <c r="BN289" i="2"/>
  <c r="BM289" i="2"/>
  <c r="Z289" i="2"/>
  <c r="Y289" i="2"/>
  <c r="P289" i="2"/>
  <c r="X286" i="2"/>
  <c r="X285" i="2"/>
  <c r="BO284" i="2"/>
  <c r="BM284" i="2"/>
  <c r="Y284" i="2"/>
  <c r="Y286" i="2" s="1"/>
  <c r="P284" i="2"/>
  <c r="X282" i="2"/>
  <c r="X281" i="2"/>
  <c r="BO280" i="2"/>
  <c r="BN280" i="2"/>
  <c r="BM280" i="2"/>
  <c r="Z280" i="2"/>
  <c r="Y280" i="2"/>
  <c r="BP280" i="2" s="1"/>
  <c r="P280" i="2"/>
  <c r="BO279" i="2"/>
  <c r="BM279" i="2"/>
  <c r="Y279" i="2"/>
  <c r="Y281" i="2" s="1"/>
  <c r="P279" i="2"/>
  <c r="X276" i="2"/>
  <c r="X275" i="2"/>
  <c r="BP274" i="2"/>
  <c r="BO274" i="2"/>
  <c r="BN274" i="2"/>
  <c r="BM274" i="2"/>
  <c r="Z274" i="2"/>
  <c r="Y274" i="2"/>
  <c r="P274" i="2"/>
  <c r="BO273" i="2"/>
  <c r="BM273" i="2"/>
  <c r="Y273" i="2"/>
  <c r="P273" i="2"/>
  <c r="BP272" i="2"/>
  <c r="BO272" i="2"/>
  <c r="BM272" i="2"/>
  <c r="Y272" i="2"/>
  <c r="P272" i="2"/>
  <c r="X269" i="2"/>
  <c r="X268" i="2"/>
  <c r="BO267" i="2"/>
  <c r="BM267" i="2"/>
  <c r="Y267" i="2"/>
  <c r="P267" i="2"/>
  <c r="BO266" i="2"/>
  <c r="BM266" i="2"/>
  <c r="Y266" i="2"/>
  <c r="P266" i="2"/>
  <c r="BP265" i="2"/>
  <c r="BO265" i="2"/>
  <c r="BN265" i="2"/>
  <c r="BM265" i="2"/>
  <c r="Z265" i="2"/>
  <c r="Y265" i="2"/>
  <c r="P265" i="2"/>
  <c r="BO264" i="2"/>
  <c r="BM264" i="2"/>
  <c r="Y264" i="2"/>
  <c r="P264" i="2"/>
  <c r="X261" i="2"/>
  <c r="X260" i="2"/>
  <c r="BO259" i="2"/>
  <c r="BM259" i="2"/>
  <c r="Y259" i="2"/>
  <c r="BP259" i="2" s="1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Y261" i="2" s="1"/>
  <c r="P256" i="2"/>
  <c r="BP255" i="2"/>
  <c r="BO255" i="2"/>
  <c r="BN255" i="2"/>
  <c r="BM255" i="2"/>
  <c r="Z255" i="2"/>
  <c r="Y255" i="2"/>
  <c r="P255" i="2"/>
  <c r="X252" i="2"/>
  <c r="X251" i="2"/>
  <c r="BO250" i="2"/>
  <c r="BN250" i="2"/>
  <c r="BM250" i="2"/>
  <c r="Z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Z247" i="2" s="1"/>
  <c r="P247" i="2"/>
  <c r="BO246" i="2"/>
  <c r="BM246" i="2"/>
  <c r="Y246" i="2"/>
  <c r="Y252" i="2" s="1"/>
  <c r="P246" i="2"/>
  <c r="X244" i="2"/>
  <c r="X243" i="2"/>
  <c r="BO242" i="2"/>
  <c r="BM242" i="2"/>
  <c r="Y242" i="2"/>
  <c r="P242" i="2"/>
  <c r="X240" i="2"/>
  <c r="X239" i="2"/>
  <c r="BO238" i="2"/>
  <c r="BM238" i="2"/>
  <c r="Z238" i="2"/>
  <c r="Z239" i="2" s="1"/>
  <c r="Y238" i="2"/>
  <c r="Y240" i="2" s="1"/>
  <c r="P238" i="2"/>
  <c r="X236" i="2"/>
  <c r="X235" i="2"/>
  <c r="BO234" i="2"/>
  <c r="BM234" i="2"/>
  <c r="Y234" i="2"/>
  <c r="Z234" i="2" s="1"/>
  <c r="P234" i="2"/>
  <c r="BO233" i="2"/>
  <c r="BM233" i="2"/>
  <c r="Y233" i="2"/>
  <c r="P233" i="2"/>
  <c r="BO232" i="2"/>
  <c r="BM232" i="2"/>
  <c r="Y232" i="2"/>
  <c r="P232" i="2"/>
  <c r="BP231" i="2"/>
  <c r="BO231" i="2"/>
  <c r="BN231" i="2"/>
  <c r="BM231" i="2"/>
  <c r="Z231" i="2"/>
  <c r="Y231" i="2"/>
  <c r="P231" i="2"/>
  <c r="BO230" i="2"/>
  <c r="BM230" i="2"/>
  <c r="Y230" i="2"/>
  <c r="P230" i="2"/>
  <c r="BP229" i="2"/>
  <c r="BO229" i="2"/>
  <c r="BN229" i="2"/>
  <c r="BM229" i="2"/>
  <c r="Z229" i="2"/>
  <c r="Y229" i="2"/>
  <c r="P229" i="2"/>
  <c r="BO228" i="2"/>
  <c r="BM228" i="2"/>
  <c r="Y228" i="2"/>
  <c r="P228" i="2"/>
  <c r="BP227" i="2"/>
  <c r="BO227" i="2"/>
  <c r="BM227" i="2"/>
  <c r="Y227" i="2"/>
  <c r="BN227" i="2" s="1"/>
  <c r="P227" i="2"/>
  <c r="BO226" i="2"/>
  <c r="BM226" i="2"/>
  <c r="Y226" i="2"/>
  <c r="P226" i="2"/>
  <c r="BP225" i="2"/>
  <c r="BO225" i="2"/>
  <c r="BN225" i="2"/>
  <c r="BM225" i="2"/>
  <c r="Z225" i="2"/>
  <c r="Y225" i="2"/>
  <c r="P225" i="2"/>
  <c r="X222" i="2"/>
  <c r="X221" i="2"/>
  <c r="BP220" i="2"/>
  <c r="BO220" i="2"/>
  <c r="BN220" i="2"/>
  <c r="BM220" i="2"/>
  <c r="Z220" i="2"/>
  <c r="Y220" i="2"/>
  <c r="P220" i="2"/>
  <c r="BO219" i="2"/>
  <c r="BM219" i="2"/>
  <c r="Y219" i="2"/>
  <c r="P219" i="2"/>
  <c r="X217" i="2"/>
  <c r="X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P211" i="2"/>
  <c r="BO211" i="2"/>
  <c r="BN211" i="2"/>
  <c r="BM211" i="2"/>
  <c r="Z211" i="2"/>
  <c r="Y211" i="2"/>
  <c r="P211" i="2"/>
  <c r="BO210" i="2"/>
  <c r="BM210" i="2"/>
  <c r="Y210" i="2"/>
  <c r="P210" i="2"/>
  <c r="BP209" i="2"/>
  <c r="BO209" i="2"/>
  <c r="BN209" i="2"/>
  <c r="BM209" i="2"/>
  <c r="Z209" i="2"/>
  <c r="Y209" i="2"/>
  <c r="P209" i="2"/>
  <c r="BO208" i="2"/>
  <c r="BM208" i="2"/>
  <c r="Y208" i="2"/>
  <c r="P208" i="2"/>
  <c r="BO207" i="2"/>
  <c r="BM207" i="2"/>
  <c r="Z207" i="2"/>
  <c r="Y207" i="2"/>
  <c r="P207" i="2"/>
  <c r="X205" i="2"/>
  <c r="X204" i="2"/>
  <c r="BO203" i="2"/>
  <c r="BM203" i="2"/>
  <c r="Y203" i="2"/>
  <c r="Z203" i="2" s="1"/>
  <c r="P203" i="2"/>
  <c r="BO202" i="2"/>
  <c r="BM202" i="2"/>
  <c r="Y202" i="2"/>
  <c r="P202" i="2"/>
  <c r="BO201" i="2"/>
  <c r="BM201" i="2"/>
  <c r="Y201" i="2"/>
  <c r="P201" i="2"/>
  <c r="BP200" i="2"/>
  <c r="BO200" i="2"/>
  <c r="BN200" i="2"/>
  <c r="BM200" i="2"/>
  <c r="Z200" i="2"/>
  <c r="Y200" i="2"/>
  <c r="P200" i="2"/>
  <c r="BO199" i="2"/>
  <c r="BM199" i="2"/>
  <c r="Z199" i="2"/>
  <c r="Y199" i="2"/>
  <c r="P199" i="2"/>
  <c r="BO198" i="2"/>
  <c r="BM198" i="2"/>
  <c r="Y198" i="2"/>
  <c r="BP198" i="2" s="1"/>
  <c r="P198" i="2"/>
  <c r="BO197" i="2"/>
  <c r="BM197" i="2"/>
  <c r="Z197" i="2"/>
  <c r="Y197" i="2"/>
  <c r="BP197" i="2" s="1"/>
  <c r="P197" i="2"/>
  <c r="BO196" i="2"/>
  <c r="BM196" i="2"/>
  <c r="Y196" i="2"/>
  <c r="BN196" i="2" s="1"/>
  <c r="P196" i="2"/>
  <c r="X194" i="2"/>
  <c r="X193" i="2"/>
  <c r="BO192" i="2"/>
  <c r="BM192" i="2"/>
  <c r="Y192" i="2"/>
  <c r="Y194" i="2" s="1"/>
  <c r="P192" i="2"/>
  <c r="BP191" i="2"/>
  <c r="BO191" i="2"/>
  <c r="BN191" i="2"/>
  <c r="BM191" i="2"/>
  <c r="Z191" i="2"/>
  <c r="Y191" i="2"/>
  <c r="P191" i="2"/>
  <c r="X189" i="2"/>
  <c r="X188" i="2"/>
  <c r="BO187" i="2"/>
  <c r="BN187" i="2"/>
  <c r="BM187" i="2"/>
  <c r="Z187" i="2"/>
  <c r="Y187" i="2"/>
  <c r="BP187" i="2" s="1"/>
  <c r="P187" i="2"/>
  <c r="BO186" i="2"/>
  <c r="BM186" i="2"/>
  <c r="Y186" i="2"/>
  <c r="BP186" i="2" s="1"/>
  <c r="P186" i="2"/>
  <c r="X183" i="2"/>
  <c r="X182" i="2"/>
  <c r="BO181" i="2"/>
  <c r="BM181" i="2"/>
  <c r="Y181" i="2"/>
  <c r="Z181" i="2" s="1"/>
  <c r="Z182" i="2" s="1"/>
  <c r="P181" i="2"/>
  <c r="X179" i="2"/>
  <c r="X178" i="2"/>
  <c r="BO177" i="2"/>
  <c r="BM177" i="2"/>
  <c r="Y177" i="2"/>
  <c r="BP177" i="2" s="1"/>
  <c r="P177" i="2"/>
  <c r="BP176" i="2"/>
  <c r="BO176" i="2"/>
  <c r="BN176" i="2"/>
  <c r="BM176" i="2"/>
  <c r="Z176" i="2"/>
  <c r="Y176" i="2"/>
  <c r="P176" i="2"/>
  <c r="BO175" i="2"/>
  <c r="BM175" i="2"/>
  <c r="Y175" i="2"/>
  <c r="Y179" i="2" s="1"/>
  <c r="P175" i="2"/>
  <c r="X173" i="2"/>
  <c r="X172" i="2"/>
  <c r="BO171" i="2"/>
  <c r="BM171" i="2"/>
  <c r="Y171" i="2"/>
  <c r="Z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P168" i="2"/>
  <c r="BO168" i="2"/>
  <c r="BN168" i="2"/>
  <c r="BM168" i="2"/>
  <c r="Z168" i="2"/>
  <c r="Y168" i="2"/>
  <c r="P168" i="2"/>
  <c r="BO167" i="2"/>
  <c r="BM167" i="2"/>
  <c r="Y167" i="2"/>
  <c r="BP167" i="2" s="1"/>
  <c r="P167" i="2"/>
  <c r="BP166" i="2"/>
  <c r="BO166" i="2"/>
  <c r="BN166" i="2"/>
  <c r="BM166" i="2"/>
  <c r="Z166" i="2"/>
  <c r="Y166" i="2"/>
  <c r="P166" i="2"/>
  <c r="BO165" i="2"/>
  <c r="BM165" i="2"/>
  <c r="Y165" i="2"/>
  <c r="BP165" i="2" s="1"/>
  <c r="P165" i="2"/>
  <c r="BO164" i="2"/>
  <c r="BM164" i="2"/>
  <c r="Z164" i="2"/>
  <c r="Y164" i="2"/>
  <c r="BP164" i="2" s="1"/>
  <c r="P164" i="2"/>
  <c r="BO163" i="2"/>
  <c r="BM163" i="2"/>
  <c r="Y163" i="2"/>
  <c r="BN163" i="2" s="1"/>
  <c r="P163" i="2"/>
  <c r="X161" i="2"/>
  <c r="X160" i="2"/>
  <c r="BO159" i="2"/>
  <c r="BM159" i="2"/>
  <c r="Y159" i="2"/>
  <c r="Y161" i="2" s="1"/>
  <c r="P159" i="2"/>
  <c r="Y155" i="2"/>
  <c r="X155" i="2"/>
  <c r="Y154" i="2"/>
  <c r="X154" i="2"/>
  <c r="BP153" i="2"/>
  <c r="BO153" i="2"/>
  <c r="BN153" i="2"/>
  <c r="BM153" i="2"/>
  <c r="Z153" i="2"/>
  <c r="Z154" i="2" s="1"/>
  <c r="Y153" i="2"/>
  <c r="X151" i="2"/>
  <c r="X150" i="2"/>
  <c r="BO149" i="2"/>
  <c r="BM149" i="2"/>
  <c r="Y149" i="2"/>
  <c r="Z149" i="2" s="1"/>
  <c r="P149" i="2"/>
  <c r="BP148" i="2"/>
  <c r="BO148" i="2"/>
  <c r="BN148" i="2"/>
  <c r="BM148" i="2"/>
  <c r="Z148" i="2"/>
  <c r="Y148" i="2"/>
  <c r="P148" i="2"/>
  <c r="BO147" i="2"/>
  <c r="BM147" i="2"/>
  <c r="Y147" i="2"/>
  <c r="Y150" i="2" s="1"/>
  <c r="P147" i="2"/>
  <c r="X145" i="2"/>
  <c r="X144" i="2"/>
  <c r="BP143" i="2"/>
  <c r="BO143" i="2"/>
  <c r="BM143" i="2"/>
  <c r="Y143" i="2"/>
  <c r="BN143" i="2" s="1"/>
  <c r="P143" i="2"/>
  <c r="BO142" i="2"/>
  <c r="BM142" i="2"/>
  <c r="Y142" i="2"/>
  <c r="Z142" i="2" s="1"/>
  <c r="P142" i="2"/>
  <c r="BO141" i="2"/>
  <c r="BN141" i="2"/>
  <c r="BM141" i="2"/>
  <c r="Z141" i="2"/>
  <c r="Y141" i="2"/>
  <c r="Y145" i="2" s="1"/>
  <c r="P141" i="2"/>
  <c r="X138" i="2"/>
  <c r="X137" i="2"/>
  <c r="BP136" i="2"/>
  <c r="BO136" i="2"/>
  <c r="BN136" i="2"/>
  <c r="BM136" i="2"/>
  <c r="Z136" i="2"/>
  <c r="Y136" i="2"/>
  <c r="P136" i="2"/>
  <c r="BO135" i="2"/>
  <c r="BM135" i="2"/>
  <c r="Y135" i="2"/>
  <c r="Y137" i="2" s="1"/>
  <c r="P135" i="2"/>
  <c r="X133" i="2"/>
  <c r="X132" i="2"/>
  <c r="BO131" i="2"/>
  <c r="BM131" i="2"/>
  <c r="Y131" i="2"/>
  <c r="Z131" i="2" s="1"/>
  <c r="P131" i="2"/>
  <c r="BO130" i="2"/>
  <c r="BM130" i="2"/>
  <c r="Y130" i="2"/>
  <c r="Z130" i="2" s="1"/>
  <c r="Z132" i="2" s="1"/>
  <c r="P130" i="2"/>
  <c r="X128" i="2"/>
  <c r="X127" i="2"/>
  <c r="BO126" i="2"/>
  <c r="BM126" i="2"/>
  <c r="Y126" i="2"/>
  <c r="G499" i="2" s="1"/>
  <c r="P126" i="2"/>
  <c r="BP125" i="2"/>
  <c r="BO125" i="2"/>
  <c r="BN125" i="2"/>
  <c r="BM125" i="2"/>
  <c r="Z125" i="2"/>
  <c r="Y125" i="2"/>
  <c r="P125" i="2"/>
  <c r="X122" i="2"/>
  <c r="Y121" i="2"/>
  <c r="X121" i="2"/>
  <c r="BP120" i="2"/>
  <c r="BO120" i="2"/>
  <c r="BM120" i="2"/>
  <c r="Y120" i="2"/>
  <c r="BN120" i="2" s="1"/>
  <c r="P120" i="2"/>
  <c r="X118" i="2"/>
  <c r="X117" i="2"/>
  <c r="BO116" i="2"/>
  <c r="BM116" i="2"/>
  <c r="Y116" i="2"/>
  <c r="P116" i="2"/>
  <c r="BO115" i="2"/>
  <c r="BM115" i="2"/>
  <c r="Y115" i="2"/>
  <c r="BP115" i="2" s="1"/>
  <c r="P115" i="2"/>
  <c r="BP114" i="2"/>
  <c r="BO114" i="2"/>
  <c r="BN114" i="2"/>
  <c r="BM114" i="2"/>
  <c r="Z114" i="2"/>
  <c r="Y114" i="2"/>
  <c r="P114" i="2"/>
  <c r="BO113" i="2"/>
  <c r="BM113" i="2"/>
  <c r="Y113" i="2"/>
  <c r="BP113" i="2" s="1"/>
  <c r="P113" i="2"/>
  <c r="X111" i="2"/>
  <c r="X110" i="2"/>
  <c r="BO109" i="2"/>
  <c r="BM109" i="2"/>
  <c r="Y109" i="2"/>
  <c r="P109" i="2"/>
  <c r="BO108" i="2"/>
  <c r="BM108" i="2"/>
  <c r="Y108" i="2"/>
  <c r="Z108" i="2" s="1"/>
  <c r="P108" i="2"/>
  <c r="BO107" i="2"/>
  <c r="BM107" i="2"/>
  <c r="Y107" i="2"/>
  <c r="Z107" i="2" s="1"/>
  <c r="P107" i="2"/>
  <c r="X105" i="2"/>
  <c r="X104" i="2"/>
  <c r="BO103" i="2"/>
  <c r="BM103" i="2"/>
  <c r="Y103" i="2"/>
  <c r="Z103" i="2" s="1"/>
  <c r="P103" i="2"/>
  <c r="BP102" i="2"/>
  <c r="BO102" i="2"/>
  <c r="BN102" i="2"/>
  <c r="BM102" i="2"/>
  <c r="Z102" i="2"/>
  <c r="Y102" i="2"/>
  <c r="P102" i="2"/>
  <c r="BO101" i="2"/>
  <c r="BM101" i="2"/>
  <c r="Y101" i="2"/>
  <c r="P101" i="2"/>
  <c r="BO100" i="2"/>
  <c r="BM100" i="2"/>
  <c r="Y100" i="2"/>
  <c r="F499" i="2" s="1"/>
  <c r="P100" i="2"/>
  <c r="X97" i="2"/>
  <c r="X96" i="2"/>
  <c r="BO95" i="2"/>
  <c r="BM95" i="2"/>
  <c r="Y95" i="2"/>
  <c r="Z95" i="2" s="1"/>
  <c r="P95" i="2"/>
  <c r="BO94" i="2"/>
  <c r="BM94" i="2"/>
  <c r="Y94" i="2"/>
  <c r="BP94" i="2" s="1"/>
  <c r="P94" i="2"/>
  <c r="BO93" i="2"/>
  <c r="BM93" i="2"/>
  <c r="Y93" i="2"/>
  <c r="BP93" i="2" s="1"/>
  <c r="P93" i="2"/>
  <c r="BO92" i="2"/>
  <c r="BM92" i="2"/>
  <c r="Y92" i="2"/>
  <c r="Z92" i="2" s="1"/>
  <c r="P92" i="2"/>
  <c r="X90" i="2"/>
  <c r="X89" i="2"/>
  <c r="BO88" i="2"/>
  <c r="BM88" i="2"/>
  <c r="Z88" i="2"/>
  <c r="Y88" i="2"/>
  <c r="BP88" i="2" s="1"/>
  <c r="P88" i="2"/>
  <c r="BO87" i="2"/>
  <c r="BM87" i="2"/>
  <c r="Y87" i="2"/>
  <c r="BN87" i="2" s="1"/>
  <c r="P87" i="2"/>
  <c r="BP86" i="2"/>
  <c r="BO86" i="2"/>
  <c r="BM86" i="2"/>
  <c r="Y86" i="2"/>
  <c r="P86" i="2"/>
  <c r="X83" i="2"/>
  <c r="X82" i="2"/>
  <c r="BO81" i="2"/>
  <c r="BM81" i="2"/>
  <c r="Y81" i="2"/>
  <c r="BN81" i="2" s="1"/>
  <c r="P81" i="2"/>
  <c r="BP80" i="2"/>
  <c r="BO80" i="2"/>
  <c r="BN80" i="2"/>
  <c r="BM80" i="2"/>
  <c r="Z80" i="2"/>
  <c r="Y80" i="2"/>
  <c r="Y83" i="2" s="1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BO73" i="2"/>
  <c r="BM73" i="2"/>
  <c r="Y73" i="2"/>
  <c r="Z73" i="2" s="1"/>
  <c r="P73" i="2"/>
  <c r="BO72" i="2"/>
  <c r="BM72" i="2"/>
  <c r="Y72" i="2"/>
  <c r="Y77" i="2" s="1"/>
  <c r="P72" i="2"/>
  <c r="X70" i="2"/>
  <c r="X69" i="2"/>
  <c r="BP68" i="2"/>
  <c r="BO68" i="2"/>
  <c r="BN68" i="2"/>
  <c r="BM68" i="2"/>
  <c r="Z68" i="2"/>
  <c r="Y68" i="2"/>
  <c r="P68" i="2"/>
  <c r="BO67" i="2"/>
  <c r="BM67" i="2"/>
  <c r="Y67" i="2"/>
  <c r="BN67" i="2" s="1"/>
  <c r="P67" i="2"/>
  <c r="BO66" i="2"/>
  <c r="BM66" i="2"/>
  <c r="Y66" i="2"/>
  <c r="BP66" i="2" s="1"/>
  <c r="P66" i="2"/>
  <c r="X64" i="2"/>
  <c r="X63" i="2"/>
  <c r="BO62" i="2"/>
  <c r="BM62" i="2"/>
  <c r="Y62" i="2"/>
  <c r="Z62" i="2" s="1"/>
  <c r="P62" i="2"/>
  <c r="BO61" i="2"/>
  <c r="BM61" i="2"/>
  <c r="Y61" i="2"/>
  <c r="BP61" i="2" s="1"/>
  <c r="P61" i="2"/>
  <c r="BO60" i="2"/>
  <c r="BM60" i="2"/>
  <c r="Y60" i="2"/>
  <c r="BP60" i="2" s="1"/>
  <c r="P60" i="2"/>
  <c r="X58" i="2"/>
  <c r="X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P54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Z52" i="2" s="1"/>
  <c r="P52" i="2"/>
  <c r="BO51" i="2"/>
  <c r="BM51" i="2"/>
  <c r="Y51" i="2"/>
  <c r="Y57" i="2" s="1"/>
  <c r="P51" i="2"/>
  <c r="Y48" i="2"/>
  <c r="X48" i="2"/>
  <c r="Y47" i="2"/>
  <c r="X47" i="2"/>
  <c r="BP46" i="2"/>
  <c r="BO46" i="2"/>
  <c r="BN46" i="2"/>
  <c r="BM46" i="2"/>
  <c r="Z46" i="2"/>
  <c r="Z47" i="2" s="1"/>
  <c r="Y46" i="2"/>
  <c r="P46" i="2"/>
  <c r="X44" i="2"/>
  <c r="X43" i="2"/>
  <c r="BO42" i="2"/>
  <c r="BM42" i="2"/>
  <c r="Y42" i="2"/>
  <c r="P42" i="2"/>
  <c r="BO41" i="2"/>
  <c r="BM41" i="2"/>
  <c r="Y41" i="2"/>
  <c r="Z41" i="2" s="1"/>
  <c r="P41" i="2"/>
  <c r="BO40" i="2"/>
  <c r="BM40" i="2"/>
  <c r="Y40" i="2"/>
  <c r="C499" i="2" s="1"/>
  <c r="P40" i="2"/>
  <c r="X36" i="2"/>
  <c r="X35" i="2"/>
  <c r="BO34" i="2"/>
  <c r="BM34" i="2"/>
  <c r="Y34" i="2"/>
  <c r="Z34" i="2" s="1"/>
  <c r="Z35" i="2" s="1"/>
  <c r="P34" i="2"/>
  <c r="X32" i="2"/>
  <c r="X31" i="2"/>
  <c r="BO30" i="2"/>
  <c r="BM30" i="2"/>
  <c r="Z30" i="2"/>
  <c r="Y30" i="2"/>
  <c r="BP30" i="2" s="1"/>
  <c r="P30" i="2"/>
  <c r="BO29" i="2"/>
  <c r="BM29" i="2"/>
  <c r="Y29" i="2"/>
  <c r="BN29" i="2" s="1"/>
  <c r="P29" i="2"/>
  <c r="BP28" i="2"/>
  <c r="BO28" i="2"/>
  <c r="BM28" i="2"/>
  <c r="Y28" i="2"/>
  <c r="BN28" i="2" s="1"/>
  <c r="P28" i="2"/>
  <c r="BO27" i="2"/>
  <c r="BM27" i="2"/>
  <c r="Y27" i="2"/>
  <c r="Z27" i="2" s="1"/>
  <c r="P27" i="2"/>
  <c r="BO26" i="2"/>
  <c r="BN26" i="2"/>
  <c r="BM26" i="2"/>
  <c r="Z26" i="2"/>
  <c r="Y26" i="2"/>
  <c r="BP26" i="2" s="1"/>
  <c r="P26" i="2"/>
  <c r="X24" i="2"/>
  <c r="X23" i="2"/>
  <c r="X493" i="2" s="1"/>
  <c r="BO22" i="2"/>
  <c r="X491" i="2" s="1"/>
  <c r="BM22" i="2"/>
  <c r="X490" i="2" s="1"/>
  <c r="Y22" i="2"/>
  <c r="B499" i="2" s="1"/>
  <c r="P22" i="2"/>
  <c r="H10" i="2"/>
  <c r="J9" i="2"/>
  <c r="A9" i="2"/>
  <c r="A10" i="2" s="1"/>
  <c r="D7" i="2"/>
  <c r="Q6" i="2"/>
  <c r="P2" i="2"/>
  <c r="Z82" i="2" l="1"/>
  <c r="X489" i="2"/>
  <c r="BN34" i="2"/>
  <c r="BP34" i="2"/>
  <c r="Y35" i="2"/>
  <c r="BP81" i="2"/>
  <c r="Y82" i="2"/>
  <c r="BN92" i="2"/>
  <c r="BP92" i="2"/>
  <c r="Y104" i="2"/>
  <c r="BN103" i="2"/>
  <c r="BP103" i="2"/>
  <c r="BN107" i="2"/>
  <c r="BP107" i="2"/>
  <c r="BN108" i="2"/>
  <c r="BP108" i="2"/>
  <c r="Y111" i="2"/>
  <c r="BN126" i="2"/>
  <c r="BP126" i="2"/>
  <c r="Y127" i="2"/>
  <c r="BN149" i="2"/>
  <c r="BP149" i="2"/>
  <c r="BN170" i="2"/>
  <c r="BP170" i="2"/>
  <c r="BN171" i="2"/>
  <c r="BP171" i="2"/>
  <c r="BP208" i="2"/>
  <c r="BN208" i="2"/>
  <c r="Z208" i="2"/>
  <c r="BN213" i="2"/>
  <c r="BP213" i="2"/>
  <c r="BN214" i="2"/>
  <c r="BP214" i="2"/>
  <c r="Y222" i="2"/>
  <c r="BP219" i="2"/>
  <c r="BN219" i="2"/>
  <c r="Z219" i="2"/>
  <c r="Z221" i="2" s="1"/>
  <c r="BP228" i="2"/>
  <c r="Z228" i="2"/>
  <c r="BP232" i="2"/>
  <c r="BN232" i="2"/>
  <c r="Z232" i="2"/>
  <c r="BP266" i="2"/>
  <c r="BN266" i="2"/>
  <c r="Z266" i="2"/>
  <c r="BN293" i="2"/>
  <c r="BP293" i="2"/>
  <c r="Y304" i="2"/>
  <c r="Z297" i="2"/>
  <c r="BP301" i="2"/>
  <c r="BN301" i="2"/>
  <c r="Z301" i="2"/>
  <c r="BP310" i="2"/>
  <c r="BN310" i="2"/>
  <c r="Z310" i="2"/>
  <c r="BP317" i="2"/>
  <c r="Z317" i="2"/>
  <c r="BN330" i="2"/>
  <c r="BP330" i="2"/>
  <c r="R499" i="2"/>
  <c r="BN335" i="2"/>
  <c r="Z335" i="2"/>
  <c r="Y338" i="2"/>
  <c r="BP336" i="2"/>
  <c r="BN336" i="2"/>
  <c r="Z336" i="2"/>
  <c r="Y360" i="2"/>
  <c r="Y361" i="2"/>
  <c r="BP358" i="2"/>
  <c r="BN358" i="2"/>
  <c r="Z358" i="2"/>
  <c r="Z360" i="2" s="1"/>
  <c r="BN386" i="2"/>
  <c r="BP386" i="2"/>
  <c r="BP392" i="2"/>
  <c r="Z392" i="2"/>
  <c r="BP409" i="2"/>
  <c r="BN409" i="2"/>
  <c r="Z409" i="2"/>
  <c r="BP424" i="2"/>
  <c r="BN424" i="2"/>
  <c r="Z424" i="2"/>
  <c r="BP425" i="2"/>
  <c r="BN425" i="2"/>
  <c r="Z425" i="2"/>
  <c r="BP430" i="2"/>
  <c r="BN430" i="2"/>
  <c r="Z430" i="2"/>
  <c r="BN437" i="2"/>
  <c r="Z437" i="2"/>
  <c r="BP437" i="2"/>
  <c r="BP444" i="2"/>
  <c r="BN444" i="2"/>
  <c r="Z444" i="2"/>
  <c r="BN451" i="2"/>
  <c r="Z451" i="2"/>
  <c r="BP451" i="2"/>
  <c r="F10" i="2"/>
  <c r="Z22" i="2"/>
  <c r="Z23" i="2" s="1"/>
  <c r="BN22" i="2"/>
  <c r="BP22" i="2"/>
  <c r="Y23" i="2"/>
  <c r="Y24" i="2"/>
  <c r="BP29" i="2"/>
  <c r="BN40" i="2"/>
  <c r="BP40" i="2"/>
  <c r="BN41" i="2"/>
  <c r="BP41" i="2"/>
  <c r="Y44" i="2"/>
  <c r="Z51" i="2"/>
  <c r="BN51" i="2"/>
  <c r="BP53" i="2"/>
  <c r="Z55" i="2"/>
  <c r="Z61" i="2"/>
  <c r="BN61" i="2"/>
  <c r="Z67" i="2"/>
  <c r="Y70" i="2"/>
  <c r="BN73" i="2"/>
  <c r="BP73" i="2"/>
  <c r="BN74" i="2"/>
  <c r="BP74" i="2"/>
  <c r="Z81" i="2"/>
  <c r="E499" i="2"/>
  <c r="BP87" i="2"/>
  <c r="Z94" i="2"/>
  <c r="BN94" i="2"/>
  <c r="Z101" i="2"/>
  <c r="Z113" i="2"/>
  <c r="BN113" i="2"/>
  <c r="Z115" i="2"/>
  <c r="BN115" i="2"/>
  <c r="Y118" i="2"/>
  <c r="BN130" i="2"/>
  <c r="BP130" i="2"/>
  <c r="BN131" i="2"/>
  <c r="BP131" i="2"/>
  <c r="Y132" i="2"/>
  <c r="Z135" i="2"/>
  <c r="Z137" i="2" s="1"/>
  <c r="BN135" i="2"/>
  <c r="BP135" i="2"/>
  <c r="Y138" i="2"/>
  <c r="Z147" i="2"/>
  <c r="Z150" i="2" s="1"/>
  <c r="BP163" i="2"/>
  <c r="Z165" i="2"/>
  <c r="BN165" i="2"/>
  <c r="Z167" i="2"/>
  <c r="BN167" i="2"/>
  <c r="Z175" i="2"/>
  <c r="BN175" i="2"/>
  <c r="BP175" i="2"/>
  <c r="Z177" i="2"/>
  <c r="Z178" i="2" s="1"/>
  <c r="BN177" i="2"/>
  <c r="Y178" i="2"/>
  <c r="BP196" i="2"/>
  <c r="Z198" i="2"/>
  <c r="BN198" i="2"/>
  <c r="BP199" i="2"/>
  <c r="BN199" i="2"/>
  <c r="BP201" i="2"/>
  <c r="BN201" i="2"/>
  <c r="Z201" i="2"/>
  <c r="BP210" i="2"/>
  <c r="BN210" i="2"/>
  <c r="Z210" i="2"/>
  <c r="Y221" i="2"/>
  <c r="BN226" i="2"/>
  <c r="BP226" i="2"/>
  <c r="BP230" i="2"/>
  <c r="BN230" i="2"/>
  <c r="Z230" i="2"/>
  <c r="BN242" i="2"/>
  <c r="Y243" i="2"/>
  <c r="BP242" i="2"/>
  <c r="BN246" i="2"/>
  <c r="BP246" i="2"/>
  <c r="BN247" i="2"/>
  <c r="BP247" i="2"/>
  <c r="BN249" i="2"/>
  <c r="BN257" i="2"/>
  <c r="BP257" i="2"/>
  <c r="BN258" i="2"/>
  <c r="BP258" i="2"/>
  <c r="BP264" i="2"/>
  <c r="BN264" i="2"/>
  <c r="Z264" i="2"/>
  <c r="BP273" i="2"/>
  <c r="Z273" i="2"/>
  <c r="BP290" i="2"/>
  <c r="BN290" i="2"/>
  <c r="Z290" i="2"/>
  <c r="BP299" i="2"/>
  <c r="BN299" i="2"/>
  <c r="Z299" i="2"/>
  <c r="BP308" i="2"/>
  <c r="BN308" i="2"/>
  <c r="Z308" i="2"/>
  <c r="Z312" i="2" s="1"/>
  <c r="Y312" i="2"/>
  <c r="Y313" i="2"/>
  <c r="Y319" i="2"/>
  <c r="BP315" i="2"/>
  <c r="BP323" i="2"/>
  <c r="BN323" i="2"/>
  <c r="Z323" i="2"/>
  <c r="BP347" i="2"/>
  <c r="BN347" i="2"/>
  <c r="Z347" i="2"/>
  <c r="Y350" i="2"/>
  <c r="BP348" i="2"/>
  <c r="BN348" i="2"/>
  <c r="Z348" i="2"/>
  <c r="BN481" i="2"/>
  <c r="BP481" i="2"/>
  <c r="Y482" i="2"/>
  <c r="Y205" i="2"/>
  <c r="BN203" i="2"/>
  <c r="BP203" i="2"/>
  <c r="Y217" i="2"/>
  <c r="Y235" i="2"/>
  <c r="Y236" i="2"/>
  <c r="BN234" i="2"/>
  <c r="BP234" i="2"/>
  <c r="L499" i="2"/>
  <c r="M499" i="2"/>
  <c r="Y269" i="2"/>
  <c r="Y275" i="2"/>
  <c r="Y276" i="2"/>
  <c r="Q499" i="2"/>
  <c r="Y305" i="2"/>
  <c r="BN303" i="2"/>
  <c r="BP303" i="2"/>
  <c r="BP324" i="2"/>
  <c r="BN324" i="2"/>
  <c r="Z324" i="2"/>
  <c r="T499" i="2"/>
  <c r="Y371" i="2"/>
  <c r="Y370" i="2"/>
  <c r="BN369" i="2"/>
  <c r="BP374" i="2"/>
  <c r="BN374" i="2"/>
  <c r="Z374" i="2"/>
  <c r="Z375" i="2" s="1"/>
  <c r="Y376" i="2"/>
  <c r="BN378" i="2"/>
  <c r="BP378" i="2"/>
  <c r="BN390" i="2"/>
  <c r="BP390" i="2"/>
  <c r="BP398" i="2"/>
  <c r="BN398" i="2"/>
  <c r="Z398" i="2"/>
  <c r="BP407" i="2"/>
  <c r="BN407" i="2"/>
  <c r="Z407" i="2"/>
  <c r="BN422" i="2"/>
  <c r="BP422" i="2"/>
  <c r="BN427" i="2"/>
  <c r="BP427" i="2"/>
  <c r="Y439" i="2"/>
  <c r="BP435" i="2"/>
  <c r="BN435" i="2"/>
  <c r="Z435" i="2"/>
  <c r="Y438" i="2"/>
  <c r="BN442" i="2"/>
  <c r="BP442" i="2"/>
  <c r="BN446" i="2"/>
  <c r="BP446" i="2"/>
  <c r="BN452" i="2"/>
  <c r="BP452" i="2"/>
  <c r="BN471" i="2"/>
  <c r="BP471" i="2"/>
  <c r="Y332" i="2"/>
  <c r="Y331" i="2"/>
  <c r="S499" i="2"/>
  <c r="BN343" i="2"/>
  <c r="BP343" i="2"/>
  <c r="BN344" i="2"/>
  <c r="BP344" i="2"/>
  <c r="BN346" i="2"/>
  <c r="BN353" i="2"/>
  <c r="BP353" i="2"/>
  <c r="BN354" i="2"/>
  <c r="BP354" i="2"/>
  <c r="Y355" i="2"/>
  <c r="Y364" i="2"/>
  <c r="Y394" i="2"/>
  <c r="Y412" i="2"/>
  <c r="X499" i="2"/>
  <c r="Y448" i="2"/>
  <c r="Y454" i="2"/>
  <c r="Y499" i="2"/>
  <c r="BN458" i="2"/>
  <c r="BP458" i="2"/>
  <c r="BN459" i="2"/>
  <c r="BP459" i="2"/>
  <c r="BN461" i="2"/>
  <c r="Y469" i="2"/>
  <c r="Z499" i="2"/>
  <c r="Z193" i="2"/>
  <c r="Z355" i="2"/>
  <c r="X492" i="2"/>
  <c r="Y395" i="2"/>
  <c r="H499" i="2"/>
  <c r="BN27" i="2"/>
  <c r="BN52" i="2"/>
  <c r="BN62" i="2"/>
  <c r="Z72" i="2"/>
  <c r="BN95" i="2"/>
  <c r="Z116" i="2"/>
  <c r="Z117" i="2" s="1"/>
  <c r="BN142" i="2"/>
  <c r="Z159" i="2"/>
  <c r="Z160" i="2" s="1"/>
  <c r="Z169" i="2"/>
  <c r="BN181" i="2"/>
  <c r="Z192" i="2"/>
  <c r="Z202" i="2"/>
  <c r="Z212" i="2"/>
  <c r="Z233" i="2"/>
  <c r="Z256" i="2"/>
  <c r="Z267" i="2"/>
  <c r="Z268" i="2" s="1"/>
  <c r="Y282" i="2"/>
  <c r="Z292" i="2"/>
  <c r="Z294" i="2" s="1"/>
  <c r="Z302" i="2"/>
  <c r="Y400" i="2"/>
  <c r="Z410" i="2"/>
  <c r="Z467" i="2"/>
  <c r="Z468" i="2" s="1"/>
  <c r="I499" i="2"/>
  <c r="Z428" i="2"/>
  <c r="BN450" i="2"/>
  <c r="Y453" i="2"/>
  <c r="Y463" i="2"/>
  <c r="Z472" i="2"/>
  <c r="Y477" i="2"/>
  <c r="J499" i="2"/>
  <c r="BP62" i="2"/>
  <c r="BP95" i="2"/>
  <c r="BN159" i="2"/>
  <c r="BN169" i="2"/>
  <c r="Y172" i="2"/>
  <c r="BN192" i="2"/>
  <c r="BN233" i="2"/>
  <c r="BN267" i="2"/>
  <c r="Z279" i="2"/>
  <c r="Z281" i="2" s="1"/>
  <c r="BN292" i="2"/>
  <c r="BN302" i="2"/>
  <c r="Z397" i="2"/>
  <c r="Z399" i="2" s="1"/>
  <c r="BN410" i="2"/>
  <c r="BN467" i="2"/>
  <c r="K499" i="2"/>
  <c r="Y58" i="2"/>
  <c r="BN116" i="2"/>
  <c r="BP142" i="2"/>
  <c r="BP181" i="2"/>
  <c r="BN202" i="2"/>
  <c r="BN212" i="2"/>
  <c r="BN256" i="2"/>
  <c r="BN30" i="2"/>
  <c r="Z42" i="2"/>
  <c r="BN55" i="2"/>
  <c r="BP67" i="2"/>
  <c r="Z75" i="2"/>
  <c r="BN88" i="2"/>
  <c r="BP101" i="2"/>
  <c r="Z109" i="2"/>
  <c r="Z110" i="2" s="1"/>
  <c r="Y122" i="2"/>
  <c r="BP147" i="2"/>
  <c r="BN164" i="2"/>
  <c r="BN197" i="2"/>
  <c r="BN207" i="2"/>
  <c r="Z215" i="2"/>
  <c r="Z216" i="2" s="1"/>
  <c r="BN228" i="2"/>
  <c r="BN238" i="2"/>
  <c r="Z248" i="2"/>
  <c r="Z259" i="2"/>
  <c r="BN273" i="2"/>
  <c r="Z284" i="2"/>
  <c r="Z285" i="2" s="1"/>
  <c r="BN297" i="2"/>
  <c r="BN307" i="2"/>
  <c r="BN317" i="2"/>
  <c r="BN322" i="2"/>
  <c r="Y325" i="2"/>
  <c r="BP335" i="2"/>
  <c r="Z345" i="2"/>
  <c r="Z368" i="2"/>
  <c r="Y381" i="2"/>
  <c r="BN392" i="2"/>
  <c r="Z403" i="2"/>
  <c r="Z404" i="2" s="1"/>
  <c r="Y417" i="2"/>
  <c r="BN428" i="2"/>
  <c r="BP450" i="2"/>
  <c r="Z460" i="2"/>
  <c r="BN472" i="2"/>
  <c r="BN101" i="2"/>
  <c r="BP27" i="2"/>
  <c r="Z93" i="2"/>
  <c r="Z387" i="2"/>
  <c r="Y36" i="2"/>
  <c r="BN60" i="2"/>
  <c r="Y63" i="2"/>
  <c r="BP72" i="2"/>
  <c r="BN93" i="2"/>
  <c r="Y96" i="2"/>
  <c r="Y105" i="2"/>
  <c r="BP116" i="2"/>
  <c r="Y128" i="2"/>
  <c r="Y151" i="2"/>
  <c r="BP159" i="2"/>
  <c r="Y182" i="2"/>
  <c r="BP192" i="2"/>
  <c r="BP202" i="2"/>
  <c r="BP233" i="2"/>
  <c r="Y244" i="2"/>
  <c r="BP256" i="2"/>
  <c r="BP267" i="2"/>
  <c r="BN279" i="2"/>
  <c r="BP292" i="2"/>
  <c r="BP302" i="2"/>
  <c r="Y339" i="2"/>
  <c r="Y351" i="2"/>
  <c r="BN387" i="2"/>
  <c r="BN397" i="2"/>
  <c r="BP410" i="2"/>
  <c r="BN423" i="2"/>
  <c r="BN443" i="2"/>
  <c r="BP467" i="2"/>
  <c r="Y478" i="2"/>
  <c r="Z28" i="2"/>
  <c r="Z31" i="2" s="1"/>
  <c r="BN42" i="2"/>
  <c r="Z53" i="2"/>
  <c r="BN75" i="2"/>
  <c r="Z86" i="2"/>
  <c r="BN109" i="2"/>
  <c r="Y133" i="2"/>
  <c r="Z143" i="2"/>
  <c r="Z144" i="2" s="1"/>
  <c r="Y173" i="2"/>
  <c r="Y188" i="2"/>
  <c r="BP207" i="2"/>
  <c r="BN215" i="2"/>
  <c r="Z226" i="2"/>
  <c r="BP238" i="2"/>
  <c r="BN248" i="2"/>
  <c r="Y251" i="2"/>
  <c r="BN259" i="2"/>
  <c r="BN284" i="2"/>
  <c r="BP297" i="2"/>
  <c r="Z315" i="2"/>
  <c r="Z330" i="2"/>
  <c r="Z331" i="2" s="1"/>
  <c r="BN345" i="2"/>
  <c r="Y356" i="2"/>
  <c r="BN368" i="2"/>
  <c r="Z378" i="2"/>
  <c r="Z390" i="2"/>
  <c r="BN403" i="2"/>
  <c r="Z426" i="2"/>
  <c r="Z436" i="2"/>
  <c r="Z446" i="2"/>
  <c r="BN460" i="2"/>
  <c r="Y483" i="2"/>
  <c r="O499" i="2"/>
  <c r="Y78" i="2"/>
  <c r="Y326" i="2"/>
  <c r="BP397" i="2"/>
  <c r="Y411" i="2"/>
  <c r="P499" i="2"/>
  <c r="BP52" i="2"/>
  <c r="Z60" i="2"/>
  <c r="Z63" i="2" s="1"/>
  <c r="BN72" i="2"/>
  <c r="Y193" i="2"/>
  <c r="Y268" i="2"/>
  <c r="BP279" i="2"/>
  <c r="F9" i="2"/>
  <c r="Y31" i="2"/>
  <c r="Z40" i="2"/>
  <c r="BP42" i="2"/>
  <c r="Y64" i="2"/>
  <c r="BN86" i="2"/>
  <c r="Y89" i="2"/>
  <c r="Y97" i="2"/>
  <c r="BP109" i="2"/>
  <c r="Y183" i="2"/>
  <c r="Y239" i="2"/>
  <c r="Z246" i="2"/>
  <c r="Z251" i="2" s="1"/>
  <c r="BP284" i="2"/>
  <c r="BN315" i="2"/>
  <c r="Y318" i="2"/>
  <c r="Z343" i="2"/>
  <c r="BP368" i="2"/>
  <c r="BP403" i="2"/>
  <c r="Z458" i="2"/>
  <c r="Y473" i="2"/>
  <c r="Z480" i="2"/>
  <c r="Z482" i="2" s="1"/>
  <c r="Y117" i="2"/>
  <c r="Y160" i="2"/>
  <c r="H9" i="2"/>
  <c r="Y189" i="2"/>
  <c r="BP465" i="2"/>
  <c r="Z486" i="2"/>
  <c r="Z487" i="2" s="1"/>
  <c r="Y110" i="2"/>
  <c r="Y404" i="2"/>
  <c r="BN480" i="2"/>
  <c r="Y43" i="2"/>
  <c r="Y216" i="2"/>
  <c r="Y260" i="2"/>
  <c r="Y285" i="2"/>
  <c r="Y32" i="2"/>
  <c r="Z66" i="2"/>
  <c r="Z69" i="2" s="1"/>
  <c r="Z76" i="2"/>
  <c r="Y90" i="2"/>
  <c r="Z100" i="2"/>
  <c r="Z186" i="2"/>
  <c r="Z188" i="2" s="1"/>
  <c r="Z249" i="2"/>
  <c r="Z346" i="2"/>
  <c r="Z369" i="2"/>
  <c r="Y432" i="2"/>
  <c r="Z461" i="2"/>
  <c r="Y474" i="2"/>
  <c r="BN486" i="2"/>
  <c r="Y447" i="2"/>
  <c r="U499" i="2"/>
  <c r="BN147" i="2"/>
  <c r="Y144" i="2"/>
  <c r="Z29" i="2"/>
  <c r="BN66" i="2"/>
  <c r="Y69" i="2"/>
  <c r="BN76" i="2"/>
  <c r="Z87" i="2"/>
  <c r="BN100" i="2"/>
  <c r="Z471" i="2"/>
  <c r="Z473" i="2" s="1"/>
  <c r="BP486" i="2"/>
  <c r="V499" i="2"/>
  <c r="Z120" i="2"/>
  <c r="Z121" i="2" s="1"/>
  <c r="Z163" i="2"/>
  <c r="Z172" i="2" s="1"/>
  <c r="BN186" i="2"/>
  <c r="Z227" i="2"/>
  <c r="Z235" i="2" s="1"/>
  <c r="Z272" i="2"/>
  <c r="Z379" i="2"/>
  <c r="Z391" i="2"/>
  <c r="Z415" i="2"/>
  <c r="Z416" i="2" s="1"/>
  <c r="Z427" i="2"/>
  <c r="BP141" i="2"/>
  <c r="Y294" i="2"/>
  <c r="Z321" i="2"/>
  <c r="Z325" i="2" s="1"/>
  <c r="BP328" i="2"/>
  <c r="Z337" i="2"/>
  <c r="Z338" i="2" s="1"/>
  <c r="Z349" i="2"/>
  <c r="Z386" i="2"/>
  <c r="Z422" i="2"/>
  <c r="Y433" i="2"/>
  <c r="Z442" i="2"/>
  <c r="Z452" i="2"/>
  <c r="Z453" i="2" s="1"/>
  <c r="Z476" i="2"/>
  <c r="Z477" i="2" s="1"/>
  <c r="D499" i="2"/>
  <c r="W499" i="2"/>
  <c r="Z54" i="2"/>
  <c r="Z196" i="2"/>
  <c r="Z316" i="2"/>
  <c r="BP51" i="2"/>
  <c r="Z126" i="2"/>
  <c r="Z127" i="2" s="1"/>
  <c r="Y204" i="2"/>
  <c r="Z242" i="2"/>
  <c r="Z243" i="2" s="1"/>
  <c r="BP100" i="2"/>
  <c r="BN272" i="2"/>
  <c r="Y493" i="2" l="1"/>
  <c r="Z394" i="2"/>
  <c r="Y491" i="2"/>
  <c r="Z204" i="2"/>
  <c r="Z447" i="2"/>
  <c r="Z275" i="2"/>
  <c r="Z104" i="2"/>
  <c r="Y489" i="2"/>
  <c r="Z462" i="2"/>
  <c r="Z43" i="2"/>
  <c r="Z438" i="2"/>
  <c r="Z380" i="2"/>
  <c r="Z57" i="2"/>
  <c r="Z96" i="2"/>
  <c r="Z411" i="2"/>
  <c r="Z304" i="2"/>
  <c r="Z260" i="2"/>
  <c r="Y490" i="2"/>
  <c r="Z350" i="2"/>
  <c r="Z89" i="2"/>
  <c r="Z77" i="2"/>
  <c r="Z318" i="2"/>
  <c r="Z432" i="2"/>
  <c r="Z370" i="2"/>
  <c r="Z494" i="2" l="1"/>
  <c r="Y492" i="2"/>
</calcChain>
</file>

<file path=xl/sharedStrings.xml><?xml version="1.0" encoding="utf-8"?>
<sst xmlns="http://schemas.openxmlformats.org/spreadsheetml/2006/main" count="3583" uniqueCount="764">
  <si>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</si>
  <si>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</si>
  <si>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</si>
  <si>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</si>
  <si>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</si>
  <si>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</si>
  <si>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</si>
  <si>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</si>
  <si>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</si>
  <si>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</si>
  <si>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</si>
  <si>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</si>
  <si>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</si>
  <si>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</si>
  <si>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</si>
  <si>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</si>
  <si>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</si>
  <si>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</si>
  <si>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</si>
  <si>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</si>
  <si>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</si>
  <si>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</si>
  <si>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</si>
  <si>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</si>
  <si>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</si>
  <si>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</si>
  <si>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</si>
  <si>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</si>
  <si>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</si>
  <si>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</si>
  <si>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</si>
  <si>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</si>
  <si>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</si>
  <si>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</si>
  <si>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</si>
  <si>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</si>
  <si>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</si>
  <si>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</si>
  <si>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</si>
  <si>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</si>
  <si>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</si>
  <si>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</si>
  <si>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</si>
  <si>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</si>
  <si>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</si>
  <si>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</si>
  <si>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</si>
  <si>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</si>
  <si>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</si>
  <si>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</si>
  <si>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</si>
  <si>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</si>
  <si>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</si>
  <si>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</si>
  <si>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</si>
  <si>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</si>
  <si>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</si>
  <si>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</si>
  <si>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</si>
  <si>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</si>
  <si>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</si>
  <si>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</si>
  <si>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</si>
  <si>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</si>
  <si>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</si>
  <si>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</si>
  <si>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</si>
  <si>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03.11.2025</t>
  </si>
  <si>
    <t>29.10.2025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</si>
  <si>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</si>
  <si>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</si>
  <si>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</si>
  <si>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</si>
  <si>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</si>
  <si>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</si>
  <si>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Луганская Народная Респ, Рабочая ул, д. 10А,</t>
  </si>
  <si>
    <t>291002Российская Федерация, Луганская Народная Респ, Луганск г, Рабочая ул,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</si>
  <si>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</si>
  <si>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</si>
  <si>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</si>
  <si>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</si>
  <si>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</si>
  <si>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</si>
  <si>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</si>
  <si>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</si>
  <si>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</si>
  <si>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</si>
  <si>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</si>
  <si>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</si>
  <si>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</si>
  <si>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</si>
  <si>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</si>
  <si>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</si>
  <si>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</si>
  <si>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</si>
  <si>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</si>
  <si>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</si>
  <si>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</si>
  <si>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</si>
  <si>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</si>
  <si>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</si>
  <si>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</si>
  <si>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</si>
  <si>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</si>
  <si>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</si>
  <si>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</si>
  <si>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</si>
  <si>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</si>
  <si>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</si>
  <si>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</si>
  <si>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</si>
  <si>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</si>
  <si>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</si>
  <si>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</si>
  <si>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</si>
  <si>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</si>
  <si>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</si>
  <si>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</si>
  <si>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</si>
  <si>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</si>
  <si>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</si>
  <si>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</si>
  <si>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</si>
  <si>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</si>
  <si>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</si>
  <si>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</si>
  <si>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</si>
  <si>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</si>
  <si>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</si>
  <si>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</si>
  <si>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</si>
  <si>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</si>
  <si>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</si>
  <si>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</si>
  <si>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</si>
  <si>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</si>
  <si>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</si>
  <si>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</si>
  <si>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</si>
  <si>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</si>
  <si>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</si>
  <si>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</si>
  <si>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</si>
  <si>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</si>
  <si>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</si>
  <si>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</si>
  <si>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</si>
  <si>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</si>
  <si>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</si>
  <si>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</si>
  <si>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</si>
  <si>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</si>
  <si>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</si>
  <si>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</si>
  <si>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</si>
  <si>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</si>
  <si>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</si>
  <si>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</si>
  <si>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</si>
  <si>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</si>
  <si>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</si>
  <si>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</si>
  <si>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</si>
  <si>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</si>
  <si>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</si>
  <si>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</si>
  <si>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</si>
  <si>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</si>
  <si>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</si>
  <si>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</si>
  <si>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</si>
  <si>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</si>
  <si>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</si>
  <si>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</si>
  <si>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</si>
  <si>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</si>
  <si>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</si>
  <si>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</si>
  <si>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</si>
  <si>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</si>
  <si>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</si>
  <si>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</si>
  <si>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</si>
  <si>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</si>
  <si>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</si>
  <si>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</si>
  <si>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</si>
  <si>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</si>
  <si>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</si>
  <si>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</si>
  <si>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</si>
  <si>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</si>
  <si>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</si>
  <si>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</si>
  <si>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</si>
  <si>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</si>
  <si>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</si>
  <si>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</si>
  <si>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</si>
  <si>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</si>
  <si>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</si>
  <si>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</si>
  <si>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</si>
  <si>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</si>
  <si>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</si>
  <si>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</si>
  <si>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</si>
  <si>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</si>
  <si>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</si>
  <si>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</si>
  <si>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</si>
  <si>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</si>
  <si>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</si>
  <si>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</si>
  <si>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</si>
  <si>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</si>
  <si>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</si>
  <si>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</si>
  <si>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</si>
  <si>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</si>
  <si>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</si>
  <si>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</si>
  <si>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</si>
  <si>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</si>
  <si>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</si>
  <si>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</si>
  <si>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</si>
  <si>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</si>
  <si>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</si>
  <si>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</si>
  <si>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</si>
  <si>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</si>
  <si>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</si>
  <si>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</si>
  <si>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</si>
  <si>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</si>
  <si>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</si>
  <si>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</si>
  <si>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</si>
  <si>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</si>
  <si>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</si>
  <si>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</si>
  <si>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</si>
  <si>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</si>
  <si>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</si>
  <si>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</si>
  <si>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</si>
  <si>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ЕАЭС N RU Д-RU.РА09.В.00669/25</t>
  </si>
  <si>
    <t>Новинка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</si>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</sst>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0" t="s">
        <v>26</v>
      </c>
      <c r="E1" s="550"/>
      <c r="F1" s="550"/>
      <c r="G1" s="14" t="s">
        <v>66</v>
      </c>
      <c r="H1" s="550" t="s">
        <v>46</v>
      </c>
      <c r="I1" s="550"/>
      <c r="J1" s="550"/>
      <c r="K1" s="550"/>
      <c r="L1" s="550"/>
      <c r="M1" s="550"/>
      <c r="N1" s="550"/>
      <c r="O1" s="550"/>
      <c r="P1" s="550"/>
      <c r="Q1" s="550"/>
      <c r="R1" s="551" t="s">
        <v>67</v>
      </c>
      <c r="S1" s="552"/>
      <c r="T1" s="5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3"/>
      <c r="Q3" s="553"/>
      <c r="R3" s="553"/>
      <c r="S3" s="553"/>
      <c r="T3" s="553"/>
      <c r="U3" s="553"/>
      <c r="V3" s="553"/>
      <c r="W3" s="5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4" t="s">
        <v>8</v>
      </c>
      <c r="B5" s="554"/>
      <c r="C5" s="554"/>
      <c r="D5" s="555"/>
      <c r="E5" s="555"/>
      <c r="F5" s="556" t="s">
        <v>14</v>
      </c>
      <c r="G5" s="556"/>
      <c r="H5" s="555"/>
      <c r="I5" s="555"/>
      <c r="J5" s="555"/>
      <c r="K5" s="555"/>
      <c r="L5" s="555"/>
      <c r="M5" s="555"/>
      <c r="N5" s="72"/>
      <c r="P5" s="27" t="s">
        <v>4</v>
      </c>
      <c r="Q5" s="557">
        <v>45964</v>
      </c>
      <c r="R5" s="557"/>
      <c r="T5" s="558" t="s">
        <v>3</v>
      </c>
      <c r="U5" s="559"/>
      <c r="V5" s="560" t="s">
        <v>750</v>
      </c>
      <c r="W5" s="561"/>
      <c r="AB5" s="59"/>
      <c r="AC5" s="59"/>
      <c r="AD5" s="59"/>
      <c r="AE5" s="59"/>
    </row>
    <row r="6" spans="1:32" s="17" customFormat="1" ht="24" customHeight="1" x14ac:dyDescent="0.2">
      <c r="A6" s="554" t="s">
        <v>1</v>
      </c>
      <c r="B6" s="554"/>
      <c r="C6" s="554"/>
      <c r="D6" s="562" t="s">
        <v>75</v>
      </c>
      <c r="E6" s="562"/>
      <c r="F6" s="562"/>
      <c r="G6" s="562"/>
      <c r="H6" s="562"/>
      <c r="I6" s="562"/>
      <c r="J6" s="562"/>
      <c r="K6" s="562"/>
      <c r="L6" s="562"/>
      <c r="M6" s="562"/>
      <c r="N6" s="73"/>
      <c r="P6" s="27" t="s">
        <v>27</v>
      </c>
      <c r="Q6" s="563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564" t="s">
        <v>5</v>
      </c>
      <c r="U6" s="565"/>
      <c r="V6" s="566" t="s">
        <v>69</v>
      </c>
      <c r="W6" s="56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2" t="str">
        <f>IFERROR(VLOOKUP(DeliveryAddress,Table,3,0),1)</f>
        <v>1</v>
      </c>
      <c r="E7" s="573"/>
      <c r="F7" s="573"/>
      <c r="G7" s="573"/>
      <c r="H7" s="573"/>
      <c r="I7" s="573"/>
      <c r="J7" s="573"/>
      <c r="K7" s="573"/>
      <c r="L7" s="573"/>
      <c r="M7" s="574"/>
      <c r="N7" s="74"/>
      <c r="P7" s="29"/>
      <c r="Q7" s="48"/>
      <c r="R7" s="48"/>
      <c r="T7" s="564"/>
      <c r="U7" s="565"/>
      <c r="V7" s="568"/>
      <c r="W7" s="569"/>
      <c r="AB7" s="59"/>
      <c r="AC7" s="59"/>
      <c r="AD7" s="59"/>
      <c r="AE7" s="59"/>
    </row>
    <row r="8" spans="1:32" s="17" customFormat="1" ht="25.5" customHeight="1" x14ac:dyDescent="0.2">
      <c r="A8" s="575" t="s">
        <v>57</v>
      </c>
      <c r="B8" s="575"/>
      <c r="C8" s="575"/>
      <c r="D8" s="576" t="s">
        <v>76</v>
      </c>
      <c r="E8" s="576"/>
      <c r="F8" s="576"/>
      <c r="G8" s="576"/>
      <c r="H8" s="576"/>
      <c r="I8" s="576"/>
      <c r="J8" s="576"/>
      <c r="K8" s="576"/>
      <c r="L8" s="576"/>
      <c r="M8" s="576"/>
      <c r="N8" s="75"/>
      <c r="P8" s="27" t="s">
        <v>11</v>
      </c>
      <c r="Q8" s="577">
        <v>0.41666666666666669</v>
      </c>
      <c r="R8" s="577"/>
      <c r="T8" s="564"/>
      <c r="U8" s="565"/>
      <c r="V8" s="568"/>
      <c r="W8" s="569"/>
      <c r="AB8" s="59"/>
      <c r="AC8" s="59"/>
      <c r="AD8" s="59"/>
      <c r="AE8" s="59"/>
    </row>
    <row r="9" spans="1:32" s="17" customFormat="1" ht="39.950000000000003" customHeight="1" x14ac:dyDescent="0.2">
      <c r="A9" s="5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8"/>
      <c r="C9" s="578"/>
      <c r="D9" s="579" t="s">
        <v>45</v>
      </c>
      <c r="E9" s="580"/>
      <c r="F9" s="5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8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1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1"/>
      <c r="L9" s="581"/>
      <c r="M9" s="581"/>
      <c r="N9" s="70"/>
      <c r="P9" s="31" t="s">
        <v>15</v>
      </c>
      <c r="Q9" s="582"/>
      <c r="R9" s="582"/>
      <c r="T9" s="564"/>
      <c r="U9" s="565"/>
      <c r="V9" s="570"/>
      <c r="W9" s="57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8"/>
      <c r="C10" s="578"/>
      <c r="D10" s="579"/>
      <c r="E10" s="580"/>
      <c r="F10" s="5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8"/>
      <c r="H10" s="583" t="str">
        <f>IFERROR(VLOOKUP($D$10,Proxy,2,FALSE),"")</f>
        <v/>
      </c>
      <c r="I10" s="583"/>
      <c r="J10" s="583"/>
      <c r="K10" s="583"/>
      <c r="L10" s="583"/>
      <c r="M10" s="583"/>
      <c r="N10" s="71"/>
      <c r="P10" s="31" t="s">
        <v>32</v>
      </c>
      <c r="Q10" s="584"/>
      <c r="R10" s="584"/>
      <c r="U10" s="29" t="s">
        <v>12</v>
      </c>
      <c r="V10" s="585" t="s">
        <v>70</v>
      </c>
      <c r="W10" s="58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7"/>
      <c r="R11" s="587"/>
      <c r="U11" s="29" t="s">
        <v>28</v>
      </c>
      <c r="V11" s="588" t="s">
        <v>54</v>
      </c>
      <c r="W11" s="58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89" t="s">
        <v>71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89"/>
      <c r="N12" s="76"/>
      <c r="P12" s="27" t="s">
        <v>30</v>
      </c>
      <c r="Q12" s="577"/>
      <c r="R12" s="577"/>
      <c r="S12" s="28"/>
      <c r="T12"/>
      <c r="U12" s="29" t="s">
        <v>45</v>
      </c>
      <c r="V12" s="590"/>
      <c r="W12" s="590"/>
      <c r="X12"/>
      <c r="AB12" s="59"/>
      <c r="AC12" s="59"/>
      <c r="AD12" s="59"/>
      <c r="AE12" s="59"/>
    </row>
    <row r="13" spans="1:32" s="17" customFormat="1" ht="23.25" customHeight="1" x14ac:dyDescent="0.2">
      <c r="A13" s="589" t="s">
        <v>72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589"/>
      <c r="M13" s="589"/>
      <c r="N13" s="76"/>
      <c r="O13" s="31"/>
      <c r="P13" s="31" t="s">
        <v>31</v>
      </c>
      <c r="Q13" s="588"/>
      <c r="R13" s="58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89" t="s">
        <v>73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58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1" t="s">
        <v>74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1"/>
      <c r="N15" s="77"/>
      <c r="O15"/>
      <c r="P15" s="592" t="s">
        <v>60</v>
      </c>
      <c r="Q15" s="592"/>
      <c r="R15" s="592"/>
      <c r="S15" s="592"/>
      <c r="T15" s="59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3"/>
      <c r="Q16" s="593"/>
      <c r="R16" s="593"/>
      <c r="S16" s="593"/>
      <c r="T16" s="59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6" t="s">
        <v>58</v>
      </c>
      <c r="B17" s="596" t="s">
        <v>48</v>
      </c>
      <c r="C17" s="598" t="s">
        <v>47</v>
      </c>
      <c r="D17" s="600" t="s">
        <v>49</v>
      </c>
      <c r="E17" s="601"/>
      <c r="F17" s="596" t="s">
        <v>21</v>
      </c>
      <c r="G17" s="596" t="s">
        <v>24</v>
      </c>
      <c r="H17" s="596" t="s">
        <v>22</v>
      </c>
      <c r="I17" s="596" t="s">
        <v>23</v>
      </c>
      <c r="J17" s="596" t="s">
        <v>16</v>
      </c>
      <c r="K17" s="596" t="s">
        <v>65</v>
      </c>
      <c r="L17" s="596" t="s">
        <v>63</v>
      </c>
      <c r="M17" s="596" t="s">
        <v>2</v>
      </c>
      <c r="N17" s="596" t="s">
        <v>62</v>
      </c>
      <c r="O17" s="596" t="s">
        <v>25</v>
      </c>
      <c r="P17" s="600" t="s">
        <v>17</v>
      </c>
      <c r="Q17" s="604"/>
      <c r="R17" s="604"/>
      <c r="S17" s="604"/>
      <c r="T17" s="601"/>
      <c r="U17" s="594" t="s">
        <v>55</v>
      </c>
      <c r="V17" s="595"/>
      <c r="W17" s="596" t="s">
        <v>6</v>
      </c>
      <c r="X17" s="596" t="s">
        <v>41</v>
      </c>
      <c r="Y17" s="606" t="s">
        <v>53</v>
      </c>
      <c r="Z17" s="608" t="s">
        <v>18</v>
      </c>
      <c r="AA17" s="610" t="s">
        <v>59</v>
      </c>
      <c r="AB17" s="610" t="s">
        <v>19</v>
      </c>
      <c r="AC17" s="610" t="s">
        <v>64</v>
      </c>
      <c r="AD17" s="612" t="s">
        <v>56</v>
      </c>
      <c r="AE17" s="613"/>
      <c r="AF17" s="614"/>
      <c r="AG17" s="82"/>
      <c r="BD17" s="81" t="s">
        <v>61</v>
      </c>
    </row>
    <row r="18" spans="1:68" ht="14.25" customHeight="1" x14ac:dyDescent="0.2">
      <c r="A18" s="597"/>
      <c r="B18" s="597"/>
      <c r="C18" s="599"/>
      <c r="D18" s="602"/>
      <c r="E18" s="60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02"/>
      <c r="Q18" s="605"/>
      <c r="R18" s="605"/>
      <c r="S18" s="605"/>
      <c r="T18" s="603"/>
      <c r="U18" s="83" t="s">
        <v>44</v>
      </c>
      <c r="V18" s="83" t="s">
        <v>43</v>
      </c>
      <c r="W18" s="597"/>
      <c r="X18" s="597"/>
      <c r="Y18" s="607"/>
      <c r="Z18" s="609"/>
      <c r="AA18" s="611"/>
      <c r="AB18" s="611"/>
      <c r="AC18" s="611"/>
      <c r="AD18" s="615"/>
      <c r="AE18" s="616"/>
      <c r="AF18" s="617"/>
      <c r="AG18" s="82"/>
      <c r="BD18" s="81"/>
    </row>
    <row r="19" spans="1:68" ht="27.75" customHeight="1" x14ac:dyDescent="0.2">
      <c r="A19" s="618" t="s">
        <v>77</v>
      </c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  <c r="AA19" s="54"/>
      <c r="AB19" s="54"/>
      <c r="AC19" s="54"/>
    </row>
    <row r="20" spans="1:68" ht="16.5" customHeight="1" x14ac:dyDescent="0.25">
      <c r="A20" s="619" t="s">
        <v>77</v>
      </c>
      <c r="B20" s="619"/>
      <c r="C20" s="619"/>
      <c r="D20" s="619"/>
      <c r="E20" s="619"/>
      <c r="F20" s="619"/>
      <c r="G20" s="619"/>
      <c r="H20" s="619"/>
      <c r="I20" s="619"/>
      <c r="J20" s="619"/>
      <c r="K20" s="619"/>
      <c r="L20" s="619"/>
      <c r="M20" s="619"/>
      <c r="N20" s="619"/>
      <c r="O20" s="619"/>
      <c r="P20" s="619"/>
      <c r="Q20" s="619"/>
      <c r="R20" s="619"/>
      <c r="S20" s="619"/>
      <c r="T20" s="619"/>
      <c r="U20" s="619"/>
      <c r="V20" s="619"/>
      <c r="W20" s="619"/>
      <c r="X20" s="619"/>
      <c r="Y20" s="619"/>
      <c r="Z20" s="619"/>
      <c r="AA20" s="65"/>
      <c r="AB20" s="65"/>
      <c r="AC20" s="79"/>
    </row>
    <row r="21" spans="1:68" ht="14.25" customHeight="1" x14ac:dyDescent="0.25">
      <c r="A21" s="620" t="s">
        <v>78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1">
        <v>4680115886643</v>
      </c>
      <c r="E22" s="62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3"/>
      <c r="R22" s="623"/>
      <c r="S22" s="623"/>
      <c r="T22" s="62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28"/>
      <c r="B23" s="628"/>
      <c r="C23" s="628"/>
      <c r="D23" s="628"/>
      <c r="E23" s="628"/>
      <c r="F23" s="628"/>
      <c r="G23" s="628"/>
      <c r="H23" s="628"/>
      <c r="I23" s="628"/>
      <c r="J23" s="628"/>
      <c r="K23" s="628"/>
      <c r="L23" s="628"/>
      <c r="M23" s="628"/>
      <c r="N23" s="628"/>
      <c r="O23" s="629"/>
      <c r="P23" s="625" t="s">
        <v>40</v>
      </c>
      <c r="Q23" s="626"/>
      <c r="R23" s="626"/>
      <c r="S23" s="626"/>
      <c r="T23" s="626"/>
      <c r="U23" s="626"/>
      <c r="V23" s="62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28"/>
      <c r="B24" s="628"/>
      <c r="C24" s="628"/>
      <c r="D24" s="628"/>
      <c r="E24" s="628"/>
      <c r="F24" s="628"/>
      <c r="G24" s="628"/>
      <c r="H24" s="628"/>
      <c r="I24" s="628"/>
      <c r="J24" s="628"/>
      <c r="K24" s="628"/>
      <c r="L24" s="628"/>
      <c r="M24" s="628"/>
      <c r="N24" s="628"/>
      <c r="O24" s="629"/>
      <c r="P24" s="625" t="s">
        <v>40</v>
      </c>
      <c r="Q24" s="626"/>
      <c r="R24" s="626"/>
      <c r="S24" s="626"/>
      <c r="T24" s="626"/>
      <c r="U24" s="626"/>
      <c r="V24" s="62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0" t="s">
        <v>84</v>
      </c>
      <c r="B25" s="620"/>
      <c r="C25" s="620"/>
      <c r="D25" s="620"/>
      <c r="E25" s="620"/>
      <c r="F25" s="620"/>
      <c r="G25" s="620"/>
      <c r="H25" s="620"/>
      <c r="I25" s="620"/>
      <c r="J25" s="620"/>
      <c r="K25" s="620"/>
      <c r="L25" s="620"/>
      <c r="M25" s="620"/>
      <c r="N25" s="620"/>
      <c r="O25" s="620"/>
      <c r="P25" s="620"/>
      <c r="Q25" s="620"/>
      <c r="R25" s="620"/>
      <c r="S25" s="620"/>
      <c r="T25" s="620"/>
      <c r="U25" s="620"/>
      <c r="V25" s="620"/>
      <c r="W25" s="620"/>
      <c r="X25" s="620"/>
      <c r="Y25" s="620"/>
      <c r="Z25" s="620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1">
        <v>4680115885912</v>
      </c>
      <c r="E26" s="62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3"/>
      <c r="R26" s="623"/>
      <c r="S26" s="623"/>
      <c r="T26" s="624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1">
        <v>4607091388237</v>
      </c>
      <c r="E27" s="62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3"/>
      <c r="R27" s="623"/>
      <c r="S27" s="623"/>
      <c r="T27" s="624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1">
        <v>4680115887350</v>
      </c>
      <c r="E28" s="621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3"/>
      <c r="R28" s="623"/>
      <c r="S28" s="623"/>
      <c r="T28" s="624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1">
        <v>4680115885905</v>
      </c>
      <c r="E29" s="621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96</v>
      </c>
      <c r="N29" s="38"/>
      <c r="O29" s="37">
        <v>40</v>
      </c>
      <c r="P29" s="63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3"/>
      <c r="R29" s="623"/>
      <c r="S29" s="623"/>
      <c r="T29" s="62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4301051851</v>
      </c>
      <c r="D30" s="621">
        <v>4607091388244</v>
      </c>
      <c r="E30" s="621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96</v>
      </c>
      <c r="N30" s="38"/>
      <c r="O30" s="37">
        <v>40</v>
      </c>
      <c r="P30" s="6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3"/>
      <c r="R30" s="623"/>
      <c r="S30" s="623"/>
      <c r="T30" s="624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28"/>
      <c r="B31" s="628"/>
      <c r="C31" s="628"/>
      <c r="D31" s="628"/>
      <c r="E31" s="628"/>
      <c r="F31" s="628"/>
      <c r="G31" s="628"/>
      <c r="H31" s="628"/>
      <c r="I31" s="628"/>
      <c r="J31" s="628"/>
      <c r="K31" s="628"/>
      <c r="L31" s="628"/>
      <c r="M31" s="628"/>
      <c r="N31" s="628"/>
      <c r="O31" s="629"/>
      <c r="P31" s="625" t="s">
        <v>40</v>
      </c>
      <c r="Q31" s="626"/>
      <c r="R31" s="626"/>
      <c r="S31" s="626"/>
      <c r="T31" s="626"/>
      <c r="U31" s="626"/>
      <c r="V31" s="627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28"/>
      <c r="B32" s="628"/>
      <c r="C32" s="628"/>
      <c r="D32" s="628"/>
      <c r="E32" s="628"/>
      <c r="F32" s="628"/>
      <c r="G32" s="628"/>
      <c r="H32" s="628"/>
      <c r="I32" s="628"/>
      <c r="J32" s="628"/>
      <c r="K32" s="628"/>
      <c r="L32" s="628"/>
      <c r="M32" s="628"/>
      <c r="N32" s="628"/>
      <c r="O32" s="629"/>
      <c r="P32" s="625" t="s">
        <v>40</v>
      </c>
      <c r="Q32" s="626"/>
      <c r="R32" s="626"/>
      <c r="S32" s="626"/>
      <c r="T32" s="626"/>
      <c r="U32" s="626"/>
      <c r="V32" s="627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0" t="s">
        <v>102</v>
      </c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0"/>
      <c r="P33" s="620"/>
      <c r="Q33" s="620"/>
      <c r="R33" s="620"/>
      <c r="S33" s="620"/>
      <c r="T33" s="620"/>
      <c r="U33" s="620"/>
      <c r="V33" s="620"/>
      <c r="W33" s="620"/>
      <c r="X33" s="620"/>
      <c r="Y33" s="620"/>
      <c r="Z33" s="620"/>
      <c r="AA33" s="66"/>
      <c r="AB33" s="66"/>
      <c r="AC33" s="80"/>
    </row>
    <row r="34" spans="1:68" ht="27" customHeight="1" x14ac:dyDescent="0.25">
      <c r="A34" s="63" t="s">
        <v>103</v>
      </c>
      <c r="B34" s="63" t="s">
        <v>104</v>
      </c>
      <c r="C34" s="36">
        <v>4301032013</v>
      </c>
      <c r="D34" s="621">
        <v>4607091388503</v>
      </c>
      <c r="E34" s="621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107</v>
      </c>
      <c r="N34" s="38"/>
      <c r="O34" s="37">
        <v>120</v>
      </c>
      <c r="P34" s="6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3"/>
      <c r="R34" s="623"/>
      <c r="S34" s="623"/>
      <c r="T34" s="624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105</v>
      </c>
      <c r="AG34" s="78"/>
      <c r="AJ34" s="84" t="s">
        <v>45</v>
      </c>
      <c r="AK34" s="84">
        <v>0</v>
      </c>
      <c r="BB34" s="99" t="s">
        <v>106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28"/>
      <c r="B35" s="628"/>
      <c r="C35" s="628"/>
      <c r="D35" s="628"/>
      <c r="E35" s="628"/>
      <c r="F35" s="628"/>
      <c r="G35" s="628"/>
      <c r="H35" s="628"/>
      <c r="I35" s="628"/>
      <c r="J35" s="628"/>
      <c r="K35" s="628"/>
      <c r="L35" s="628"/>
      <c r="M35" s="628"/>
      <c r="N35" s="628"/>
      <c r="O35" s="629"/>
      <c r="P35" s="625" t="s">
        <v>40</v>
      </c>
      <c r="Q35" s="626"/>
      <c r="R35" s="626"/>
      <c r="S35" s="626"/>
      <c r="T35" s="626"/>
      <c r="U35" s="626"/>
      <c r="V35" s="627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28"/>
      <c r="B36" s="628"/>
      <c r="C36" s="628"/>
      <c r="D36" s="628"/>
      <c r="E36" s="628"/>
      <c r="F36" s="628"/>
      <c r="G36" s="628"/>
      <c r="H36" s="628"/>
      <c r="I36" s="628"/>
      <c r="J36" s="628"/>
      <c r="K36" s="628"/>
      <c r="L36" s="628"/>
      <c r="M36" s="628"/>
      <c r="N36" s="628"/>
      <c r="O36" s="629"/>
      <c r="P36" s="625" t="s">
        <v>40</v>
      </c>
      <c r="Q36" s="626"/>
      <c r="R36" s="626"/>
      <c r="S36" s="626"/>
      <c r="T36" s="626"/>
      <c r="U36" s="626"/>
      <c r="V36" s="627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18" t="s">
        <v>108</v>
      </c>
      <c r="B37" s="618"/>
      <c r="C37" s="618"/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  <c r="O37" s="618"/>
      <c r="P37" s="618"/>
      <c r="Q37" s="618"/>
      <c r="R37" s="618"/>
      <c r="S37" s="618"/>
      <c r="T37" s="618"/>
      <c r="U37" s="618"/>
      <c r="V37" s="618"/>
      <c r="W37" s="618"/>
      <c r="X37" s="618"/>
      <c r="Y37" s="618"/>
      <c r="Z37" s="618"/>
      <c r="AA37" s="54"/>
      <c r="AB37" s="54"/>
      <c r="AC37" s="54"/>
    </row>
    <row r="38" spans="1:68" ht="16.5" customHeight="1" x14ac:dyDescent="0.25">
      <c r="A38" s="619" t="s">
        <v>109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65"/>
      <c r="AB38" s="65"/>
      <c r="AC38" s="79"/>
    </row>
    <row r="39" spans="1:68" ht="14.25" customHeight="1" x14ac:dyDescent="0.25">
      <c r="A39" s="620" t="s">
        <v>110</v>
      </c>
      <c r="B39" s="620"/>
      <c r="C39" s="620"/>
      <c r="D39" s="620"/>
      <c r="E39" s="620"/>
      <c r="F39" s="620"/>
      <c r="G39" s="620"/>
      <c r="H39" s="620"/>
      <c r="I39" s="620"/>
      <c r="J39" s="620"/>
      <c r="K39" s="620"/>
      <c r="L39" s="620"/>
      <c r="M39" s="620"/>
      <c r="N39" s="620"/>
      <c r="O39" s="620"/>
      <c r="P39" s="620"/>
      <c r="Q39" s="620"/>
      <c r="R39" s="620"/>
      <c r="S39" s="620"/>
      <c r="T39" s="620"/>
      <c r="U39" s="620"/>
      <c r="V39" s="620"/>
      <c r="W39" s="620"/>
      <c r="X39" s="620"/>
      <c r="Y39" s="620"/>
      <c r="Z39" s="620"/>
      <c r="AA39" s="66"/>
      <c r="AB39" s="66"/>
      <c r="AC39" s="80"/>
    </row>
    <row r="40" spans="1:68" ht="16.5" customHeight="1" x14ac:dyDescent="0.25">
      <c r="A40" s="63" t="s">
        <v>111</v>
      </c>
      <c r="B40" s="63" t="s">
        <v>112</v>
      </c>
      <c r="C40" s="36">
        <v>4301011380</v>
      </c>
      <c r="D40" s="621">
        <v>4607091385670</v>
      </c>
      <c r="E40" s="621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115</v>
      </c>
      <c r="L40" s="37" t="s">
        <v>116</v>
      </c>
      <c r="M40" s="38" t="s">
        <v>114</v>
      </c>
      <c r="N40" s="38"/>
      <c r="O40" s="37">
        <v>50</v>
      </c>
      <c r="P40" s="6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3"/>
      <c r="R40" s="623"/>
      <c r="S40" s="623"/>
      <c r="T40" s="624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113</v>
      </c>
      <c r="AG40" s="78"/>
      <c r="AJ40" s="84" t="s">
        <v>117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118</v>
      </c>
      <c r="B41" s="63" t="s">
        <v>119</v>
      </c>
      <c r="C41" s="36">
        <v>4301011382</v>
      </c>
      <c r="D41" s="621">
        <v>4607091385687</v>
      </c>
      <c r="E41" s="621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120</v>
      </c>
      <c r="L41" s="37" t="s">
        <v>45</v>
      </c>
      <c r="M41" s="38" t="s">
        <v>88</v>
      </c>
      <c r="N41" s="38"/>
      <c r="O41" s="37">
        <v>50</v>
      </c>
      <c r="P41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3"/>
      <c r="R41" s="623"/>
      <c r="S41" s="623"/>
      <c r="T41" s="62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113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121</v>
      </c>
      <c r="B42" s="63" t="s">
        <v>122</v>
      </c>
      <c r="C42" s="36">
        <v>4301011565</v>
      </c>
      <c r="D42" s="621">
        <v>4680115882539</v>
      </c>
      <c r="E42" s="621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123</v>
      </c>
      <c r="M42" s="38" t="s">
        <v>88</v>
      </c>
      <c r="N42" s="38"/>
      <c r="O42" s="37">
        <v>50</v>
      </c>
      <c r="P42" s="6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3"/>
      <c r="R42" s="623"/>
      <c r="S42" s="623"/>
      <c r="T42" s="62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113</v>
      </c>
      <c r="AG42" s="78"/>
      <c r="AJ42" s="84" t="s">
        <v>117</v>
      </c>
      <c r="AK42" s="84">
        <v>44.4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28"/>
      <c r="B43" s="628"/>
      <c r="C43" s="628"/>
      <c r="D43" s="628"/>
      <c r="E43" s="628"/>
      <c r="F43" s="628"/>
      <c r="G43" s="628"/>
      <c r="H43" s="628"/>
      <c r="I43" s="628"/>
      <c r="J43" s="628"/>
      <c r="K43" s="628"/>
      <c r="L43" s="628"/>
      <c r="M43" s="628"/>
      <c r="N43" s="628"/>
      <c r="O43" s="629"/>
      <c r="P43" s="625" t="s">
        <v>40</v>
      </c>
      <c r="Q43" s="626"/>
      <c r="R43" s="626"/>
      <c r="S43" s="626"/>
      <c r="T43" s="626"/>
      <c r="U43" s="626"/>
      <c r="V43" s="627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28"/>
      <c r="B44" s="628"/>
      <c r="C44" s="628"/>
      <c r="D44" s="628"/>
      <c r="E44" s="628"/>
      <c r="F44" s="628"/>
      <c r="G44" s="628"/>
      <c r="H44" s="628"/>
      <c r="I44" s="628"/>
      <c r="J44" s="628"/>
      <c r="K44" s="628"/>
      <c r="L44" s="628"/>
      <c r="M44" s="628"/>
      <c r="N44" s="628"/>
      <c r="O44" s="629"/>
      <c r="P44" s="625" t="s">
        <v>40</v>
      </c>
      <c r="Q44" s="626"/>
      <c r="R44" s="626"/>
      <c r="S44" s="626"/>
      <c r="T44" s="626"/>
      <c r="U44" s="626"/>
      <c r="V44" s="627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0" t="s">
        <v>84</v>
      </c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0"/>
      <c r="P45" s="620"/>
      <c r="Q45" s="620"/>
      <c r="R45" s="620"/>
      <c r="S45" s="620"/>
      <c r="T45" s="620"/>
      <c r="U45" s="620"/>
      <c r="V45" s="620"/>
      <c r="W45" s="620"/>
      <c r="X45" s="620"/>
      <c r="Y45" s="620"/>
      <c r="Z45" s="620"/>
      <c r="AA45" s="66"/>
      <c r="AB45" s="66"/>
      <c r="AC45" s="80"/>
    </row>
    <row r="46" spans="1:68" ht="16.5" customHeight="1" x14ac:dyDescent="0.25">
      <c r="A46" s="63" t="s">
        <v>124</v>
      </c>
      <c r="B46" s="63" t="s">
        <v>125</v>
      </c>
      <c r="C46" s="36">
        <v>4301051820</v>
      </c>
      <c r="D46" s="621">
        <v>4680115884915</v>
      </c>
      <c r="E46" s="621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3"/>
      <c r="R46" s="623"/>
      <c r="S46" s="623"/>
      <c r="T46" s="624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126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28"/>
      <c r="B47" s="628"/>
      <c r="C47" s="628"/>
      <c r="D47" s="628"/>
      <c r="E47" s="628"/>
      <c r="F47" s="628"/>
      <c r="G47" s="628"/>
      <c r="H47" s="628"/>
      <c r="I47" s="628"/>
      <c r="J47" s="628"/>
      <c r="K47" s="628"/>
      <c r="L47" s="628"/>
      <c r="M47" s="628"/>
      <c r="N47" s="628"/>
      <c r="O47" s="629"/>
      <c r="P47" s="625" t="s">
        <v>40</v>
      </c>
      <c r="Q47" s="626"/>
      <c r="R47" s="626"/>
      <c r="S47" s="626"/>
      <c r="T47" s="626"/>
      <c r="U47" s="626"/>
      <c r="V47" s="627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28"/>
      <c r="B48" s="628"/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  <c r="O48" s="629"/>
      <c r="P48" s="625" t="s">
        <v>40</v>
      </c>
      <c r="Q48" s="626"/>
      <c r="R48" s="626"/>
      <c r="S48" s="626"/>
      <c r="T48" s="626"/>
      <c r="U48" s="626"/>
      <c r="V48" s="627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19" t="s">
        <v>127</v>
      </c>
      <c r="B49" s="619"/>
      <c r="C49" s="619"/>
      <c r="D49" s="619"/>
      <c r="E49" s="619"/>
      <c r="F49" s="619"/>
      <c r="G49" s="619"/>
      <c r="H49" s="619"/>
      <c r="I49" s="619"/>
      <c r="J49" s="619"/>
      <c r="K49" s="619"/>
      <c r="L49" s="619"/>
      <c r="M49" s="619"/>
      <c r="N49" s="619"/>
      <c r="O49" s="619"/>
      <c r="P49" s="619"/>
      <c r="Q49" s="619"/>
      <c r="R49" s="619"/>
      <c r="S49" s="619"/>
      <c r="T49" s="619"/>
      <c r="U49" s="619"/>
      <c r="V49" s="619"/>
      <c r="W49" s="619"/>
      <c r="X49" s="619"/>
      <c r="Y49" s="619"/>
      <c r="Z49" s="619"/>
      <c r="AA49" s="65"/>
      <c r="AB49" s="65"/>
      <c r="AC49" s="79"/>
    </row>
    <row r="50" spans="1:68" ht="14.25" customHeight="1" x14ac:dyDescent="0.25">
      <c r="A50" s="620" t="s">
        <v>110</v>
      </c>
      <c r="B50" s="620"/>
      <c r="C50" s="620"/>
      <c r="D50" s="620"/>
      <c r="E50" s="620"/>
      <c r="F50" s="620"/>
      <c r="G50" s="620"/>
      <c r="H50" s="620"/>
      <c r="I50" s="620"/>
      <c r="J50" s="620"/>
      <c r="K50" s="620"/>
      <c r="L50" s="620"/>
      <c r="M50" s="620"/>
      <c r="N50" s="620"/>
      <c r="O50" s="620"/>
      <c r="P50" s="620"/>
      <c r="Q50" s="620"/>
      <c r="R50" s="620"/>
      <c r="S50" s="620"/>
      <c r="T50" s="620"/>
      <c r="U50" s="620"/>
      <c r="V50" s="620"/>
      <c r="W50" s="620"/>
      <c r="X50" s="620"/>
      <c r="Y50" s="620"/>
      <c r="Z50" s="620"/>
      <c r="AA50" s="66"/>
      <c r="AB50" s="66"/>
      <c r="AC50" s="80"/>
    </row>
    <row r="51" spans="1:68" ht="27" customHeight="1" x14ac:dyDescent="0.25">
      <c r="A51" s="63" t="s">
        <v>128</v>
      </c>
      <c r="B51" s="63" t="s">
        <v>129</v>
      </c>
      <c r="C51" s="36">
        <v>4301012030</v>
      </c>
      <c r="D51" s="621">
        <v>4680115885882</v>
      </c>
      <c r="E51" s="621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115</v>
      </c>
      <c r="L51" s="37" t="s">
        <v>116</v>
      </c>
      <c r="M51" s="38" t="s">
        <v>88</v>
      </c>
      <c r="N51" s="38"/>
      <c r="O51" s="37">
        <v>50</v>
      </c>
      <c r="P51" s="64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3"/>
      <c r="R51" s="623"/>
      <c r="S51" s="623"/>
      <c r="T51" s="62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130</v>
      </c>
      <c r="AG51" s="78"/>
      <c r="AJ51" s="84" t="s">
        <v>117</v>
      </c>
      <c r="AK51" s="84">
        <v>89.6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131</v>
      </c>
      <c r="B52" s="63" t="s">
        <v>132</v>
      </c>
      <c r="C52" s="36">
        <v>4301011816</v>
      </c>
      <c r="D52" s="621">
        <v>4680115881426</v>
      </c>
      <c r="E52" s="621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115</v>
      </c>
      <c r="L52" s="37" t="s">
        <v>116</v>
      </c>
      <c r="M52" s="38" t="s">
        <v>114</v>
      </c>
      <c r="N52" s="38"/>
      <c r="O52" s="37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3"/>
      <c r="R52" s="623"/>
      <c r="S52" s="623"/>
      <c r="T52" s="62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117</v>
      </c>
      <c r="AK52" s="84">
        <v>86.4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4301011386</v>
      </c>
      <c r="D53" s="621">
        <v>4680115880283</v>
      </c>
      <c r="E53" s="621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120</v>
      </c>
      <c r="L53" s="37" t="s">
        <v>45</v>
      </c>
      <c r="M53" s="38" t="s">
        <v>114</v>
      </c>
      <c r="N53" s="38"/>
      <c r="O53" s="37">
        <v>45</v>
      </c>
      <c r="P53" s="64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3"/>
      <c r="R53" s="623"/>
      <c r="S53" s="623"/>
      <c r="T53" s="62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137</v>
      </c>
      <c r="B54" s="63" t="s">
        <v>138</v>
      </c>
      <c r="C54" s="36">
        <v>4301011806</v>
      </c>
      <c r="D54" s="621">
        <v>4680115881525</v>
      </c>
      <c r="E54" s="62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120</v>
      </c>
      <c r="L54" s="37" t="s">
        <v>123</v>
      </c>
      <c r="M54" s="38" t="s">
        <v>114</v>
      </c>
      <c r="N54" s="38"/>
      <c r="O54" s="37">
        <v>50</v>
      </c>
      <c r="P54" s="64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3"/>
      <c r="R54" s="623"/>
      <c r="S54" s="623"/>
      <c r="T54" s="62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117</v>
      </c>
      <c r="AK54" s="84">
        <v>48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4301011589</v>
      </c>
      <c r="D55" s="621">
        <v>4680115885899</v>
      </c>
      <c r="E55" s="621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96</v>
      </c>
      <c r="N55" s="38"/>
      <c r="O55" s="37">
        <v>50</v>
      </c>
      <c r="P55" s="6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3"/>
      <c r="R55" s="623"/>
      <c r="S55" s="623"/>
      <c r="T55" s="62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142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4301011801</v>
      </c>
      <c r="D56" s="621">
        <v>4680115881419</v>
      </c>
      <c r="E56" s="621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120</v>
      </c>
      <c r="L56" s="37" t="s">
        <v>45</v>
      </c>
      <c r="M56" s="38" t="s">
        <v>114</v>
      </c>
      <c r="N56" s="38"/>
      <c r="O56" s="37">
        <v>50</v>
      </c>
      <c r="P56" s="6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3"/>
      <c r="R56" s="623"/>
      <c r="S56" s="623"/>
      <c r="T56" s="62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28"/>
      <c r="B57" s="628"/>
      <c r="C57" s="628"/>
      <c r="D57" s="628"/>
      <c r="E57" s="628"/>
      <c r="F57" s="628"/>
      <c r="G57" s="628"/>
      <c r="H57" s="628"/>
      <c r="I57" s="628"/>
      <c r="J57" s="628"/>
      <c r="K57" s="628"/>
      <c r="L57" s="628"/>
      <c r="M57" s="628"/>
      <c r="N57" s="628"/>
      <c r="O57" s="629"/>
      <c r="P57" s="625" t="s">
        <v>40</v>
      </c>
      <c r="Q57" s="626"/>
      <c r="R57" s="626"/>
      <c r="S57" s="626"/>
      <c r="T57" s="626"/>
      <c r="U57" s="626"/>
      <c r="V57" s="627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28"/>
      <c r="B58" s="628"/>
      <c r="C58" s="628"/>
      <c r="D58" s="628"/>
      <c r="E58" s="628"/>
      <c r="F58" s="628"/>
      <c r="G58" s="628"/>
      <c r="H58" s="628"/>
      <c r="I58" s="628"/>
      <c r="J58" s="628"/>
      <c r="K58" s="628"/>
      <c r="L58" s="628"/>
      <c r="M58" s="628"/>
      <c r="N58" s="628"/>
      <c r="O58" s="629"/>
      <c r="P58" s="625" t="s">
        <v>40</v>
      </c>
      <c r="Q58" s="626"/>
      <c r="R58" s="626"/>
      <c r="S58" s="626"/>
      <c r="T58" s="626"/>
      <c r="U58" s="626"/>
      <c r="V58" s="627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0" t="s">
        <v>146</v>
      </c>
      <c r="B59" s="620"/>
      <c r="C59" s="620"/>
      <c r="D59" s="620"/>
      <c r="E59" s="620"/>
      <c r="F59" s="620"/>
      <c r="G59" s="620"/>
      <c r="H59" s="620"/>
      <c r="I59" s="620"/>
      <c r="J59" s="620"/>
      <c r="K59" s="620"/>
      <c r="L59" s="620"/>
      <c r="M59" s="620"/>
      <c r="N59" s="620"/>
      <c r="O59" s="620"/>
      <c r="P59" s="620"/>
      <c r="Q59" s="620"/>
      <c r="R59" s="620"/>
      <c r="S59" s="620"/>
      <c r="T59" s="620"/>
      <c r="U59" s="620"/>
      <c r="V59" s="620"/>
      <c r="W59" s="620"/>
      <c r="X59" s="620"/>
      <c r="Y59" s="620"/>
      <c r="Z59" s="620"/>
      <c r="AA59" s="66"/>
      <c r="AB59" s="66"/>
      <c r="AC59" s="80"/>
    </row>
    <row r="60" spans="1:68" ht="16.5" customHeight="1" x14ac:dyDescent="0.25">
      <c r="A60" s="63" t="s">
        <v>147</v>
      </c>
      <c r="B60" s="63" t="s">
        <v>148</v>
      </c>
      <c r="C60" s="36">
        <v>4301020298</v>
      </c>
      <c r="D60" s="621">
        <v>4680115881440</v>
      </c>
      <c r="E60" s="621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115</v>
      </c>
      <c r="L60" s="37" t="s">
        <v>116</v>
      </c>
      <c r="M60" s="38" t="s">
        <v>114</v>
      </c>
      <c r="N60" s="38"/>
      <c r="O60" s="37">
        <v>50</v>
      </c>
      <c r="P60" s="6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3"/>
      <c r="R60" s="623"/>
      <c r="S60" s="623"/>
      <c r="T60" s="62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149</v>
      </c>
      <c r="AG60" s="78"/>
      <c r="AJ60" s="84" t="s">
        <v>117</v>
      </c>
      <c r="AK60" s="84">
        <v>86.4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150</v>
      </c>
      <c r="B61" s="63" t="s">
        <v>151</v>
      </c>
      <c r="C61" s="36">
        <v>4301020358</v>
      </c>
      <c r="D61" s="621">
        <v>4680115885950</v>
      </c>
      <c r="E61" s="621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3"/>
      <c r="R61" s="623"/>
      <c r="S61" s="623"/>
      <c r="T61" s="62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149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4301020296</v>
      </c>
      <c r="D62" s="621">
        <v>4680115881433</v>
      </c>
      <c r="E62" s="621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114</v>
      </c>
      <c r="N62" s="38"/>
      <c r="O62" s="37">
        <v>50</v>
      </c>
      <c r="P62" s="6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3"/>
      <c r="R62" s="623"/>
      <c r="S62" s="623"/>
      <c r="T62" s="62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28"/>
      <c r="B63" s="628"/>
      <c r="C63" s="628"/>
      <c r="D63" s="628"/>
      <c r="E63" s="628"/>
      <c r="F63" s="628"/>
      <c r="G63" s="628"/>
      <c r="H63" s="628"/>
      <c r="I63" s="628"/>
      <c r="J63" s="628"/>
      <c r="K63" s="628"/>
      <c r="L63" s="628"/>
      <c r="M63" s="628"/>
      <c r="N63" s="628"/>
      <c r="O63" s="629"/>
      <c r="P63" s="625" t="s">
        <v>40</v>
      </c>
      <c r="Q63" s="626"/>
      <c r="R63" s="626"/>
      <c r="S63" s="626"/>
      <c r="T63" s="626"/>
      <c r="U63" s="626"/>
      <c r="V63" s="627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28"/>
      <c r="B64" s="628"/>
      <c r="C64" s="628"/>
      <c r="D64" s="628"/>
      <c r="E64" s="628"/>
      <c r="F64" s="628"/>
      <c r="G64" s="628"/>
      <c r="H64" s="628"/>
      <c r="I64" s="628"/>
      <c r="J64" s="628"/>
      <c r="K64" s="628"/>
      <c r="L64" s="628"/>
      <c r="M64" s="628"/>
      <c r="N64" s="628"/>
      <c r="O64" s="629"/>
      <c r="P64" s="625" t="s">
        <v>40</v>
      </c>
      <c r="Q64" s="626"/>
      <c r="R64" s="626"/>
      <c r="S64" s="626"/>
      <c r="T64" s="626"/>
      <c r="U64" s="626"/>
      <c r="V64" s="627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0" t="s">
        <v>78</v>
      </c>
      <c r="B65" s="620"/>
      <c r="C65" s="620"/>
      <c r="D65" s="620"/>
      <c r="E65" s="620"/>
      <c r="F65" s="620"/>
      <c r="G65" s="620"/>
      <c r="H65" s="620"/>
      <c r="I65" s="620"/>
      <c r="J65" s="620"/>
      <c r="K65" s="620"/>
      <c r="L65" s="620"/>
      <c r="M65" s="620"/>
      <c r="N65" s="620"/>
      <c r="O65" s="620"/>
      <c r="P65" s="620"/>
      <c r="Q65" s="620"/>
      <c r="R65" s="620"/>
      <c r="S65" s="620"/>
      <c r="T65" s="620"/>
      <c r="U65" s="620"/>
      <c r="V65" s="620"/>
      <c r="W65" s="620"/>
      <c r="X65" s="620"/>
      <c r="Y65" s="620"/>
      <c r="Z65" s="620"/>
      <c r="AA65" s="66"/>
      <c r="AB65" s="66"/>
      <c r="AC65" s="80"/>
    </row>
    <row r="66" spans="1:68" ht="27" customHeight="1" x14ac:dyDescent="0.25">
      <c r="A66" s="63" t="s">
        <v>154</v>
      </c>
      <c r="B66" s="63" t="s">
        <v>155</v>
      </c>
      <c r="C66" s="36">
        <v>4301031243</v>
      </c>
      <c r="D66" s="621">
        <v>4680115885073</v>
      </c>
      <c r="E66" s="621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3"/>
      <c r="R66" s="623"/>
      <c r="S66" s="623"/>
      <c r="T66" s="624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156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157</v>
      </c>
      <c r="B67" s="63" t="s">
        <v>158</v>
      </c>
      <c r="C67" s="36">
        <v>4301031241</v>
      </c>
      <c r="D67" s="621">
        <v>4680115885059</v>
      </c>
      <c r="E67" s="62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3"/>
      <c r="R67" s="623"/>
      <c r="S67" s="623"/>
      <c r="T67" s="62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159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160</v>
      </c>
      <c r="B68" s="63" t="s">
        <v>161</v>
      </c>
      <c r="C68" s="36">
        <v>4301031316</v>
      </c>
      <c r="D68" s="621">
        <v>4680115885097</v>
      </c>
      <c r="E68" s="62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3"/>
      <c r="R68" s="623"/>
      <c r="S68" s="623"/>
      <c r="T68" s="62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28"/>
      <c r="B69" s="628"/>
      <c r="C69" s="628"/>
      <c r="D69" s="628"/>
      <c r="E69" s="628"/>
      <c r="F69" s="628"/>
      <c r="G69" s="628"/>
      <c r="H69" s="628"/>
      <c r="I69" s="628"/>
      <c r="J69" s="628"/>
      <c r="K69" s="628"/>
      <c r="L69" s="628"/>
      <c r="M69" s="628"/>
      <c r="N69" s="628"/>
      <c r="O69" s="629"/>
      <c r="P69" s="625" t="s">
        <v>40</v>
      </c>
      <c r="Q69" s="626"/>
      <c r="R69" s="626"/>
      <c r="S69" s="626"/>
      <c r="T69" s="626"/>
      <c r="U69" s="626"/>
      <c r="V69" s="627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28"/>
      <c r="B70" s="628"/>
      <c r="C70" s="628"/>
      <c r="D70" s="628"/>
      <c r="E70" s="628"/>
      <c r="F70" s="628"/>
      <c r="G70" s="628"/>
      <c r="H70" s="628"/>
      <c r="I70" s="628"/>
      <c r="J70" s="628"/>
      <c r="K70" s="628"/>
      <c r="L70" s="628"/>
      <c r="M70" s="628"/>
      <c r="N70" s="628"/>
      <c r="O70" s="629"/>
      <c r="P70" s="625" t="s">
        <v>40</v>
      </c>
      <c r="Q70" s="626"/>
      <c r="R70" s="626"/>
      <c r="S70" s="626"/>
      <c r="T70" s="626"/>
      <c r="U70" s="626"/>
      <c r="V70" s="627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0" t="s">
        <v>84</v>
      </c>
      <c r="B71" s="620"/>
      <c r="C71" s="620"/>
      <c r="D71" s="620"/>
      <c r="E71" s="620"/>
      <c r="F71" s="620"/>
      <c r="G71" s="620"/>
      <c r="H71" s="620"/>
      <c r="I71" s="620"/>
      <c r="J71" s="620"/>
      <c r="K71" s="620"/>
      <c r="L71" s="620"/>
      <c r="M71" s="620"/>
      <c r="N71" s="620"/>
      <c r="O71" s="620"/>
      <c r="P71" s="620"/>
      <c r="Q71" s="620"/>
      <c r="R71" s="620"/>
      <c r="S71" s="620"/>
      <c r="T71" s="620"/>
      <c r="U71" s="620"/>
      <c r="V71" s="620"/>
      <c r="W71" s="620"/>
      <c r="X71" s="620"/>
      <c r="Y71" s="620"/>
      <c r="Z71" s="620"/>
      <c r="AA71" s="66"/>
      <c r="AB71" s="66"/>
      <c r="AC71" s="80"/>
    </row>
    <row r="72" spans="1:68" ht="16.5" customHeight="1" x14ac:dyDescent="0.25">
      <c r="A72" s="63" t="s">
        <v>163</v>
      </c>
      <c r="B72" s="63" t="s">
        <v>164</v>
      </c>
      <c r="C72" s="36">
        <v>4301051838</v>
      </c>
      <c r="D72" s="621">
        <v>4680115881891</v>
      </c>
      <c r="E72" s="621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115</v>
      </c>
      <c r="L72" s="37" t="s">
        <v>45</v>
      </c>
      <c r="M72" s="38" t="s">
        <v>88</v>
      </c>
      <c r="N72" s="38"/>
      <c r="O72" s="37">
        <v>40</v>
      </c>
      <c r="P72" s="6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3"/>
      <c r="R72" s="623"/>
      <c r="S72" s="623"/>
      <c r="T72" s="624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165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166</v>
      </c>
      <c r="B73" s="63" t="s">
        <v>167</v>
      </c>
      <c r="C73" s="36">
        <v>4301051846</v>
      </c>
      <c r="D73" s="621">
        <v>4680115885769</v>
      </c>
      <c r="E73" s="621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115</v>
      </c>
      <c r="L73" s="37" t="s">
        <v>116</v>
      </c>
      <c r="M73" s="38" t="s">
        <v>88</v>
      </c>
      <c r="N73" s="38"/>
      <c r="O73" s="37">
        <v>45</v>
      </c>
      <c r="P73" s="65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3"/>
      <c r="R73" s="623"/>
      <c r="S73" s="623"/>
      <c r="T73" s="62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168</v>
      </c>
      <c r="AG73" s="78"/>
      <c r="AJ73" s="84" t="s">
        <v>117</v>
      </c>
      <c r="AK73" s="84">
        <v>67.2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169</v>
      </c>
      <c r="B74" s="63" t="s">
        <v>170</v>
      </c>
      <c r="C74" s="36">
        <v>4301051837</v>
      </c>
      <c r="D74" s="621">
        <v>4680115884311</v>
      </c>
      <c r="E74" s="621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165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4301051844</v>
      </c>
      <c r="D75" s="621">
        <v>4680115885929</v>
      </c>
      <c r="E75" s="621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168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4301051929</v>
      </c>
      <c r="D76" s="621">
        <v>4680115884403</v>
      </c>
      <c r="E76" s="621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5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175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28"/>
      <c r="B77" s="628"/>
      <c r="C77" s="628"/>
      <c r="D77" s="628"/>
      <c r="E77" s="628"/>
      <c r="F77" s="628"/>
      <c r="G77" s="628"/>
      <c r="H77" s="628"/>
      <c r="I77" s="628"/>
      <c r="J77" s="628"/>
      <c r="K77" s="628"/>
      <c r="L77" s="628"/>
      <c r="M77" s="628"/>
      <c r="N77" s="628"/>
      <c r="O77" s="629"/>
      <c r="P77" s="625" t="s">
        <v>40</v>
      </c>
      <c r="Q77" s="626"/>
      <c r="R77" s="626"/>
      <c r="S77" s="626"/>
      <c r="T77" s="626"/>
      <c r="U77" s="626"/>
      <c r="V77" s="627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28"/>
      <c r="B78" s="628"/>
      <c r="C78" s="628"/>
      <c r="D78" s="628"/>
      <c r="E78" s="628"/>
      <c r="F78" s="628"/>
      <c r="G78" s="628"/>
      <c r="H78" s="628"/>
      <c r="I78" s="628"/>
      <c r="J78" s="628"/>
      <c r="K78" s="628"/>
      <c r="L78" s="628"/>
      <c r="M78" s="628"/>
      <c r="N78" s="628"/>
      <c r="O78" s="629"/>
      <c r="P78" s="625" t="s">
        <v>40</v>
      </c>
      <c r="Q78" s="626"/>
      <c r="R78" s="626"/>
      <c r="S78" s="626"/>
      <c r="T78" s="626"/>
      <c r="U78" s="626"/>
      <c r="V78" s="627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0" t="s">
        <v>176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6"/>
      <c r="AB79" s="66"/>
      <c r="AC79" s="80"/>
    </row>
    <row r="80" spans="1:68" ht="27" customHeight="1" x14ac:dyDescent="0.25">
      <c r="A80" s="63" t="s">
        <v>177</v>
      </c>
      <c r="B80" s="63" t="s">
        <v>178</v>
      </c>
      <c r="C80" s="36">
        <v>4301060455</v>
      </c>
      <c r="D80" s="621">
        <v>4680115881532</v>
      </c>
      <c r="E80" s="621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115</v>
      </c>
      <c r="L80" s="37" t="s">
        <v>116</v>
      </c>
      <c r="M80" s="38" t="s">
        <v>96</v>
      </c>
      <c r="N80" s="38"/>
      <c r="O80" s="37">
        <v>30</v>
      </c>
      <c r="P80" s="6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179</v>
      </c>
      <c r="AG80" s="78"/>
      <c r="AJ80" s="84" t="s">
        <v>117</v>
      </c>
      <c r="AK80" s="84">
        <v>62.4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180</v>
      </c>
      <c r="B81" s="63" t="s">
        <v>181</v>
      </c>
      <c r="C81" s="36">
        <v>4301060351</v>
      </c>
      <c r="D81" s="621">
        <v>4680115881464</v>
      </c>
      <c r="E81" s="621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120</v>
      </c>
      <c r="L81" s="37" t="s">
        <v>45</v>
      </c>
      <c r="M81" s="38" t="s">
        <v>88</v>
      </c>
      <c r="N81" s="38"/>
      <c r="O81" s="37">
        <v>30</v>
      </c>
      <c r="P81" s="65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182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28"/>
      <c r="B82" s="628"/>
      <c r="C82" s="628"/>
      <c r="D82" s="628"/>
      <c r="E82" s="628"/>
      <c r="F82" s="628"/>
      <c r="G82" s="628"/>
      <c r="H82" s="628"/>
      <c r="I82" s="628"/>
      <c r="J82" s="628"/>
      <c r="K82" s="628"/>
      <c r="L82" s="628"/>
      <c r="M82" s="628"/>
      <c r="N82" s="628"/>
      <c r="O82" s="629"/>
      <c r="P82" s="625" t="s">
        <v>40</v>
      </c>
      <c r="Q82" s="626"/>
      <c r="R82" s="626"/>
      <c r="S82" s="626"/>
      <c r="T82" s="626"/>
      <c r="U82" s="626"/>
      <c r="V82" s="627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28"/>
      <c r="B83" s="628"/>
      <c r="C83" s="628"/>
      <c r="D83" s="628"/>
      <c r="E83" s="628"/>
      <c r="F83" s="628"/>
      <c r="G83" s="628"/>
      <c r="H83" s="628"/>
      <c r="I83" s="628"/>
      <c r="J83" s="628"/>
      <c r="K83" s="628"/>
      <c r="L83" s="628"/>
      <c r="M83" s="628"/>
      <c r="N83" s="628"/>
      <c r="O83" s="629"/>
      <c r="P83" s="625" t="s">
        <v>40</v>
      </c>
      <c r="Q83" s="626"/>
      <c r="R83" s="626"/>
      <c r="S83" s="626"/>
      <c r="T83" s="626"/>
      <c r="U83" s="626"/>
      <c r="V83" s="627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19" t="s">
        <v>183</v>
      </c>
      <c r="B84" s="619"/>
      <c r="C84" s="619"/>
      <c r="D84" s="619"/>
      <c r="E84" s="619"/>
      <c r="F84" s="619"/>
      <c r="G84" s="619"/>
      <c r="H84" s="619"/>
      <c r="I84" s="619"/>
      <c r="J84" s="619"/>
      <c r="K84" s="619"/>
      <c r="L84" s="619"/>
      <c r="M84" s="619"/>
      <c r="N84" s="619"/>
      <c r="O84" s="619"/>
      <c r="P84" s="619"/>
      <c r="Q84" s="619"/>
      <c r="R84" s="619"/>
      <c r="S84" s="619"/>
      <c r="T84" s="619"/>
      <c r="U84" s="619"/>
      <c r="V84" s="619"/>
      <c r="W84" s="619"/>
      <c r="X84" s="619"/>
      <c r="Y84" s="619"/>
      <c r="Z84" s="619"/>
      <c r="AA84" s="65"/>
      <c r="AB84" s="65"/>
      <c r="AC84" s="79"/>
    </row>
    <row r="85" spans="1:68" ht="14.25" customHeight="1" x14ac:dyDescent="0.25">
      <c r="A85" s="620" t="s">
        <v>110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6"/>
      <c r="AB85" s="66"/>
      <c r="AC85" s="80"/>
    </row>
    <row r="86" spans="1:68" ht="27" customHeight="1" x14ac:dyDescent="0.25">
      <c r="A86" s="63" t="s">
        <v>184</v>
      </c>
      <c r="B86" s="63" t="s">
        <v>185</v>
      </c>
      <c r="C86" s="36">
        <v>4301011468</v>
      </c>
      <c r="D86" s="621">
        <v>4680115881327</v>
      </c>
      <c r="E86" s="621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115</v>
      </c>
      <c r="L86" s="37" t="s">
        <v>116</v>
      </c>
      <c r="M86" s="38" t="s">
        <v>96</v>
      </c>
      <c r="N86" s="38"/>
      <c r="O86" s="37">
        <v>50</v>
      </c>
      <c r="P86" s="65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186</v>
      </c>
      <c r="AG86" s="78"/>
      <c r="AJ86" s="84" t="s">
        <v>117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187</v>
      </c>
      <c r="B87" s="63" t="s">
        <v>188</v>
      </c>
      <c r="C87" s="36">
        <v>4301011476</v>
      </c>
      <c r="D87" s="621">
        <v>4680115881518</v>
      </c>
      <c r="E87" s="621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120</v>
      </c>
      <c r="L87" s="37" t="s">
        <v>45</v>
      </c>
      <c r="M87" s="38" t="s">
        <v>88</v>
      </c>
      <c r="N87" s="38"/>
      <c r="O87" s="37">
        <v>50</v>
      </c>
      <c r="P87" s="6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186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189</v>
      </c>
      <c r="B88" s="63" t="s">
        <v>190</v>
      </c>
      <c r="C88" s="36">
        <v>4301011443</v>
      </c>
      <c r="D88" s="621">
        <v>4680115881303</v>
      </c>
      <c r="E88" s="621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120</v>
      </c>
      <c r="L88" s="37" t="s">
        <v>123</v>
      </c>
      <c r="M88" s="38" t="s">
        <v>96</v>
      </c>
      <c r="N88" s="38"/>
      <c r="O88" s="37">
        <v>50</v>
      </c>
      <c r="P88" s="66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186</v>
      </c>
      <c r="AG88" s="78"/>
      <c r="AJ88" s="84" t="s">
        <v>117</v>
      </c>
      <c r="AK88" s="84">
        <v>54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28"/>
      <c r="B89" s="628"/>
      <c r="C89" s="628"/>
      <c r="D89" s="628"/>
      <c r="E89" s="628"/>
      <c r="F89" s="628"/>
      <c r="G89" s="628"/>
      <c r="H89" s="628"/>
      <c r="I89" s="628"/>
      <c r="J89" s="628"/>
      <c r="K89" s="628"/>
      <c r="L89" s="628"/>
      <c r="M89" s="628"/>
      <c r="N89" s="628"/>
      <c r="O89" s="629"/>
      <c r="P89" s="625" t="s">
        <v>40</v>
      </c>
      <c r="Q89" s="626"/>
      <c r="R89" s="626"/>
      <c r="S89" s="626"/>
      <c r="T89" s="626"/>
      <c r="U89" s="626"/>
      <c r="V89" s="627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28"/>
      <c r="B90" s="628"/>
      <c r="C90" s="628"/>
      <c r="D90" s="628"/>
      <c r="E90" s="628"/>
      <c r="F90" s="628"/>
      <c r="G90" s="628"/>
      <c r="H90" s="628"/>
      <c r="I90" s="628"/>
      <c r="J90" s="628"/>
      <c r="K90" s="628"/>
      <c r="L90" s="628"/>
      <c r="M90" s="628"/>
      <c r="N90" s="628"/>
      <c r="O90" s="629"/>
      <c r="P90" s="625" t="s">
        <v>40</v>
      </c>
      <c r="Q90" s="626"/>
      <c r="R90" s="626"/>
      <c r="S90" s="626"/>
      <c r="T90" s="626"/>
      <c r="U90" s="626"/>
      <c r="V90" s="627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0" t="s">
        <v>84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6"/>
      <c r="AB91" s="66"/>
      <c r="AC91" s="80"/>
    </row>
    <row r="92" spans="1:68" ht="16.5" customHeight="1" x14ac:dyDescent="0.25">
      <c r="A92" s="63" t="s">
        <v>191</v>
      </c>
      <c r="B92" s="63" t="s">
        <v>192</v>
      </c>
      <c r="C92" s="36">
        <v>4301051712</v>
      </c>
      <c r="D92" s="621">
        <v>4607091386967</v>
      </c>
      <c r="E92" s="621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115</v>
      </c>
      <c r="L92" s="37" t="s">
        <v>116</v>
      </c>
      <c r="M92" s="38" t="s">
        <v>96</v>
      </c>
      <c r="N92" s="38"/>
      <c r="O92" s="37">
        <v>45</v>
      </c>
      <c r="P92" s="662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3"/>
      <c r="R92" s="623"/>
      <c r="S92" s="623"/>
      <c r="T92" s="62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193</v>
      </c>
      <c r="AG92" s="78"/>
      <c r="AJ92" s="84" t="s">
        <v>117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194</v>
      </c>
      <c r="B93" s="63" t="s">
        <v>195</v>
      </c>
      <c r="C93" s="36">
        <v>4301051788</v>
      </c>
      <c r="D93" s="621">
        <v>4680115884953</v>
      </c>
      <c r="E93" s="621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3"/>
      <c r="R93" s="623"/>
      <c r="S93" s="623"/>
      <c r="T93" s="62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196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197</v>
      </c>
      <c r="B94" s="63" t="s">
        <v>198</v>
      </c>
      <c r="C94" s="36">
        <v>4301051718</v>
      </c>
      <c r="D94" s="621">
        <v>4607091385731</v>
      </c>
      <c r="E94" s="621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96</v>
      </c>
      <c r="N94" s="38"/>
      <c r="O94" s="37">
        <v>45</v>
      </c>
      <c r="P94" s="66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3"/>
      <c r="R94" s="623"/>
      <c r="S94" s="623"/>
      <c r="T94" s="62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193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199</v>
      </c>
      <c r="B95" s="63" t="s">
        <v>200</v>
      </c>
      <c r="C95" s="36">
        <v>4301051438</v>
      </c>
      <c r="D95" s="621">
        <v>4680115880894</v>
      </c>
      <c r="E95" s="621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6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3"/>
      <c r="R95" s="623"/>
      <c r="S95" s="623"/>
      <c r="T95" s="62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28"/>
      <c r="B96" s="628"/>
      <c r="C96" s="628"/>
      <c r="D96" s="628"/>
      <c r="E96" s="628"/>
      <c r="F96" s="628"/>
      <c r="G96" s="628"/>
      <c r="H96" s="628"/>
      <c r="I96" s="628"/>
      <c r="J96" s="628"/>
      <c r="K96" s="628"/>
      <c r="L96" s="628"/>
      <c r="M96" s="628"/>
      <c r="N96" s="628"/>
      <c r="O96" s="629"/>
      <c r="P96" s="625" t="s">
        <v>40</v>
      </c>
      <c r="Q96" s="626"/>
      <c r="R96" s="626"/>
      <c r="S96" s="626"/>
      <c r="T96" s="626"/>
      <c r="U96" s="626"/>
      <c r="V96" s="627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28"/>
      <c r="B97" s="628"/>
      <c r="C97" s="628"/>
      <c r="D97" s="628"/>
      <c r="E97" s="628"/>
      <c r="F97" s="628"/>
      <c r="G97" s="628"/>
      <c r="H97" s="628"/>
      <c r="I97" s="628"/>
      <c r="J97" s="628"/>
      <c r="K97" s="628"/>
      <c r="L97" s="628"/>
      <c r="M97" s="628"/>
      <c r="N97" s="628"/>
      <c r="O97" s="629"/>
      <c r="P97" s="625" t="s">
        <v>40</v>
      </c>
      <c r="Q97" s="626"/>
      <c r="R97" s="626"/>
      <c r="S97" s="626"/>
      <c r="T97" s="626"/>
      <c r="U97" s="626"/>
      <c r="V97" s="627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19" t="s">
        <v>202</v>
      </c>
      <c r="B98" s="619"/>
      <c r="C98" s="619"/>
      <c r="D98" s="619"/>
      <c r="E98" s="619"/>
      <c r="F98" s="619"/>
      <c r="G98" s="619"/>
      <c r="H98" s="619"/>
      <c r="I98" s="619"/>
      <c r="J98" s="619"/>
      <c r="K98" s="619"/>
      <c r="L98" s="619"/>
      <c r="M98" s="619"/>
      <c r="N98" s="619"/>
      <c r="O98" s="619"/>
      <c r="P98" s="619"/>
      <c r="Q98" s="619"/>
      <c r="R98" s="619"/>
      <c r="S98" s="619"/>
      <c r="T98" s="619"/>
      <c r="U98" s="619"/>
      <c r="V98" s="619"/>
      <c r="W98" s="619"/>
      <c r="X98" s="619"/>
      <c r="Y98" s="619"/>
      <c r="Z98" s="619"/>
      <c r="AA98" s="65"/>
      <c r="AB98" s="65"/>
      <c r="AC98" s="79"/>
    </row>
    <row r="99" spans="1:68" ht="14.25" customHeight="1" x14ac:dyDescent="0.25">
      <c r="A99" s="620" t="s">
        <v>110</v>
      </c>
      <c r="B99" s="620"/>
      <c r="C99" s="620"/>
      <c r="D99" s="620"/>
      <c r="E99" s="620"/>
      <c r="F99" s="620"/>
      <c r="G99" s="620"/>
      <c r="H99" s="620"/>
      <c r="I99" s="620"/>
      <c r="J99" s="620"/>
      <c r="K99" s="620"/>
      <c r="L99" s="620"/>
      <c r="M99" s="620"/>
      <c r="N99" s="620"/>
      <c r="O99" s="620"/>
      <c r="P99" s="620"/>
      <c r="Q99" s="620"/>
      <c r="R99" s="620"/>
      <c r="S99" s="620"/>
      <c r="T99" s="620"/>
      <c r="U99" s="620"/>
      <c r="V99" s="620"/>
      <c r="W99" s="620"/>
      <c r="X99" s="620"/>
      <c r="Y99" s="620"/>
      <c r="Z99" s="620"/>
      <c r="AA99" s="66"/>
      <c r="AB99" s="66"/>
      <c r="AC99" s="80"/>
    </row>
    <row r="100" spans="1:68" ht="37.5" customHeight="1" x14ac:dyDescent="0.25">
      <c r="A100" s="63" t="s">
        <v>203</v>
      </c>
      <c r="B100" s="63" t="s">
        <v>204</v>
      </c>
      <c r="C100" s="36">
        <v>4301011514</v>
      </c>
      <c r="D100" s="621">
        <v>4680115882133</v>
      </c>
      <c r="E100" s="621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115</v>
      </c>
      <c r="L100" s="37" t="s">
        <v>116</v>
      </c>
      <c r="M100" s="38" t="s">
        <v>114</v>
      </c>
      <c r="N100" s="38"/>
      <c r="O100" s="37">
        <v>50</v>
      </c>
      <c r="P100" s="66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3"/>
      <c r="R100" s="623"/>
      <c r="S100" s="623"/>
      <c r="T100" s="62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205</v>
      </c>
      <c r="AG100" s="78"/>
      <c r="AJ100" s="84" t="s">
        <v>117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206</v>
      </c>
      <c r="B101" s="63" t="s">
        <v>207</v>
      </c>
      <c r="C101" s="36">
        <v>4301011417</v>
      </c>
      <c r="D101" s="621">
        <v>4680115880269</v>
      </c>
      <c r="E101" s="621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120</v>
      </c>
      <c r="L101" s="37" t="s">
        <v>45</v>
      </c>
      <c r="M101" s="38" t="s">
        <v>88</v>
      </c>
      <c r="N101" s="38"/>
      <c r="O101" s="37">
        <v>50</v>
      </c>
      <c r="P101" s="6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3"/>
      <c r="R101" s="623"/>
      <c r="S101" s="623"/>
      <c r="T101" s="62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208</v>
      </c>
      <c r="B102" s="63" t="s">
        <v>209</v>
      </c>
      <c r="C102" s="36">
        <v>4301011415</v>
      </c>
      <c r="D102" s="621">
        <v>4680115880429</v>
      </c>
      <c r="E102" s="621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120</v>
      </c>
      <c r="L102" s="37" t="s">
        <v>123</v>
      </c>
      <c r="M102" s="38" t="s">
        <v>88</v>
      </c>
      <c r="N102" s="38"/>
      <c r="O102" s="37">
        <v>50</v>
      </c>
      <c r="P102" s="6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3"/>
      <c r="R102" s="623"/>
      <c r="S102" s="623"/>
      <c r="T102" s="62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117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210</v>
      </c>
      <c r="B103" s="63" t="s">
        <v>211</v>
      </c>
      <c r="C103" s="36">
        <v>4301011462</v>
      </c>
      <c r="D103" s="621">
        <v>4680115881457</v>
      </c>
      <c r="E103" s="621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88</v>
      </c>
      <c r="N103" s="38"/>
      <c r="O103" s="37">
        <v>50</v>
      </c>
      <c r="P103" s="6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3"/>
      <c r="R103" s="623"/>
      <c r="S103" s="623"/>
      <c r="T103" s="62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28"/>
      <c r="B104" s="628"/>
      <c r="C104" s="628"/>
      <c r="D104" s="628"/>
      <c r="E104" s="628"/>
      <c r="F104" s="628"/>
      <c r="G104" s="628"/>
      <c r="H104" s="628"/>
      <c r="I104" s="628"/>
      <c r="J104" s="628"/>
      <c r="K104" s="628"/>
      <c r="L104" s="628"/>
      <c r="M104" s="628"/>
      <c r="N104" s="628"/>
      <c r="O104" s="629"/>
      <c r="P104" s="625" t="s">
        <v>40</v>
      </c>
      <c r="Q104" s="626"/>
      <c r="R104" s="626"/>
      <c r="S104" s="626"/>
      <c r="T104" s="626"/>
      <c r="U104" s="626"/>
      <c r="V104" s="627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28"/>
      <c r="B105" s="628"/>
      <c r="C105" s="628"/>
      <c r="D105" s="628"/>
      <c r="E105" s="628"/>
      <c r="F105" s="628"/>
      <c r="G105" s="628"/>
      <c r="H105" s="628"/>
      <c r="I105" s="628"/>
      <c r="J105" s="628"/>
      <c r="K105" s="628"/>
      <c r="L105" s="628"/>
      <c r="M105" s="628"/>
      <c r="N105" s="628"/>
      <c r="O105" s="629"/>
      <c r="P105" s="625" t="s">
        <v>40</v>
      </c>
      <c r="Q105" s="626"/>
      <c r="R105" s="626"/>
      <c r="S105" s="626"/>
      <c r="T105" s="626"/>
      <c r="U105" s="626"/>
      <c r="V105" s="627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0" t="s">
        <v>146</v>
      </c>
      <c r="B106" s="620"/>
      <c r="C106" s="620"/>
      <c r="D106" s="620"/>
      <c r="E106" s="620"/>
      <c r="F106" s="620"/>
      <c r="G106" s="620"/>
      <c r="H106" s="620"/>
      <c r="I106" s="620"/>
      <c r="J106" s="620"/>
      <c r="K106" s="620"/>
      <c r="L106" s="620"/>
      <c r="M106" s="620"/>
      <c r="N106" s="620"/>
      <c r="O106" s="620"/>
      <c r="P106" s="620"/>
      <c r="Q106" s="620"/>
      <c r="R106" s="620"/>
      <c r="S106" s="620"/>
      <c r="T106" s="620"/>
      <c r="U106" s="620"/>
      <c r="V106" s="620"/>
      <c r="W106" s="620"/>
      <c r="X106" s="620"/>
      <c r="Y106" s="620"/>
      <c r="Z106" s="620"/>
      <c r="AA106" s="66"/>
      <c r="AB106" s="66"/>
      <c r="AC106" s="80"/>
    </row>
    <row r="107" spans="1:68" ht="16.5" customHeight="1" x14ac:dyDescent="0.25">
      <c r="A107" s="63" t="s">
        <v>212</v>
      </c>
      <c r="B107" s="63" t="s">
        <v>213</v>
      </c>
      <c r="C107" s="36">
        <v>4301020345</v>
      </c>
      <c r="D107" s="621">
        <v>4680115881488</v>
      </c>
      <c r="E107" s="621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115</v>
      </c>
      <c r="L107" s="37" t="s">
        <v>116</v>
      </c>
      <c r="M107" s="38" t="s">
        <v>114</v>
      </c>
      <c r="N107" s="38"/>
      <c r="O107" s="37">
        <v>55</v>
      </c>
      <c r="P107" s="6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3"/>
      <c r="R107" s="623"/>
      <c r="S107" s="623"/>
      <c r="T107" s="62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214</v>
      </c>
      <c r="AG107" s="78"/>
      <c r="AJ107" s="84" t="s">
        <v>117</v>
      </c>
      <c r="AK107" s="84">
        <v>86.4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215</v>
      </c>
      <c r="B108" s="63" t="s">
        <v>216</v>
      </c>
      <c r="C108" s="36">
        <v>4301020346</v>
      </c>
      <c r="D108" s="621">
        <v>4680115882775</v>
      </c>
      <c r="E108" s="621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114</v>
      </c>
      <c r="N108" s="38"/>
      <c r="O108" s="37">
        <v>55</v>
      </c>
      <c r="P108" s="6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3"/>
      <c r="R108" s="623"/>
      <c r="S108" s="623"/>
      <c r="T108" s="62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217</v>
      </c>
      <c r="B109" s="63" t="s">
        <v>218</v>
      </c>
      <c r="C109" s="36">
        <v>4301020344</v>
      </c>
      <c r="D109" s="621">
        <v>4680115880658</v>
      </c>
      <c r="E109" s="621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219</v>
      </c>
      <c r="M109" s="38" t="s">
        <v>114</v>
      </c>
      <c r="N109" s="38"/>
      <c r="O109" s="37">
        <v>55</v>
      </c>
      <c r="P109" s="6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3"/>
      <c r="R109" s="623"/>
      <c r="S109" s="623"/>
      <c r="T109" s="62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117</v>
      </c>
      <c r="AK109" s="84">
        <v>33.6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28"/>
      <c r="B110" s="628"/>
      <c r="C110" s="628"/>
      <c r="D110" s="628"/>
      <c r="E110" s="628"/>
      <c r="F110" s="628"/>
      <c r="G110" s="628"/>
      <c r="H110" s="628"/>
      <c r="I110" s="628"/>
      <c r="J110" s="628"/>
      <c r="K110" s="628"/>
      <c r="L110" s="628"/>
      <c r="M110" s="628"/>
      <c r="N110" s="628"/>
      <c r="O110" s="629"/>
      <c r="P110" s="625" t="s">
        <v>40</v>
      </c>
      <c r="Q110" s="626"/>
      <c r="R110" s="626"/>
      <c r="S110" s="626"/>
      <c r="T110" s="626"/>
      <c r="U110" s="626"/>
      <c r="V110" s="627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28"/>
      <c r="B111" s="628"/>
      <c r="C111" s="628"/>
      <c r="D111" s="628"/>
      <c r="E111" s="628"/>
      <c r="F111" s="628"/>
      <c r="G111" s="628"/>
      <c r="H111" s="628"/>
      <c r="I111" s="628"/>
      <c r="J111" s="628"/>
      <c r="K111" s="628"/>
      <c r="L111" s="628"/>
      <c r="M111" s="628"/>
      <c r="N111" s="628"/>
      <c r="O111" s="629"/>
      <c r="P111" s="625" t="s">
        <v>40</v>
      </c>
      <c r="Q111" s="626"/>
      <c r="R111" s="626"/>
      <c r="S111" s="626"/>
      <c r="T111" s="626"/>
      <c r="U111" s="626"/>
      <c r="V111" s="627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0" t="s">
        <v>84</v>
      </c>
      <c r="B112" s="620"/>
      <c r="C112" s="620"/>
      <c r="D112" s="620"/>
      <c r="E112" s="620"/>
      <c r="F112" s="620"/>
      <c r="G112" s="620"/>
      <c r="H112" s="620"/>
      <c r="I112" s="620"/>
      <c r="J112" s="620"/>
      <c r="K112" s="620"/>
      <c r="L112" s="620"/>
      <c r="M112" s="620"/>
      <c r="N112" s="620"/>
      <c r="O112" s="620"/>
      <c r="P112" s="620"/>
      <c r="Q112" s="620"/>
      <c r="R112" s="620"/>
      <c r="S112" s="620"/>
      <c r="T112" s="620"/>
      <c r="U112" s="620"/>
      <c r="V112" s="620"/>
      <c r="W112" s="620"/>
      <c r="X112" s="620"/>
      <c r="Y112" s="620"/>
      <c r="Z112" s="620"/>
      <c r="AA112" s="66"/>
      <c r="AB112" s="66"/>
      <c r="AC112" s="80"/>
    </row>
    <row r="113" spans="1:68" ht="16.5" customHeight="1" x14ac:dyDescent="0.25">
      <c r="A113" s="63" t="s">
        <v>220</v>
      </c>
      <c r="B113" s="63" t="s">
        <v>221</v>
      </c>
      <c r="C113" s="36">
        <v>4301051724</v>
      </c>
      <c r="D113" s="621">
        <v>4607091385168</v>
      </c>
      <c r="E113" s="621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115</v>
      </c>
      <c r="L113" s="37" t="s">
        <v>116</v>
      </c>
      <c r="M113" s="38" t="s">
        <v>96</v>
      </c>
      <c r="N113" s="38"/>
      <c r="O113" s="37">
        <v>45</v>
      </c>
      <c r="P113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3"/>
      <c r="R113" s="623"/>
      <c r="S113" s="623"/>
      <c r="T113" s="62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222</v>
      </c>
      <c r="AG113" s="78"/>
      <c r="AJ113" s="84" t="s">
        <v>117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4301051730</v>
      </c>
      <c r="D114" s="621">
        <v>4607091383256</v>
      </c>
      <c r="E114" s="621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96</v>
      </c>
      <c r="N114" s="38"/>
      <c r="O114" s="37">
        <v>45</v>
      </c>
      <c r="P114" s="67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3"/>
      <c r="R114" s="623"/>
      <c r="S114" s="623"/>
      <c r="T114" s="62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222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4301051721</v>
      </c>
      <c r="D115" s="621">
        <v>4607091385748</v>
      </c>
      <c r="E115" s="621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219</v>
      </c>
      <c r="M115" s="38" t="s">
        <v>96</v>
      </c>
      <c r="N115" s="38"/>
      <c r="O115" s="37">
        <v>45</v>
      </c>
      <c r="P115" s="67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3"/>
      <c r="R115" s="623"/>
      <c r="S115" s="623"/>
      <c r="T115" s="62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222</v>
      </c>
      <c r="AG115" s="78"/>
      <c r="AJ115" s="84" t="s">
        <v>117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227</v>
      </c>
      <c r="B116" s="63" t="s">
        <v>228</v>
      </c>
      <c r="C116" s="36">
        <v>4301051740</v>
      </c>
      <c r="D116" s="621">
        <v>4680115884533</v>
      </c>
      <c r="E116" s="621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3"/>
      <c r="R116" s="623"/>
      <c r="S116" s="623"/>
      <c r="T116" s="62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229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28"/>
      <c r="B117" s="628"/>
      <c r="C117" s="628"/>
      <c r="D117" s="628"/>
      <c r="E117" s="628"/>
      <c r="F117" s="628"/>
      <c r="G117" s="628"/>
      <c r="H117" s="628"/>
      <c r="I117" s="628"/>
      <c r="J117" s="628"/>
      <c r="K117" s="628"/>
      <c r="L117" s="628"/>
      <c r="M117" s="628"/>
      <c r="N117" s="628"/>
      <c r="O117" s="629"/>
      <c r="P117" s="625" t="s">
        <v>40</v>
      </c>
      <c r="Q117" s="626"/>
      <c r="R117" s="626"/>
      <c r="S117" s="626"/>
      <c r="T117" s="626"/>
      <c r="U117" s="626"/>
      <c r="V117" s="627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28"/>
      <c r="B118" s="628"/>
      <c r="C118" s="628"/>
      <c r="D118" s="628"/>
      <c r="E118" s="628"/>
      <c r="F118" s="628"/>
      <c r="G118" s="628"/>
      <c r="H118" s="628"/>
      <c r="I118" s="628"/>
      <c r="J118" s="628"/>
      <c r="K118" s="628"/>
      <c r="L118" s="628"/>
      <c r="M118" s="628"/>
      <c r="N118" s="628"/>
      <c r="O118" s="629"/>
      <c r="P118" s="625" t="s">
        <v>40</v>
      </c>
      <c r="Q118" s="626"/>
      <c r="R118" s="626"/>
      <c r="S118" s="626"/>
      <c r="T118" s="626"/>
      <c r="U118" s="626"/>
      <c r="V118" s="627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0" t="s">
        <v>176</v>
      </c>
      <c r="B119" s="620"/>
      <c r="C119" s="620"/>
      <c r="D119" s="620"/>
      <c r="E119" s="620"/>
      <c r="F119" s="620"/>
      <c r="G119" s="620"/>
      <c r="H119" s="620"/>
      <c r="I119" s="620"/>
      <c r="J119" s="620"/>
      <c r="K119" s="620"/>
      <c r="L119" s="620"/>
      <c r="M119" s="620"/>
      <c r="N119" s="620"/>
      <c r="O119" s="620"/>
      <c r="P119" s="620"/>
      <c r="Q119" s="620"/>
      <c r="R119" s="620"/>
      <c r="S119" s="620"/>
      <c r="T119" s="620"/>
      <c r="U119" s="620"/>
      <c r="V119" s="620"/>
      <c r="W119" s="620"/>
      <c r="X119" s="620"/>
      <c r="Y119" s="620"/>
      <c r="Z119" s="620"/>
      <c r="AA119" s="66"/>
      <c r="AB119" s="66"/>
      <c r="AC119" s="80"/>
    </row>
    <row r="120" spans="1:68" ht="16.5" customHeight="1" x14ac:dyDescent="0.25">
      <c r="A120" s="63" t="s">
        <v>230</v>
      </c>
      <c r="B120" s="63" t="s">
        <v>231</v>
      </c>
      <c r="C120" s="36">
        <v>4301060317</v>
      </c>
      <c r="D120" s="621">
        <v>4680115880238</v>
      </c>
      <c r="E120" s="621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40</v>
      </c>
      <c r="P120" s="67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3"/>
      <c r="R120" s="623"/>
      <c r="S120" s="623"/>
      <c r="T120" s="62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232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28"/>
      <c r="B121" s="628"/>
      <c r="C121" s="628"/>
      <c r="D121" s="628"/>
      <c r="E121" s="628"/>
      <c r="F121" s="628"/>
      <c r="G121" s="628"/>
      <c r="H121" s="628"/>
      <c r="I121" s="628"/>
      <c r="J121" s="628"/>
      <c r="K121" s="628"/>
      <c r="L121" s="628"/>
      <c r="M121" s="628"/>
      <c r="N121" s="628"/>
      <c r="O121" s="629"/>
      <c r="P121" s="625" t="s">
        <v>40</v>
      </c>
      <c r="Q121" s="626"/>
      <c r="R121" s="626"/>
      <c r="S121" s="626"/>
      <c r="T121" s="626"/>
      <c r="U121" s="626"/>
      <c r="V121" s="627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28"/>
      <c r="B122" s="628"/>
      <c r="C122" s="628"/>
      <c r="D122" s="628"/>
      <c r="E122" s="628"/>
      <c r="F122" s="628"/>
      <c r="G122" s="628"/>
      <c r="H122" s="628"/>
      <c r="I122" s="628"/>
      <c r="J122" s="628"/>
      <c r="K122" s="628"/>
      <c r="L122" s="628"/>
      <c r="M122" s="628"/>
      <c r="N122" s="628"/>
      <c r="O122" s="629"/>
      <c r="P122" s="625" t="s">
        <v>40</v>
      </c>
      <c r="Q122" s="626"/>
      <c r="R122" s="626"/>
      <c r="S122" s="626"/>
      <c r="T122" s="626"/>
      <c r="U122" s="626"/>
      <c r="V122" s="627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19" t="s">
        <v>233</v>
      </c>
      <c r="B123" s="619"/>
      <c r="C123" s="619"/>
      <c r="D123" s="619"/>
      <c r="E123" s="619"/>
      <c r="F123" s="619"/>
      <c r="G123" s="619"/>
      <c r="H123" s="619"/>
      <c r="I123" s="619"/>
      <c r="J123" s="619"/>
      <c r="K123" s="619"/>
      <c r="L123" s="619"/>
      <c r="M123" s="619"/>
      <c r="N123" s="619"/>
      <c r="O123" s="619"/>
      <c r="P123" s="619"/>
      <c r="Q123" s="619"/>
      <c r="R123" s="619"/>
      <c r="S123" s="619"/>
      <c r="T123" s="619"/>
      <c r="U123" s="619"/>
      <c r="V123" s="619"/>
      <c r="W123" s="619"/>
      <c r="X123" s="619"/>
      <c r="Y123" s="619"/>
      <c r="Z123" s="619"/>
      <c r="AA123" s="65"/>
      <c r="AB123" s="65"/>
      <c r="AC123" s="79"/>
    </row>
    <row r="124" spans="1:68" ht="14.25" customHeight="1" x14ac:dyDescent="0.25">
      <c r="A124" s="620" t="s">
        <v>110</v>
      </c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0"/>
      <c r="P124" s="620"/>
      <c r="Q124" s="620"/>
      <c r="R124" s="620"/>
      <c r="S124" s="620"/>
      <c r="T124" s="620"/>
      <c r="U124" s="620"/>
      <c r="V124" s="620"/>
      <c r="W124" s="620"/>
      <c r="X124" s="620"/>
      <c r="Y124" s="620"/>
      <c r="Z124" s="620"/>
      <c r="AA124" s="66"/>
      <c r="AB124" s="66"/>
      <c r="AC124" s="80"/>
    </row>
    <row r="125" spans="1:68" ht="27" customHeight="1" x14ac:dyDescent="0.25">
      <c r="A125" s="63" t="s">
        <v>234</v>
      </c>
      <c r="B125" s="63" t="s">
        <v>235</v>
      </c>
      <c r="C125" s="36">
        <v>4301011562</v>
      </c>
      <c r="D125" s="621">
        <v>4680115882577</v>
      </c>
      <c r="E125" s="621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45</v>
      </c>
      <c r="M125" s="38" t="s">
        <v>107</v>
      </c>
      <c r="N125" s="38"/>
      <c r="O125" s="37">
        <v>90</v>
      </c>
      <c r="P125" s="67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3"/>
      <c r="R125" s="623"/>
      <c r="S125" s="623"/>
      <c r="T125" s="62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236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234</v>
      </c>
      <c r="B126" s="63" t="s">
        <v>237</v>
      </c>
      <c r="C126" s="36">
        <v>4301011564</v>
      </c>
      <c r="D126" s="621">
        <v>4680115882577</v>
      </c>
      <c r="E126" s="621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45</v>
      </c>
      <c r="M126" s="38" t="s">
        <v>107</v>
      </c>
      <c r="N126" s="38"/>
      <c r="O126" s="37">
        <v>90</v>
      </c>
      <c r="P126" s="6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3"/>
      <c r="R126" s="623"/>
      <c r="S126" s="623"/>
      <c r="T126" s="62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236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28"/>
      <c r="B127" s="628"/>
      <c r="C127" s="628"/>
      <c r="D127" s="628"/>
      <c r="E127" s="628"/>
      <c r="F127" s="628"/>
      <c r="G127" s="628"/>
      <c r="H127" s="628"/>
      <c r="I127" s="628"/>
      <c r="J127" s="628"/>
      <c r="K127" s="628"/>
      <c r="L127" s="628"/>
      <c r="M127" s="628"/>
      <c r="N127" s="628"/>
      <c r="O127" s="629"/>
      <c r="P127" s="625" t="s">
        <v>40</v>
      </c>
      <c r="Q127" s="626"/>
      <c r="R127" s="626"/>
      <c r="S127" s="626"/>
      <c r="T127" s="626"/>
      <c r="U127" s="626"/>
      <c r="V127" s="627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28"/>
      <c r="B128" s="628"/>
      <c r="C128" s="628"/>
      <c r="D128" s="628"/>
      <c r="E128" s="628"/>
      <c r="F128" s="628"/>
      <c r="G128" s="628"/>
      <c r="H128" s="628"/>
      <c r="I128" s="628"/>
      <c r="J128" s="628"/>
      <c r="K128" s="628"/>
      <c r="L128" s="628"/>
      <c r="M128" s="628"/>
      <c r="N128" s="628"/>
      <c r="O128" s="629"/>
      <c r="P128" s="625" t="s">
        <v>40</v>
      </c>
      <c r="Q128" s="626"/>
      <c r="R128" s="626"/>
      <c r="S128" s="626"/>
      <c r="T128" s="626"/>
      <c r="U128" s="626"/>
      <c r="V128" s="627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0" t="s">
        <v>78</v>
      </c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0"/>
      <c r="P129" s="620"/>
      <c r="Q129" s="620"/>
      <c r="R129" s="620"/>
      <c r="S129" s="620"/>
      <c r="T129" s="620"/>
      <c r="U129" s="620"/>
      <c r="V129" s="620"/>
      <c r="W129" s="620"/>
      <c r="X129" s="620"/>
      <c r="Y129" s="620"/>
      <c r="Z129" s="620"/>
      <c r="AA129" s="66"/>
      <c r="AB129" s="66"/>
      <c r="AC129" s="80"/>
    </row>
    <row r="130" spans="1:68" ht="27" customHeight="1" x14ac:dyDescent="0.25">
      <c r="A130" s="63" t="s">
        <v>238</v>
      </c>
      <c r="B130" s="63" t="s">
        <v>239</v>
      </c>
      <c r="C130" s="36">
        <v>4301031235</v>
      </c>
      <c r="D130" s="621">
        <v>4680115883444</v>
      </c>
      <c r="E130" s="621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107</v>
      </c>
      <c r="N130" s="38"/>
      <c r="O130" s="37">
        <v>90</v>
      </c>
      <c r="P130" s="68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3"/>
      <c r="R130" s="623"/>
      <c r="S130" s="623"/>
      <c r="T130" s="62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240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238</v>
      </c>
      <c r="B131" s="63" t="s">
        <v>241</v>
      </c>
      <c r="C131" s="36">
        <v>4301031234</v>
      </c>
      <c r="D131" s="621">
        <v>4680115883444</v>
      </c>
      <c r="E131" s="621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45</v>
      </c>
      <c r="M131" s="38" t="s">
        <v>107</v>
      </c>
      <c r="N131" s="38"/>
      <c r="O131" s="37">
        <v>90</v>
      </c>
      <c r="P131" s="6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3"/>
      <c r="R131" s="623"/>
      <c r="S131" s="623"/>
      <c r="T131" s="62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240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28"/>
      <c r="B132" s="628"/>
      <c r="C132" s="628"/>
      <c r="D132" s="628"/>
      <c r="E132" s="628"/>
      <c r="F132" s="628"/>
      <c r="G132" s="628"/>
      <c r="H132" s="628"/>
      <c r="I132" s="628"/>
      <c r="J132" s="628"/>
      <c r="K132" s="628"/>
      <c r="L132" s="628"/>
      <c r="M132" s="628"/>
      <c r="N132" s="628"/>
      <c r="O132" s="629"/>
      <c r="P132" s="625" t="s">
        <v>40</v>
      </c>
      <c r="Q132" s="626"/>
      <c r="R132" s="626"/>
      <c r="S132" s="626"/>
      <c r="T132" s="626"/>
      <c r="U132" s="626"/>
      <c r="V132" s="627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28"/>
      <c r="B133" s="628"/>
      <c r="C133" s="628"/>
      <c r="D133" s="628"/>
      <c r="E133" s="628"/>
      <c r="F133" s="628"/>
      <c r="G133" s="628"/>
      <c r="H133" s="628"/>
      <c r="I133" s="628"/>
      <c r="J133" s="628"/>
      <c r="K133" s="628"/>
      <c r="L133" s="628"/>
      <c r="M133" s="628"/>
      <c r="N133" s="628"/>
      <c r="O133" s="629"/>
      <c r="P133" s="625" t="s">
        <v>40</v>
      </c>
      <c r="Q133" s="626"/>
      <c r="R133" s="626"/>
      <c r="S133" s="626"/>
      <c r="T133" s="626"/>
      <c r="U133" s="626"/>
      <c r="V133" s="627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0" t="s">
        <v>84</v>
      </c>
      <c r="B134" s="620"/>
      <c r="C134" s="620"/>
      <c r="D134" s="620"/>
      <c r="E134" s="620"/>
      <c r="F134" s="620"/>
      <c r="G134" s="620"/>
      <c r="H134" s="620"/>
      <c r="I134" s="620"/>
      <c r="J134" s="620"/>
      <c r="K134" s="620"/>
      <c r="L134" s="620"/>
      <c r="M134" s="620"/>
      <c r="N134" s="620"/>
      <c r="O134" s="620"/>
      <c r="P134" s="620"/>
      <c r="Q134" s="620"/>
      <c r="R134" s="620"/>
      <c r="S134" s="620"/>
      <c r="T134" s="620"/>
      <c r="U134" s="620"/>
      <c r="V134" s="620"/>
      <c r="W134" s="620"/>
      <c r="X134" s="620"/>
      <c r="Y134" s="620"/>
      <c r="Z134" s="620"/>
      <c r="AA134" s="66"/>
      <c r="AB134" s="66"/>
      <c r="AC134" s="80"/>
    </row>
    <row r="135" spans="1:68" ht="16.5" customHeight="1" x14ac:dyDescent="0.25">
      <c r="A135" s="63" t="s">
        <v>242</v>
      </c>
      <c r="B135" s="63" t="s">
        <v>243</v>
      </c>
      <c r="C135" s="36">
        <v>4301051477</v>
      </c>
      <c r="D135" s="621">
        <v>4680115882584</v>
      </c>
      <c r="E135" s="621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107</v>
      </c>
      <c r="N135" s="38"/>
      <c r="O135" s="37">
        <v>60</v>
      </c>
      <c r="P135" s="6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3"/>
      <c r="R135" s="623"/>
      <c r="S135" s="623"/>
      <c r="T135" s="62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236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242</v>
      </c>
      <c r="B136" s="63" t="s">
        <v>244</v>
      </c>
      <c r="C136" s="36">
        <v>4301051476</v>
      </c>
      <c r="D136" s="621">
        <v>4680115882584</v>
      </c>
      <c r="E136" s="621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107</v>
      </c>
      <c r="N136" s="38"/>
      <c r="O136" s="37">
        <v>60</v>
      </c>
      <c r="P136" s="6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3"/>
      <c r="R136" s="623"/>
      <c r="S136" s="623"/>
      <c r="T136" s="62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236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28"/>
      <c r="B137" s="628"/>
      <c r="C137" s="628"/>
      <c r="D137" s="628"/>
      <c r="E137" s="628"/>
      <c r="F137" s="628"/>
      <c r="G137" s="628"/>
      <c r="H137" s="628"/>
      <c r="I137" s="628"/>
      <c r="J137" s="628"/>
      <c r="K137" s="628"/>
      <c r="L137" s="628"/>
      <c r="M137" s="628"/>
      <c r="N137" s="628"/>
      <c r="O137" s="629"/>
      <c r="P137" s="625" t="s">
        <v>40</v>
      </c>
      <c r="Q137" s="626"/>
      <c r="R137" s="626"/>
      <c r="S137" s="626"/>
      <c r="T137" s="626"/>
      <c r="U137" s="626"/>
      <c r="V137" s="627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28"/>
      <c r="B138" s="628"/>
      <c r="C138" s="628"/>
      <c r="D138" s="628"/>
      <c r="E138" s="628"/>
      <c r="F138" s="628"/>
      <c r="G138" s="628"/>
      <c r="H138" s="628"/>
      <c r="I138" s="628"/>
      <c r="J138" s="628"/>
      <c r="K138" s="628"/>
      <c r="L138" s="628"/>
      <c r="M138" s="628"/>
      <c r="N138" s="628"/>
      <c r="O138" s="629"/>
      <c r="P138" s="625" t="s">
        <v>40</v>
      </c>
      <c r="Q138" s="626"/>
      <c r="R138" s="626"/>
      <c r="S138" s="626"/>
      <c r="T138" s="626"/>
      <c r="U138" s="626"/>
      <c r="V138" s="627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19" t="s">
        <v>108</v>
      </c>
      <c r="B139" s="619"/>
      <c r="C139" s="619"/>
      <c r="D139" s="619"/>
      <c r="E139" s="619"/>
      <c r="F139" s="619"/>
      <c r="G139" s="619"/>
      <c r="H139" s="619"/>
      <c r="I139" s="619"/>
      <c r="J139" s="619"/>
      <c r="K139" s="619"/>
      <c r="L139" s="619"/>
      <c r="M139" s="619"/>
      <c r="N139" s="619"/>
      <c r="O139" s="619"/>
      <c r="P139" s="619"/>
      <c r="Q139" s="619"/>
      <c r="R139" s="619"/>
      <c r="S139" s="619"/>
      <c r="T139" s="619"/>
      <c r="U139" s="619"/>
      <c r="V139" s="619"/>
      <c r="W139" s="619"/>
      <c r="X139" s="619"/>
      <c r="Y139" s="619"/>
      <c r="Z139" s="619"/>
      <c r="AA139" s="65"/>
      <c r="AB139" s="65"/>
      <c r="AC139" s="79"/>
    </row>
    <row r="140" spans="1:68" ht="14.25" customHeight="1" x14ac:dyDescent="0.25">
      <c r="A140" s="620" t="s">
        <v>110</v>
      </c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0"/>
      <c r="P140" s="620"/>
      <c r="Q140" s="620"/>
      <c r="R140" s="620"/>
      <c r="S140" s="620"/>
      <c r="T140" s="620"/>
      <c r="U140" s="620"/>
      <c r="V140" s="620"/>
      <c r="W140" s="620"/>
      <c r="X140" s="620"/>
      <c r="Y140" s="620"/>
      <c r="Z140" s="620"/>
      <c r="AA140" s="66"/>
      <c r="AB140" s="66"/>
      <c r="AC140" s="80"/>
    </row>
    <row r="141" spans="1:68" ht="27" customHeight="1" x14ac:dyDescent="0.25">
      <c r="A141" s="63" t="s">
        <v>245</v>
      </c>
      <c r="B141" s="63" t="s">
        <v>246</v>
      </c>
      <c r="C141" s="36">
        <v>4301012244</v>
      </c>
      <c r="D141" s="621">
        <v>4680115887374</v>
      </c>
      <c r="E141" s="621"/>
      <c r="F141" s="62">
        <v>1.6</v>
      </c>
      <c r="G141" s="37">
        <v>8</v>
      </c>
      <c r="H141" s="62">
        <v>12.8</v>
      </c>
      <c r="I141" s="62">
        <v>13.234999999999999</v>
      </c>
      <c r="J141" s="37">
        <v>64</v>
      </c>
      <c r="K141" s="37" t="s">
        <v>115</v>
      </c>
      <c r="L141" s="37" t="s">
        <v>45</v>
      </c>
      <c r="M141" s="38" t="s">
        <v>114</v>
      </c>
      <c r="N141" s="38"/>
      <c r="O141" s="37">
        <v>55</v>
      </c>
      <c r="P141" s="684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623"/>
      <c r="R141" s="623"/>
      <c r="S141" s="623"/>
      <c r="T141" s="62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IFERROR(IF(Y141=0,"",ROUNDUP(Y141/H141,0)*0.01898),"")</f>
        <v/>
      </c>
      <c r="AA141" s="68" t="s">
        <v>45</v>
      </c>
      <c r="AB141" s="69" t="s">
        <v>248</v>
      </c>
      <c r="AC141" s="196" t="s">
        <v>247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249</v>
      </c>
      <c r="B142" s="63" t="s">
        <v>250</v>
      </c>
      <c r="C142" s="36">
        <v>4301011705</v>
      </c>
      <c r="D142" s="621">
        <v>4607091384604</v>
      </c>
      <c r="E142" s="621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120</v>
      </c>
      <c r="L142" s="37" t="s">
        <v>45</v>
      </c>
      <c r="M142" s="38" t="s">
        <v>114</v>
      </c>
      <c r="N142" s="38"/>
      <c r="O142" s="37">
        <v>50</v>
      </c>
      <c r="P142" s="6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23"/>
      <c r="R142" s="623"/>
      <c r="S142" s="623"/>
      <c r="T142" s="624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8" t="s">
        <v>251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252</v>
      </c>
      <c r="B143" s="63" t="s">
        <v>253</v>
      </c>
      <c r="C143" s="36">
        <v>4301012179</v>
      </c>
      <c r="D143" s="621">
        <v>4680115886810</v>
      </c>
      <c r="E143" s="621"/>
      <c r="F143" s="62">
        <v>0.3</v>
      </c>
      <c r="G143" s="37">
        <v>10</v>
      </c>
      <c r="H143" s="62">
        <v>3</v>
      </c>
      <c r="I143" s="62">
        <v>3.18</v>
      </c>
      <c r="J143" s="37">
        <v>182</v>
      </c>
      <c r="K143" s="37" t="s">
        <v>89</v>
      </c>
      <c r="L143" s="37" t="s">
        <v>45</v>
      </c>
      <c r="M143" s="38" t="s">
        <v>114</v>
      </c>
      <c r="N143" s="38"/>
      <c r="O143" s="37">
        <v>55</v>
      </c>
      <c r="P143" s="686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623"/>
      <c r="R143" s="623"/>
      <c r="S143" s="623"/>
      <c r="T143" s="62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28"/>
      <c r="B144" s="628"/>
      <c r="C144" s="628"/>
      <c r="D144" s="628"/>
      <c r="E144" s="628"/>
      <c r="F144" s="628"/>
      <c r="G144" s="628"/>
      <c r="H144" s="628"/>
      <c r="I144" s="628"/>
      <c r="J144" s="628"/>
      <c r="K144" s="628"/>
      <c r="L144" s="628"/>
      <c r="M144" s="628"/>
      <c r="N144" s="628"/>
      <c r="O144" s="629"/>
      <c r="P144" s="625" t="s">
        <v>40</v>
      </c>
      <c r="Q144" s="626"/>
      <c r="R144" s="626"/>
      <c r="S144" s="626"/>
      <c r="T144" s="626"/>
      <c r="U144" s="626"/>
      <c r="V144" s="627"/>
      <c r="W144" s="42" t="s">
        <v>39</v>
      </c>
      <c r="X144" s="43">
        <f>IFERROR(X141/H141,"0")+IFERROR(X142/H142,"0")+IFERROR(X143/H143,"0")</f>
        <v>0</v>
      </c>
      <c r="Y144" s="43">
        <f>IFERROR(Y141/H141,"0")+IFERROR(Y142/H142,"0")+IFERROR(Y143/H143,"0")</f>
        <v>0</v>
      </c>
      <c r="Z144" s="43">
        <f>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628"/>
      <c r="B145" s="628"/>
      <c r="C145" s="628"/>
      <c r="D145" s="628"/>
      <c r="E145" s="628"/>
      <c r="F145" s="628"/>
      <c r="G145" s="628"/>
      <c r="H145" s="628"/>
      <c r="I145" s="628"/>
      <c r="J145" s="628"/>
      <c r="K145" s="628"/>
      <c r="L145" s="628"/>
      <c r="M145" s="628"/>
      <c r="N145" s="628"/>
      <c r="O145" s="629"/>
      <c r="P145" s="625" t="s">
        <v>40</v>
      </c>
      <c r="Q145" s="626"/>
      <c r="R145" s="626"/>
      <c r="S145" s="626"/>
      <c r="T145" s="626"/>
      <c r="U145" s="626"/>
      <c r="V145" s="627"/>
      <c r="W145" s="42" t="s">
        <v>0</v>
      </c>
      <c r="X145" s="43">
        <f>IFERROR(SUM(X141:X143),"0")</f>
        <v>0</v>
      </c>
      <c r="Y145" s="43">
        <f>IFERROR(SUM(Y141:Y143),"0")</f>
        <v>0</v>
      </c>
      <c r="Z145" s="42"/>
      <c r="AA145" s="67"/>
      <c r="AB145" s="67"/>
      <c r="AC145" s="67"/>
    </row>
    <row r="146" spans="1:68" ht="14.25" customHeight="1" x14ac:dyDescent="0.25">
      <c r="A146" s="620" t="s">
        <v>78</v>
      </c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0"/>
      <c r="P146" s="620"/>
      <c r="Q146" s="620"/>
      <c r="R146" s="620"/>
      <c r="S146" s="620"/>
      <c r="T146" s="620"/>
      <c r="U146" s="620"/>
      <c r="V146" s="620"/>
      <c r="W146" s="620"/>
      <c r="X146" s="620"/>
      <c r="Y146" s="620"/>
      <c r="Z146" s="620"/>
      <c r="AA146" s="66"/>
      <c r="AB146" s="66"/>
      <c r="AC146" s="80"/>
    </row>
    <row r="147" spans="1:68" ht="16.5" customHeight="1" x14ac:dyDescent="0.25">
      <c r="A147" s="63" t="s">
        <v>255</v>
      </c>
      <c r="B147" s="63" t="s">
        <v>256</v>
      </c>
      <c r="C147" s="36">
        <v>4301030895</v>
      </c>
      <c r="D147" s="621">
        <v>4607091387667</v>
      </c>
      <c r="E147" s="62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115</v>
      </c>
      <c r="L147" s="37" t="s">
        <v>45</v>
      </c>
      <c r="M147" s="38" t="s">
        <v>114</v>
      </c>
      <c r="N147" s="38"/>
      <c r="O147" s="37">
        <v>40</v>
      </c>
      <c r="P147" s="6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23"/>
      <c r="R147" s="623"/>
      <c r="S147" s="623"/>
      <c r="T147" s="62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258</v>
      </c>
      <c r="B148" s="63" t="s">
        <v>259</v>
      </c>
      <c r="C148" s="36">
        <v>4301030961</v>
      </c>
      <c r="D148" s="621">
        <v>4607091387636</v>
      </c>
      <c r="E148" s="621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23"/>
      <c r="R148" s="623"/>
      <c r="S148" s="623"/>
      <c r="T148" s="62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261</v>
      </c>
      <c r="B149" s="63" t="s">
        <v>262</v>
      </c>
      <c r="C149" s="36">
        <v>4301030963</v>
      </c>
      <c r="D149" s="621">
        <v>4607091382426</v>
      </c>
      <c r="E149" s="621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115</v>
      </c>
      <c r="L149" s="37" t="s">
        <v>45</v>
      </c>
      <c r="M149" s="38" t="s">
        <v>82</v>
      </c>
      <c r="N149" s="38"/>
      <c r="O149" s="37">
        <v>40</v>
      </c>
      <c r="P149" s="6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23"/>
      <c r="R149" s="623"/>
      <c r="S149" s="623"/>
      <c r="T149" s="62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28"/>
      <c r="B150" s="628"/>
      <c r="C150" s="628"/>
      <c r="D150" s="628"/>
      <c r="E150" s="628"/>
      <c r="F150" s="628"/>
      <c r="G150" s="628"/>
      <c r="H150" s="628"/>
      <c r="I150" s="628"/>
      <c r="J150" s="628"/>
      <c r="K150" s="628"/>
      <c r="L150" s="628"/>
      <c r="M150" s="628"/>
      <c r="N150" s="628"/>
      <c r="O150" s="629"/>
      <c r="P150" s="625" t="s">
        <v>40</v>
      </c>
      <c r="Q150" s="626"/>
      <c r="R150" s="626"/>
      <c r="S150" s="626"/>
      <c r="T150" s="626"/>
      <c r="U150" s="626"/>
      <c r="V150" s="627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28"/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9"/>
      <c r="P151" s="625" t="s">
        <v>40</v>
      </c>
      <c r="Q151" s="626"/>
      <c r="R151" s="626"/>
      <c r="S151" s="626"/>
      <c r="T151" s="626"/>
      <c r="U151" s="626"/>
      <c r="V151" s="627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14.25" customHeight="1" x14ac:dyDescent="0.25">
      <c r="A152" s="620" t="s">
        <v>84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6"/>
      <c r="AB152" s="66"/>
      <c r="AC152" s="80"/>
    </row>
    <row r="153" spans="1:68" ht="27" customHeight="1" x14ac:dyDescent="0.25">
      <c r="A153" s="63" t="s">
        <v>264</v>
      </c>
      <c r="B153" s="63" t="s">
        <v>265</v>
      </c>
      <c r="C153" s="36">
        <v>4301052064</v>
      </c>
      <c r="D153" s="621">
        <v>4680115887459</v>
      </c>
      <c r="E153" s="621"/>
      <c r="F153" s="62">
        <v>0.3</v>
      </c>
      <c r="G153" s="37">
        <v>6</v>
      </c>
      <c r="H153" s="62">
        <v>1.8</v>
      </c>
      <c r="I153" s="62">
        <v>2.0579999999999998</v>
      </c>
      <c r="J153" s="37">
        <v>182</v>
      </c>
      <c r="K153" s="37" t="s">
        <v>89</v>
      </c>
      <c r="L153" s="37" t="s">
        <v>45</v>
      </c>
      <c r="M153" s="38" t="s">
        <v>88</v>
      </c>
      <c r="N153" s="38"/>
      <c r="O153" s="37">
        <v>45</v>
      </c>
      <c r="P153" s="690" t="s">
        <v>266</v>
      </c>
      <c r="Q153" s="623"/>
      <c r="R153" s="623"/>
      <c r="S153" s="623"/>
      <c r="T153" s="62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248</v>
      </c>
      <c r="AC153" s="208" t="s">
        <v>267</v>
      </c>
      <c r="AG153" s="78"/>
      <c r="AJ153" s="84" t="s">
        <v>45</v>
      </c>
      <c r="AK153" s="84">
        <v>0</v>
      </c>
      <c r="BB153" s="209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28"/>
      <c r="B154" s="628"/>
      <c r="C154" s="628"/>
      <c r="D154" s="628"/>
      <c r="E154" s="628"/>
      <c r="F154" s="628"/>
      <c r="G154" s="628"/>
      <c r="H154" s="628"/>
      <c r="I154" s="628"/>
      <c r="J154" s="628"/>
      <c r="K154" s="628"/>
      <c r="L154" s="628"/>
      <c r="M154" s="628"/>
      <c r="N154" s="628"/>
      <c r="O154" s="629"/>
      <c r="P154" s="625" t="s">
        <v>40</v>
      </c>
      <c r="Q154" s="626"/>
      <c r="R154" s="626"/>
      <c r="S154" s="626"/>
      <c r="T154" s="626"/>
      <c r="U154" s="626"/>
      <c r="V154" s="627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28"/>
      <c r="B155" s="628"/>
      <c r="C155" s="628"/>
      <c r="D155" s="628"/>
      <c r="E155" s="628"/>
      <c r="F155" s="628"/>
      <c r="G155" s="628"/>
      <c r="H155" s="628"/>
      <c r="I155" s="628"/>
      <c r="J155" s="628"/>
      <c r="K155" s="628"/>
      <c r="L155" s="628"/>
      <c r="M155" s="628"/>
      <c r="N155" s="628"/>
      <c r="O155" s="629"/>
      <c r="P155" s="625" t="s">
        <v>40</v>
      </c>
      <c r="Q155" s="626"/>
      <c r="R155" s="626"/>
      <c r="S155" s="626"/>
      <c r="T155" s="626"/>
      <c r="U155" s="626"/>
      <c r="V155" s="627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27.75" customHeight="1" x14ac:dyDescent="0.2">
      <c r="A156" s="618" t="s">
        <v>268</v>
      </c>
      <c r="B156" s="618"/>
      <c r="C156" s="618"/>
      <c r="D156" s="618"/>
      <c r="E156" s="618"/>
      <c r="F156" s="618"/>
      <c r="G156" s="618"/>
      <c r="H156" s="618"/>
      <c r="I156" s="618"/>
      <c r="J156" s="618"/>
      <c r="K156" s="618"/>
      <c r="L156" s="618"/>
      <c r="M156" s="618"/>
      <c r="N156" s="618"/>
      <c r="O156" s="618"/>
      <c r="P156" s="618"/>
      <c r="Q156" s="618"/>
      <c r="R156" s="618"/>
      <c r="S156" s="618"/>
      <c r="T156" s="618"/>
      <c r="U156" s="618"/>
      <c r="V156" s="618"/>
      <c r="W156" s="618"/>
      <c r="X156" s="618"/>
      <c r="Y156" s="618"/>
      <c r="Z156" s="618"/>
      <c r="AA156" s="54"/>
      <c r="AB156" s="54"/>
      <c r="AC156" s="54"/>
    </row>
    <row r="157" spans="1:68" ht="16.5" customHeight="1" x14ac:dyDescent="0.25">
      <c r="A157" s="619" t="s">
        <v>269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65"/>
      <c r="AB157" s="65"/>
      <c r="AC157" s="79"/>
    </row>
    <row r="158" spans="1:68" ht="14.25" customHeight="1" x14ac:dyDescent="0.25">
      <c r="A158" s="620" t="s">
        <v>146</v>
      </c>
      <c r="B158" s="620"/>
      <c r="C158" s="620"/>
      <c r="D158" s="620"/>
      <c r="E158" s="620"/>
      <c r="F158" s="620"/>
      <c r="G158" s="620"/>
      <c r="H158" s="620"/>
      <c r="I158" s="620"/>
      <c r="J158" s="620"/>
      <c r="K158" s="620"/>
      <c r="L158" s="620"/>
      <c r="M158" s="620"/>
      <c r="N158" s="620"/>
      <c r="O158" s="620"/>
      <c r="P158" s="620"/>
      <c r="Q158" s="620"/>
      <c r="R158" s="620"/>
      <c r="S158" s="620"/>
      <c r="T158" s="620"/>
      <c r="U158" s="620"/>
      <c r="V158" s="620"/>
      <c r="W158" s="620"/>
      <c r="X158" s="620"/>
      <c r="Y158" s="620"/>
      <c r="Z158" s="620"/>
      <c r="AA158" s="66"/>
      <c r="AB158" s="66"/>
      <c r="AC158" s="80"/>
    </row>
    <row r="159" spans="1:68" ht="27" customHeight="1" x14ac:dyDescent="0.25">
      <c r="A159" s="63" t="s">
        <v>270</v>
      </c>
      <c r="B159" s="63" t="s">
        <v>271</v>
      </c>
      <c r="C159" s="36">
        <v>4301020323</v>
      </c>
      <c r="D159" s="621">
        <v>4680115886223</v>
      </c>
      <c r="E159" s="621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83</v>
      </c>
      <c r="L159" s="37" t="s">
        <v>45</v>
      </c>
      <c r="M159" s="38" t="s">
        <v>82</v>
      </c>
      <c r="N159" s="38"/>
      <c r="O159" s="37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23"/>
      <c r="R159" s="623"/>
      <c r="S159" s="623"/>
      <c r="T159" s="62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0" t="s">
        <v>272</v>
      </c>
      <c r="AG159" s="78"/>
      <c r="AJ159" s="84" t="s">
        <v>45</v>
      </c>
      <c r="AK159" s="84">
        <v>0</v>
      </c>
      <c r="BB159" s="21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28"/>
      <c r="B160" s="628"/>
      <c r="C160" s="628"/>
      <c r="D160" s="628"/>
      <c r="E160" s="628"/>
      <c r="F160" s="628"/>
      <c r="G160" s="628"/>
      <c r="H160" s="628"/>
      <c r="I160" s="628"/>
      <c r="J160" s="628"/>
      <c r="K160" s="628"/>
      <c r="L160" s="628"/>
      <c r="M160" s="628"/>
      <c r="N160" s="628"/>
      <c r="O160" s="629"/>
      <c r="P160" s="625" t="s">
        <v>40</v>
      </c>
      <c r="Q160" s="626"/>
      <c r="R160" s="626"/>
      <c r="S160" s="626"/>
      <c r="T160" s="626"/>
      <c r="U160" s="626"/>
      <c r="V160" s="627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28"/>
      <c r="B161" s="628"/>
      <c r="C161" s="628"/>
      <c r="D161" s="628"/>
      <c r="E161" s="628"/>
      <c r="F161" s="628"/>
      <c r="G161" s="628"/>
      <c r="H161" s="628"/>
      <c r="I161" s="628"/>
      <c r="J161" s="628"/>
      <c r="K161" s="628"/>
      <c r="L161" s="628"/>
      <c r="M161" s="628"/>
      <c r="N161" s="628"/>
      <c r="O161" s="629"/>
      <c r="P161" s="625" t="s">
        <v>40</v>
      </c>
      <c r="Q161" s="626"/>
      <c r="R161" s="626"/>
      <c r="S161" s="626"/>
      <c r="T161" s="626"/>
      <c r="U161" s="626"/>
      <c r="V161" s="627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20" t="s">
        <v>78</v>
      </c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0"/>
      <c r="P162" s="620"/>
      <c r="Q162" s="620"/>
      <c r="R162" s="620"/>
      <c r="S162" s="620"/>
      <c r="T162" s="620"/>
      <c r="U162" s="620"/>
      <c r="V162" s="620"/>
      <c r="W162" s="620"/>
      <c r="X162" s="620"/>
      <c r="Y162" s="620"/>
      <c r="Z162" s="620"/>
      <c r="AA162" s="66"/>
      <c r="AB162" s="66"/>
      <c r="AC162" s="80"/>
    </row>
    <row r="163" spans="1:68" ht="27" customHeight="1" x14ac:dyDescent="0.25">
      <c r="A163" s="63" t="s">
        <v>273</v>
      </c>
      <c r="B163" s="63" t="s">
        <v>274</v>
      </c>
      <c r="C163" s="36">
        <v>4301031191</v>
      </c>
      <c r="D163" s="621">
        <v>4680115880993</v>
      </c>
      <c r="E163" s="621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120</v>
      </c>
      <c r="L163" s="37" t="s">
        <v>123</v>
      </c>
      <c r="M163" s="38" t="s">
        <v>82</v>
      </c>
      <c r="N163" s="38"/>
      <c r="O163" s="37">
        <v>40</v>
      </c>
      <c r="P163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23"/>
      <c r="R163" s="623"/>
      <c r="S163" s="623"/>
      <c r="T163" s="62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5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2" t="s">
        <v>275</v>
      </c>
      <c r="AG163" s="78"/>
      <c r="AJ163" s="84" t="s">
        <v>117</v>
      </c>
      <c r="AK163" s="84">
        <v>50.4</v>
      </c>
      <c r="BB163" s="213" t="s">
        <v>66</v>
      </c>
      <c r="BM163" s="78">
        <f t="shared" ref="BM163:BM171" si="6">IFERROR(X163*I163/H163,"0")</f>
        <v>0</v>
      </c>
      <c r="BN163" s="78">
        <f t="shared" ref="BN163:BN171" si="7">IFERROR(Y163*I163/H163,"0")</f>
        <v>0</v>
      </c>
      <c r="BO163" s="78">
        <f t="shared" ref="BO163:BO171" si="8">IFERROR(1/J163*(X163/H163),"0")</f>
        <v>0</v>
      </c>
      <c r="BP163" s="78">
        <f t="shared" ref="BP163:BP171" si="9">IFERROR(1/J163*(Y163/H163),"0")</f>
        <v>0</v>
      </c>
    </row>
    <row r="164" spans="1:68" ht="27" customHeight="1" x14ac:dyDescent="0.25">
      <c r="A164" s="63" t="s">
        <v>276</v>
      </c>
      <c r="B164" s="63" t="s">
        <v>277</v>
      </c>
      <c r="C164" s="36">
        <v>4301031204</v>
      </c>
      <c r="D164" s="621">
        <v>4680115881761</v>
      </c>
      <c r="E164" s="621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120</v>
      </c>
      <c r="L164" s="37" t="s">
        <v>45</v>
      </c>
      <c r="M164" s="38" t="s">
        <v>82</v>
      </c>
      <c r="N164" s="38"/>
      <c r="O164" s="37">
        <v>40</v>
      </c>
      <c r="P164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23"/>
      <c r="R164" s="623"/>
      <c r="S164" s="623"/>
      <c r="T164" s="62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14" t="s">
        <v>278</v>
      </c>
      <c r="AG164" s="78"/>
      <c r="AJ164" s="84" t="s">
        <v>45</v>
      </c>
      <c r="AK164" s="84">
        <v>0</v>
      </c>
      <c r="BB164" s="215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279</v>
      </c>
      <c r="B165" s="63" t="s">
        <v>280</v>
      </c>
      <c r="C165" s="36">
        <v>4301031201</v>
      </c>
      <c r="D165" s="621">
        <v>4680115881563</v>
      </c>
      <c r="E165" s="621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120</v>
      </c>
      <c r="L165" s="37" t="s">
        <v>123</v>
      </c>
      <c r="M165" s="38" t="s">
        <v>82</v>
      </c>
      <c r="N165" s="38"/>
      <c r="O165" s="37">
        <v>40</v>
      </c>
      <c r="P165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23"/>
      <c r="R165" s="623"/>
      <c r="S165" s="623"/>
      <c r="T165" s="62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16" t="s">
        <v>281</v>
      </c>
      <c r="AG165" s="78"/>
      <c r="AJ165" s="84" t="s">
        <v>117</v>
      </c>
      <c r="AK165" s="84">
        <v>50.4</v>
      </c>
      <c r="BB165" s="217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282</v>
      </c>
      <c r="B166" s="63" t="s">
        <v>283</v>
      </c>
      <c r="C166" s="36">
        <v>4301031199</v>
      </c>
      <c r="D166" s="621">
        <v>4680115880986</v>
      </c>
      <c r="E166" s="621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284</v>
      </c>
      <c r="M166" s="38" t="s">
        <v>82</v>
      </c>
      <c r="N166" s="38"/>
      <c r="O166" s="37">
        <v>40</v>
      </c>
      <c r="P166" s="6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23"/>
      <c r="R166" s="623"/>
      <c r="S166" s="623"/>
      <c r="T166" s="62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18" t="s">
        <v>275</v>
      </c>
      <c r="AG166" s="78"/>
      <c r="AJ166" s="84" t="s">
        <v>117</v>
      </c>
      <c r="AK166" s="84">
        <v>37.799999999999997</v>
      </c>
      <c r="BB166" s="219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ht="27" customHeight="1" x14ac:dyDescent="0.25">
      <c r="A167" s="63" t="s">
        <v>285</v>
      </c>
      <c r="B167" s="63" t="s">
        <v>286</v>
      </c>
      <c r="C167" s="36">
        <v>4301031205</v>
      </c>
      <c r="D167" s="621">
        <v>4680115881785</v>
      </c>
      <c r="E167" s="621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23"/>
      <c r="R167" s="623"/>
      <c r="S167" s="623"/>
      <c r="T167" s="62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5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0" t="s">
        <v>278</v>
      </c>
      <c r="AG167" s="78"/>
      <c r="AJ167" s="84" t="s">
        <v>45</v>
      </c>
      <c r="AK167" s="84">
        <v>0</v>
      </c>
      <c r="BB167" s="221" t="s">
        <v>66</v>
      </c>
      <c r="BM167" s="78">
        <f t="shared" si="6"/>
        <v>0</v>
      </c>
      <c r="BN167" s="78">
        <f t="shared" si="7"/>
        <v>0</v>
      </c>
      <c r="BO167" s="78">
        <f t="shared" si="8"/>
        <v>0</v>
      </c>
      <c r="BP167" s="78">
        <f t="shared" si="9"/>
        <v>0</v>
      </c>
    </row>
    <row r="168" spans="1:68" ht="27" customHeight="1" x14ac:dyDescent="0.25">
      <c r="A168" s="63" t="s">
        <v>287</v>
      </c>
      <c r="B168" s="63" t="s">
        <v>288</v>
      </c>
      <c r="C168" s="36">
        <v>4301031399</v>
      </c>
      <c r="D168" s="621">
        <v>4680115886537</v>
      </c>
      <c r="E168" s="621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83</v>
      </c>
      <c r="L168" s="37" t="s">
        <v>284</v>
      </c>
      <c r="M168" s="38" t="s">
        <v>82</v>
      </c>
      <c r="N168" s="38"/>
      <c r="O168" s="37">
        <v>40</v>
      </c>
      <c r="P168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23"/>
      <c r="R168" s="623"/>
      <c r="S168" s="623"/>
      <c r="T168" s="62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5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2" t="s">
        <v>289</v>
      </c>
      <c r="AG168" s="78"/>
      <c r="AJ168" s="84" t="s">
        <v>117</v>
      </c>
      <c r="AK168" s="84">
        <v>32.4</v>
      </c>
      <c r="BB168" s="223" t="s">
        <v>66</v>
      </c>
      <c r="BM168" s="78">
        <f t="shared" si="6"/>
        <v>0</v>
      </c>
      <c r="BN168" s="78">
        <f t="shared" si="7"/>
        <v>0</v>
      </c>
      <c r="BO168" s="78">
        <f t="shared" si="8"/>
        <v>0</v>
      </c>
      <c r="BP168" s="78">
        <f t="shared" si="9"/>
        <v>0</v>
      </c>
    </row>
    <row r="169" spans="1:68" ht="37.5" customHeight="1" x14ac:dyDescent="0.25">
      <c r="A169" s="63" t="s">
        <v>290</v>
      </c>
      <c r="B169" s="63" t="s">
        <v>291</v>
      </c>
      <c r="C169" s="36">
        <v>4301031202</v>
      </c>
      <c r="D169" s="621">
        <v>4680115881679</v>
      </c>
      <c r="E169" s="621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83</v>
      </c>
      <c r="L169" s="37" t="s">
        <v>284</v>
      </c>
      <c r="M169" s="38" t="s">
        <v>82</v>
      </c>
      <c r="N169" s="38"/>
      <c r="O169" s="37">
        <v>40</v>
      </c>
      <c r="P169" s="6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23"/>
      <c r="R169" s="623"/>
      <c r="S169" s="623"/>
      <c r="T169" s="62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5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24" t="s">
        <v>281</v>
      </c>
      <c r="AG169" s="78"/>
      <c r="AJ169" s="84" t="s">
        <v>117</v>
      </c>
      <c r="AK169" s="84">
        <v>37.799999999999997</v>
      </c>
      <c r="BB169" s="225" t="s">
        <v>66</v>
      </c>
      <c r="BM169" s="78">
        <f t="shared" si="6"/>
        <v>0</v>
      </c>
      <c r="BN169" s="78">
        <f t="shared" si="7"/>
        <v>0</v>
      </c>
      <c r="BO169" s="78">
        <f t="shared" si="8"/>
        <v>0</v>
      </c>
      <c r="BP169" s="78">
        <f t="shared" si="9"/>
        <v>0</v>
      </c>
    </row>
    <row r="170" spans="1:68" ht="27" customHeight="1" x14ac:dyDescent="0.25">
      <c r="A170" s="63" t="s">
        <v>292</v>
      </c>
      <c r="B170" s="63" t="s">
        <v>293</v>
      </c>
      <c r="C170" s="36">
        <v>4301031158</v>
      </c>
      <c r="D170" s="621">
        <v>4680115880191</v>
      </c>
      <c r="E170" s="621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89</v>
      </c>
      <c r="L170" s="37" t="s">
        <v>45</v>
      </c>
      <c r="M170" s="38" t="s">
        <v>82</v>
      </c>
      <c r="N170" s="38"/>
      <c r="O170" s="37">
        <v>40</v>
      </c>
      <c r="P170" s="6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23"/>
      <c r="R170" s="623"/>
      <c r="S170" s="623"/>
      <c r="T170" s="62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5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26" t="s">
        <v>281</v>
      </c>
      <c r="AG170" s="78"/>
      <c r="AJ170" s="84" t="s">
        <v>45</v>
      </c>
      <c r="AK170" s="84">
        <v>0</v>
      </c>
      <c r="BB170" s="227" t="s">
        <v>66</v>
      </c>
      <c r="BM170" s="78">
        <f t="shared" si="6"/>
        <v>0</v>
      </c>
      <c r="BN170" s="78">
        <f t="shared" si="7"/>
        <v>0</v>
      </c>
      <c r="BO170" s="78">
        <f t="shared" si="8"/>
        <v>0</v>
      </c>
      <c r="BP170" s="78">
        <f t="shared" si="9"/>
        <v>0</v>
      </c>
    </row>
    <row r="171" spans="1:68" ht="27" customHeight="1" x14ac:dyDescent="0.25">
      <c r="A171" s="63" t="s">
        <v>294</v>
      </c>
      <c r="B171" s="63" t="s">
        <v>295</v>
      </c>
      <c r="C171" s="36">
        <v>4301031245</v>
      </c>
      <c r="D171" s="621">
        <v>4680115883963</v>
      </c>
      <c r="E171" s="621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83</v>
      </c>
      <c r="L171" s="37" t="s">
        <v>45</v>
      </c>
      <c r="M171" s="38" t="s">
        <v>82</v>
      </c>
      <c r="N171" s="38"/>
      <c r="O171" s="37">
        <v>40</v>
      </c>
      <c r="P171" s="7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23"/>
      <c r="R171" s="623"/>
      <c r="S171" s="623"/>
      <c r="T171" s="624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5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28" t="s">
        <v>296</v>
      </c>
      <c r="AG171" s="78"/>
      <c r="AJ171" s="84" t="s">
        <v>45</v>
      </c>
      <c r="AK171" s="84">
        <v>0</v>
      </c>
      <c r="BB171" s="229" t="s">
        <v>66</v>
      </c>
      <c r="BM171" s="78">
        <f t="shared" si="6"/>
        <v>0</v>
      </c>
      <c r="BN171" s="78">
        <f t="shared" si="7"/>
        <v>0</v>
      </c>
      <c r="BO171" s="78">
        <f t="shared" si="8"/>
        <v>0</v>
      </c>
      <c r="BP171" s="78">
        <f t="shared" si="9"/>
        <v>0</v>
      </c>
    </row>
    <row r="172" spans="1:68" x14ac:dyDescent="0.2">
      <c r="A172" s="628"/>
      <c r="B172" s="628"/>
      <c r="C172" s="628"/>
      <c r="D172" s="628"/>
      <c r="E172" s="628"/>
      <c r="F172" s="628"/>
      <c r="G172" s="628"/>
      <c r="H172" s="628"/>
      <c r="I172" s="628"/>
      <c r="J172" s="628"/>
      <c r="K172" s="628"/>
      <c r="L172" s="628"/>
      <c r="M172" s="628"/>
      <c r="N172" s="628"/>
      <c r="O172" s="629"/>
      <c r="P172" s="625" t="s">
        <v>40</v>
      </c>
      <c r="Q172" s="626"/>
      <c r="R172" s="626"/>
      <c r="S172" s="626"/>
      <c r="T172" s="626"/>
      <c r="U172" s="626"/>
      <c r="V172" s="627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28"/>
      <c r="B173" s="628"/>
      <c r="C173" s="628"/>
      <c r="D173" s="628"/>
      <c r="E173" s="628"/>
      <c r="F173" s="628"/>
      <c r="G173" s="628"/>
      <c r="H173" s="628"/>
      <c r="I173" s="628"/>
      <c r="J173" s="628"/>
      <c r="K173" s="628"/>
      <c r="L173" s="628"/>
      <c r="M173" s="628"/>
      <c r="N173" s="628"/>
      <c r="O173" s="629"/>
      <c r="P173" s="625" t="s">
        <v>40</v>
      </c>
      <c r="Q173" s="626"/>
      <c r="R173" s="626"/>
      <c r="S173" s="626"/>
      <c r="T173" s="626"/>
      <c r="U173" s="626"/>
      <c r="V173" s="627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20" t="s">
        <v>102</v>
      </c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0"/>
      <c r="P174" s="620"/>
      <c r="Q174" s="620"/>
      <c r="R174" s="620"/>
      <c r="S174" s="620"/>
      <c r="T174" s="620"/>
      <c r="U174" s="620"/>
      <c r="V174" s="620"/>
      <c r="W174" s="620"/>
      <c r="X174" s="620"/>
      <c r="Y174" s="620"/>
      <c r="Z174" s="620"/>
      <c r="AA174" s="66"/>
      <c r="AB174" s="66"/>
      <c r="AC174" s="80"/>
    </row>
    <row r="175" spans="1:68" ht="27" customHeight="1" x14ac:dyDescent="0.25">
      <c r="A175" s="63" t="s">
        <v>297</v>
      </c>
      <c r="B175" s="63" t="s">
        <v>298</v>
      </c>
      <c r="C175" s="36">
        <v>4301032053</v>
      </c>
      <c r="D175" s="621">
        <v>4680115886780</v>
      </c>
      <c r="E175" s="621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301</v>
      </c>
      <c r="L175" s="37" t="s">
        <v>45</v>
      </c>
      <c r="M175" s="38" t="s">
        <v>300</v>
      </c>
      <c r="N175" s="38"/>
      <c r="O175" s="37">
        <v>60</v>
      </c>
      <c r="P175" s="7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23"/>
      <c r="R175" s="623"/>
      <c r="S175" s="623"/>
      <c r="T175" s="62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0" t="s">
        <v>299</v>
      </c>
      <c r="AG175" s="78"/>
      <c r="AJ175" s="84" t="s">
        <v>45</v>
      </c>
      <c r="AK175" s="84">
        <v>0</v>
      </c>
      <c r="BB175" s="231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302</v>
      </c>
      <c r="B176" s="63" t="s">
        <v>303</v>
      </c>
      <c r="C176" s="36">
        <v>4301032051</v>
      </c>
      <c r="D176" s="621">
        <v>4680115886742</v>
      </c>
      <c r="E176" s="621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0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23"/>
      <c r="R176" s="623"/>
      <c r="S176" s="623"/>
      <c r="T176" s="62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304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305</v>
      </c>
      <c r="B177" s="63" t="s">
        <v>306</v>
      </c>
      <c r="C177" s="36">
        <v>4301032052</v>
      </c>
      <c r="D177" s="621">
        <v>4680115886766</v>
      </c>
      <c r="E177" s="621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301</v>
      </c>
      <c r="L177" s="37" t="s">
        <v>45</v>
      </c>
      <c r="M177" s="38" t="s">
        <v>300</v>
      </c>
      <c r="N177" s="38"/>
      <c r="O177" s="37">
        <v>90</v>
      </c>
      <c r="P177" s="7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23"/>
      <c r="R177" s="623"/>
      <c r="S177" s="623"/>
      <c r="T177" s="62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304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28"/>
      <c r="B178" s="628"/>
      <c r="C178" s="628"/>
      <c r="D178" s="628"/>
      <c r="E178" s="628"/>
      <c r="F178" s="628"/>
      <c r="G178" s="628"/>
      <c r="H178" s="628"/>
      <c r="I178" s="628"/>
      <c r="J178" s="628"/>
      <c r="K178" s="628"/>
      <c r="L178" s="628"/>
      <c r="M178" s="628"/>
      <c r="N178" s="628"/>
      <c r="O178" s="629"/>
      <c r="P178" s="625" t="s">
        <v>40</v>
      </c>
      <c r="Q178" s="626"/>
      <c r="R178" s="626"/>
      <c r="S178" s="626"/>
      <c r="T178" s="626"/>
      <c r="U178" s="626"/>
      <c r="V178" s="627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28"/>
      <c r="B179" s="628"/>
      <c r="C179" s="628"/>
      <c r="D179" s="628"/>
      <c r="E179" s="628"/>
      <c r="F179" s="628"/>
      <c r="G179" s="628"/>
      <c r="H179" s="628"/>
      <c r="I179" s="628"/>
      <c r="J179" s="628"/>
      <c r="K179" s="628"/>
      <c r="L179" s="628"/>
      <c r="M179" s="628"/>
      <c r="N179" s="628"/>
      <c r="O179" s="629"/>
      <c r="P179" s="625" t="s">
        <v>40</v>
      </c>
      <c r="Q179" s="626"/>
      <c r="R179" s="626"/>
      <c r="S179" s="626"/>
      <c r="T179" s="626"/>
      <c r="U179" s="626"/>
      <c r="V179" s="627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20" t="s">
        <v>307</v>
      </c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0"/>
      <c r="P180" s="620"/>
      <c r="Q180" s="620"/>
      <c r="R180" s="620"/>
      <c r="S180" s="620"/>
      <c r="T180" s="620"/>
      <c r="U180" s="620"/>
      <c r="V180" s="620"/>
      <c r="W180" s="620"/>
      <c r="X180" s="620"/>
      <c r="Y180" s="620"/>
      <c r="Z180" s="620"/>
      <c r="AA180" s="66"/>
      <c r="AB180" s="66"/>
      <c r="AC180" s="80"/>
    </row>
    <row r="181" spans="1:68" ht="27" customHeight="1" x14ac:dyDescent="0.25">
      <c r="A181" s="63" t="s">
        <v>308</v>
      </c>
      <c r="B181" s="63" t="s">
        <v>309</v>
      </c>
      <c r="C181" s="36">
        <v>4301170013</v>
      </c>
      <c r="D181" s="621">
        <v>4680115886797</v>
      </c>
      <c r="E181" s="621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301</v>
      </c>
      <c r="L181" s="37" t="s">
        <v>45</v>
      </c>
      <c r="M181" s="38" t="s">
        <v>300</v>
      </c>
      <c r="N181" s="38"/>
      <c r="O181" s="37">
        <v>90</v>
      </c>
      <c r="P181" s="7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23"/>
      <c r="R181" s="623"/>
      <c r="S181" s="623"/>
      <c r="T181" s="62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36" t="s">
        <v>304</v>
      </c>
      <c r="AG181" s="78"/>
      <c r="AJ181" s="84" t="s">
        <v>45</v>
      </c>
      <c r="AK181" s="84">
        <v>0</v>
      </c>
      <c r="BB181" s="237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28"/>
      <c r="B182" s="628"/>
      <c r="C182" s="628"/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9"/>
      <c r="P182" s="625" t="s">
        <v>40</v>
      </c>
      <c r="Q182" s="626"/>
      <c r="R182" s="626"/>
      <c r="S182" s="626"/>
      <c r="T182" s="626"/>
      <c r="U182" s="626"/>
      <c r="V182" s="627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28"/>
      <c r="B183" s="628"/>
      <c r="C183" s="628"/>
      <c r="D183" s="628"/>
      <c r="E183" s="628"/>
      <c r="F183" s="628"/>
      <c r="G183" s="628"/>
      <c r="H183" s="628"/>
      <c r="I183" s="628"/>
      <c r="J183" s="628"/>
      <c r="K183" s="628"/>
      <c r="L183" s="628"/>
      <c r="M183" s="628"/>
      <c r="N183" s="628"/>
      <c r="O183" s="629"/>
      <c r="P183" s="625" t="s">
        <v>40</v>
      </c>
      <c r="Q183" s="626"/>
      <c r="R183" s="626"/>
      <c r="S183" s="626"/>
      <c r="T183" s="626"/>
      <c r="U183" s="626"/>
      <c r="V183" s="627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19" t="s">
        <v>310</v>
      </c>
      <c r="B184" s="619"/>
      <c r="C184" s="619"/>
      <c r="D184" s="619"/>
      <c r="E184" s="619"/>
      <c r="F184" s="619"/>
      <c r="G184" s="619"/>
      <c r="H184" s="619"/>
      <c r="I184" s="619"/>
      <c r="J184" s="619"/>
      <c r="K184" s="619"/>
      <c r="L184" s="619"/>
      <c r="M184" s="619"/>
      <c r="N184" s="619"/>
      <c r="O184" s="619"/>
      <c r="P184" s="619"/>
      <c r="Q184" s="619"/>
      <c r="R184" s="619"/>
      <c r="S184" s="619"/>
      <c r="T184" s="619"/>
      <c r="U184" s="619"/>
      <c r="V184" s="619"/>
      <c r="W184" s="619"/>
      <c r="X184" s="619"/>
      <c r="Y184" s="619"/>
      <c r="Z184" s="619"/>
      <c r="AA184" s="65"/>
      <c r="AB184" s="65"/>
      <c r="AC184" s="79"/>
    </row>
    <row r="185" spans="1:68" ht="14.25" customHeight="1" x14ac:dyDescent="0.25">
      <c r="A185" s="620" t="s">
        <v>110</v>
      </c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0"/>
      <c r="P185" s="620"/>
      <c r="Q185" s="620"/>
      <c r="R185" s="620"/>
      <c r="S185" s="620"/>
      <c r="T185" s="620"/>
      <c r="U185" s="620"/>
      <c r="V185" s="620"/>
      <c r="W185" s="620"/>
      <c r="X185" s="620"/>
      <c r="Y185" s="620"/>
      <c r="Z185" s="620"/>
      <c r="AA185" s="66"/>
      <c r="AB185" s="66"/>
      <c r="AC185" s="80"/>
    </row>
    <row r="186" spans="1:68" ht="16.5" customHeight="1" x14ac:dyDescent="0.25">
      <c r="A186" s="63" t="s">
        <v>311</v>
      </c>
      <c r="B186" s="63" t="s">
        <v>312</v>
      </c>
      <c r="C186" s="36">
        <v>4301011450</v>
      </c>
      <c r="D186" s="621">
        <v>4680115881402</v>
      </c>
      <c r="E186" s="621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115</v>
      </c>
      <c r="L186" s="37" t="s">
        <v>45</v>
      </c>
      <c r="M186" s="38" t="s">
        <v>114</v>
      </c>
      <c r="N186" s="38"/>
      <c r="O186" s="37">
        <v>55</v>
      </c>
      <c r="P186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23"/>
      <c r="R186" s="623"/>
      <c r="S186" s="623"/>
      <c r="T186" s="62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313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314</v>
      </c>
      <c r="B187" s="63" t="s">
        <v>315</v>
      </c>
      <c r="C187" s="36">
        <v>4301011768</v>
      </c>
      <c r="D187" s="621">
        <v>4680115881396</v>
      </c>
      <c r="E187" s="621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89</v>
      </c>
      <c r="L187" s="37" t="s">
        <v>45</v>
      </c>
      <c r="M187" s="38" t="s">
        <v>114</v>
      </c>
      <c r="N187" s="38"/>
      <c r="O187" s="37">
        <v>55</v>
      </c>
      <c r="P187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23"/>
      <c r="R187" s="623"/>
      <c r="S187" s="623"/>
      <c r="T187" s="62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28"/>
      <c r="B188" s="628"/>
      <c r="C188" s="628"/>
      <c r="D188" s="628"/>
      <c r="E188" s="628"/>
      <c r="F188" s="628"/>
      <c r="G188" s="628"/>
      <c r="H188" s="628"/>
      <c r="I188" s="628"/>
      <c r="J188" s="628"/>
      <c r="K188" s="628"/>
      <c r="L188" s="628"/>
      <c r="M188" s="628"/>
      <c r="N188" s="628"/>
      <c r="O188" s="629"/>
      <c r="P188" s="625" t="s">
        <v>40</v>
      </c>
      <c r="Q188" s="626"/>
      <c r="R188" s="626"/>
      <c r="S188" s="626"/>
      <c r="T188" s="626"/>
      <c r="U188" s="626"/>
      <c r="V188" s="627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28"/>
      <c r="B189" s="628"/>
      <c r="C189" s="628"/>
      <c r="D189" s="628"/>
      <c r="E189" s="628"/>
      <c r="F189" s="628"/>
      <c r="G189" s="628"/>
      <c r="H189" s="628"/>
      <c r="I189" s="628"/>
      <c r="J189" s="628"/>
      <c r="K189" s="628"/>
      <c r="L189" s="628"/>
      <c r="M189" s="628"/>
      <c r="N189" s="628"/>
      <c r="O189" s="629"/>
      <c r="P189" s="625" t="s">
        <v>40</v>
      </c>
      <c r="Q189" s="626"/>
      <c r="R189" s="626"/>
      <c r="S189" s="626"/>
      <c r="T189" s="626"/>
      <c r="U189" s="626"/>
      <c r="V189" s="627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0" t="s">
        <v>146</v>
      </c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0"/>
      <c r="P190" s="620"/>
      <c r="Q190" s="620"/>
      <c r="R190" s="620"/>
      <c r="S190" s="620"/>
      <c r="T190" s="620"/>
      <c r="U190" s="620"/>
      <c r="V190" s="620"/>
      <c r="W190" s="620"/>
      <c r="X190" s="620"/>
      <c r="Y190" s="620"/>
      <c r="Z190" s="620"/>
      <c r="AA190" s="66"/>
      <c r="AB190" s="66"/>
      <c r="AC190" s="80"/>
    </row>
    <row r="191" spans="1:68" ht="16.5" customHeight="1" x14ac:dyDescent="0.25">
      <c r="A191" s="63" t="s">
        <v>316</v>
      </c>
      <c r="B191" s="63" t="s">
        <v>317</v>
      </c>
      <c r="C191" s="36">
        <v>4301020261</v>
      </c>
      <c r="D191" s="621">
        <v>4680115882935</v>
      </c>
      <c r="E191" s="621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115</v>
      </c>
      <c r="L191" s="37" t="s">
        <v>45</v>
      </c>
      <c r="M191" s="38" t="s">
        <v>114</v>
      </c>
      <c r="N191" s="38"/>
      <c r="O191" s="37">
        <v>50</v>
      </c>
      <c r="P191" s="7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23"/>
      <c r="R191" s="623"/>
      <c r="S191" s="623"/>
      <c r="T191" s="62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2" t="s">
        <v>318</v>
      </c>
      <c r="AG191" s="78"/>
      <c r="AJ191" s="84" t="s">
        <v>45</v>
      </c>
      <c r="AK191" s="84">
        <v>0</v>
      </c>
      <c r="BB191" s="243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319</v>
      </c>
      <c r="B192" s="63" t="s">
        <v>320</v>
      </c>
      <c r="C192" s="36">
        <v>4301020220</v>
      </c>
      <c r="D192" s="621">
        <v>4680115880764</v>
      </c>
      <c r="E192" s="621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89</v>
      </c>
      <c r="L192" s="37" t="s">
        <v>219</v>
      </c>
      <c r="M192" s="38" t="s">
        <v>114</v>
      </c>
      <c r="N192" s="38"/>
      <c r="O192" s="37">
        <v>50</v>
      </c>
      <c r="P192" s="7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23"/>
      <c r="R192" s="623"/>
      <c r="S192" s="623"/>
      <c r="T192" s="624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117</v>
      </c>
      <c r="AK192" s="84">
        <v>29.4</v>
      </c>
      <c r="BB192" s="245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28"/>
      <c r="B193" s="628"/>
      <c r="C193" s="628"/>
      <c r="D193" s="628"/>
      <c r="E193" s="628"/>
      <c r="F193" s="628"/>
      <c r="G193" s="628"/>
      <c r="H193" s="628"/>
      <c r="I193" s="628"/>
      <c r="J193" s="628"/>
      <c r="K193" s="628"/>
      <c r="L193" s="628"/>
      <c r="M193" s="628"/>
      <c r="N193" s="628"/>
      <c r="O193" s="629"/>
      <c r="P193" s="625" t="s">
        <v>40</v>
      </c>
      <c r="Q193" s="626"/>
      <c r="R193" s="626"/>
      <c r="S193" s="626"/>
      <c r="T193" s="626"/>
      <c r="U193" s="626"/>
      <c r="V193" s="627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28"/>
      <c r="B194" s="628"/>
      <c r="C194" s="628"/>
      <c r="D194" s="628"/>
      <c r="E194" s="628"/>
      <c r="F194" s="628"/>
      <c r="G194" s="628"/>
      <c r="H194" s="628"/>
      <c r="I194" s="628"/>
      <c r="J194" s="628"/>
      <c r="K194" s="628"/>
      <c r="L194" s="628"/>
      <c r="M194" s="628"/>
      <c r="N194" s="628"/>
      <c r="O194" s="629"/>
      <c r="P194" s="625" t="s">
        <v>40</v>
      </c>
      <c r="Q194" s="626"/>
      <c r="R194" s="626"/>
      <c r="S194" s="626"/>
      <c r="T194" s="626"/>
      <c r="U194" s="626"/>
      <c r="V194" s="627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20" t="s">
        <v>78</v>
      </c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0"/>
      <c r="P195" s="620"/>
      <c r="Q195" s="620"/>
      <c r="R195" s="620"/>
      <c r="S195" s="620"/>
      <c r="T195" s="620"/>
      <c r="U195" s="620"/>
      <c r="V195" s="620"/>
      <c r="W195" s="620"/>
      <c r="X195" s="620"/>
      <c r="Y195" s="620"/>
      <c r="Z195" s="620"/>
      <c r="AA195" s="66"/>
      <c r="AB195" s="66"/>
      <c r="AC195" s="80"/>
    </row>
    <row r="196" spans="1:68" ht="27" customHeight="1" x14ac:dyDescent="0.25">
      <c r="A196" s="63" t="s">
        <v>321</v>
      </c>
      <c r="B196" s="63" t="s">
        <v>322</v>
      </c>
      <c r="C196" s="36">
        <v>4301031224</v>
      </c>
      <c r="D196" s="621">
        <v>4680115882683</v>
      </c>
      <c r="E196" s="62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123</v>
      </c>
      <c r="M196" s="38" t="s">
        <v>82</v>
      </c>
      <c r="N196" s="38"/>
      <c r="O196" s="37">
        <v>40</v>
      </c>
      <c r="P196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23"/>
      <c r="R196" s="623"/>
      <c r="S196" s="623"/>
      <c r="T196" s="62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10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46" t="s">
        <v>323</v>
      </c>
      <c r="AG196" s="78"/>
      <c r="AJ196" s="84" t="s">
        <v>117</v>
      </c>
      <c r="AK196" s="84">
        <v>64.8</v>
      </c>
      <c r="BB196" s="247" t="s">
        <v>66</v>
      </c>
      <c r="BM196" s="78">
        <f t="shared" ref="BM196:BM203" si="11">IFERROR(X196*I196/H196,"0")</f>
        <v>0</v>
      </c>
      <c r="BN196" s="78">
        <f t="shared" ref="BN196:BN203" si="12">IFERROR(Y196*I196/H196,"0")</f>
        <v>0</v>
      </c>
      <c r="BO196" s="78">
        <f t="shared" ref="BO196:BO203" si="13">IFERROR(1/J196*(X196/H196),"0")</f>
        <v>0</v>
      </c>
      <c r="BP196" s="78">
        <f t="shared" ref="BP196:BP203" si="14">IFERROR(1/J196*(Y196/H196),"0")</f>
        <v>0</v>
      </c>
    </row>
    <row r="197" spans="1:68" ht="27" customHeight="1" x14ac:dyDescent="0.25">
      <c r="A197" s="63" t="s">
        <v>324</v>
      </c>
      <c r="B197" s="63" t="s">
        <v>325</v>
      </c>
      <c r="C197" s="36">
        <v>4301031230</v>
      </c>
      <c r="D197" s="621">
        <v>4680115882690</v>
      </c>
      <c r="E197" s="621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123</v>
      </c>
      <c r="M197" s="38" t="s">
        <v>82</v>
      </c>
      <c r="N197" s="38"/>
      <c r="O197" s="37">
        <v>40</v>
      </c>
      <c r="P197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23"/>
      <c r="R197" s="623"/>
      <c r="S197" s="623"/>
      <c r="T197" s="62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48" t="s">
        <v>326</v>
      </c>
      <c r="AG197" s="78"/>
      <c r="AJ197" s="84" t="s">
        <v>117</v>
      </c>
      <c r="AK197" s="84">
        <v>64.8</v>
      </c>
      <c r="BB197" s="249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327</v>
      </c>
      <c r="B198" s="63" t="s">
        <v>328</v>
      </c>
      <c r="C198" s="36">
        <v>4301031220</v>
      </c>
      <c r="D198" s="621">
        <v>4680115882669</v>
      </c>
      <c r="E198" s="621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45</v>
      </c>
      <c r="M198" s="38" t="s">
        <v>82</v>
      </c>
      <c r="N198" s="38"/>
      <c r="O198" s="37">
        <v>40</v>
      </c>
      <c r="P198" s="7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23"/>
      <c r="R198" s="623"/>
      <c r="S198" s="623"/>
      <c r="T198" s="62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0" t="s">
        <v>329</v>
      </c>
      <c r="AG198" s="78"/>
      <c r="AJ198" s="84" t="s">
        <v>45</v>
      </c>
      <c r="AK198" s="84">
        <v>0</v>
      </c>
      <c r="BB198" s="251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ht="27" customHeight="1" x14ac:dyDescent="0.25">
      <c r="A199" s="63" t="s">
        <v>330</v>
      </c>
      <c r="B199" s="63" t="s">
        <v>331</v>
      </c>
      <c r="C199" s="36">
        <v>4301031221</v>
      </c>
      <c r="D199" s="621">
        <v>4680115882676</v>
      </c>
      <c r="E199" s="621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120</v>
      </c>
      <c r="L199" s="37" t="s">
        <v>123</v>
      </c>
      <c r="M199" s="38" t="s">
        <v>82</v>
      </c>
      <c r="N199" s="38"/>
      <c r="O199" s="37">
        <v>40</v>
      </c>
      <c r="P199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23"/>
      <c r="R199" s="623"/>
      <c r="S199" s="623"/>
      <c r="T199" s="62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0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2" t="s">
        <v>332</v>
      </c>
      <c r="AG199" s="78"/>
      <c r="AJ199" s="84" t="s">
        <v>117</v>
      </c>
      <c r="AK199" s="84">
        <v>64.8</v>
      </c>
      <c r="BB199" s="253" t="s">
        <v>66</v>
      </c>
      <c r="BM199" s="78">
        <f t="shared" si="11"/>
        <v>0</v>
      </c>
      <c r="BN199" s="78">
        <f t="shared" si="12"/>
        <v>0</v>
      </c>
      <c r="BO199" s="78">
        <f t="shared" si="13"/>
        <v>0</v>
      </c>
      <c r="BP199" s="78">
        <f t="shared" si="14"/>
        <v>0</v>
      </c>
    </row>
    <row r="200" spans="1:68" ht="27" customHeight="1" x14ac:dyDescent="0.25">
      <c r="A200" s="63" t="s">
        <v>333</v>
      </c>
      <c r="B200" s="63" t="s">
        <v>334</v>
      </c>
      <c r="C200" s="36">
        <v>4301031223</v>
      </c>
      <c r="D200" s="621">
        <v>4680115884014</v>
      </c>
      <c r="E200" s="621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83</v>
      </c>
      <c r="L200" s="37" t="s">
        <v>284</v>
      </c>
      <c r="M200" s="38" t="s">
        <v>82</v>
      </c>
      <c r="N200" s="38"/>
      <c r="O200" s="37">
        <v>40</v>
      </c>
      <c r="P200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23"/>
      <c r="R200" s="623"/>
      <c r="S200" s="623"/>
      <c r="T200" s="62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0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54" t="s">
        <v>323</v>
      </c>
      <c r="AG200" s="78"/>
      <c r="AJ200" s="84" t="s">
        <v>117</v>
      </c>
      <c r="AK200" s="84">
        <v>32.4</v>
      </c>
      <c r="BB200" s="255" t="s">
        <v>66</v>
      </c>
      <c r="BM200" s="78">
        <f t="shared" si="11"/>
        <v>0</v>
      </c>
      <c r="BN200" s="78">
        <f t="shared" si="12"/>
        <v>0</v>
      </c>
      <c r="BO200" s="78">
        <f t="shared" si="13"/>
        <v>0</v>
      </c>
      <c r="BP200" s="78">
        <f t="shared" si="14"/>
        <v>0</v>
      </c>
    </row>
    <row r="201" spans="1:68" ht="27" customHeight="1" x14ac:dyDescent="0.25">
      <c r="A201" s="63" t="s">
        <v>335</v>
      </c>
      <c r="B201" s="63" t="s">
        <v>336</v>
      </c>
      <c r="C201" s="36">
        <v>4301031222</v>
      </c>
      <c r="D201" s="621">
        <v>4680115884007</v>
      </c>
      <c r="E201" s="621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284</v>
      </c>
      <c r="M201" s="38" t="s">
        <v>82</v>
      </c>
      <c r="N201" s="38"/>
      <c r="O201" s="37">
        <v>40</v>
      </c>
      <c r="P201" s="7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23"/>
      <c r="R201" s="623"/>
      <c r="S201" s="623"/>
      <c r="T201" s="62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10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56" t="s">
        <v>326</v>
      </c>
      <c r="AG201" s="78"/>
      <c r="AJ201" s="84" t="s">
        <v>117</v>
      </c>
      <c r="AK201" s="84">
        <v>32.4</v>
      </c>
      <c r="BB201" s="257" t="s">
        <v>66</v>
      </c>
      <c r="BM201" s="78">
        <f t="shared" si="11"/>
        <v>0</v>
      </c>
      <c r="BN201" s="78">
        <f t="shared" si="12"/>
        <v>0</v>
      </c>
      <c r="BO201" s="78">
        <f t="shared" si="13"/>
        <v>0</v>
      </c>
      <c r="BP201" s="78">
        <f t="shared" si="14"/>
        <v>0</v>
      </c>
    </row>
    <row r="202" spans="1:68" ht="27" customHeight="1" x14ac:dyDescent="0.25">
      <c r="A202" s="63" t="s">
        <v>337</v>
      </c>
      <c r="B202" s="63" t="s">
        <v>338</v>
      </c>
      <c r="C202" s="36">
        <v>4301031229</v>
      </c>
      <c r="D202" s="621">
        <v>4680115884038</v>
      </c>
      <c r="E202" s="621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23"/>
      <c r="R202" s="623"/>
      <c r="S202" s="623"/>
      <c r="T202" s="62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10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si="11"/>
        <v>0</v>
      </c>
      <c r="BN202" s="78">
        <f t="shared" si="12"/>
        <v>0</v>
      </c>
      <c r="BO202" s="78">
        <f t="shared" si="13"/>
        <v>0</v>
      </c>
      <c r="BP202" s="78">
        <f t="shared" si="14"/>
        <v>0</v>
      </c>
    </row>
    <row r="203" spans="1:68" ht="27" customHeight="1" x14ac:dyDescent="0.25">
      <c r="A203" s="63" t="s">
        <v>339</v>
      </c>
      <c r="B203" s="63" t="s">
        <v>340</v>
      </c>
      <c r="C203" s="36">
        <v>4301031225</v>
      </c>
      <c r="D203" s="621">
        <v>4680115884021</v>
      </c>
      <c r="E203" s="621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83</v>
      </c>
      <c r="L203" s="37" t="s">
        <v>284</v>
      </c>
      <c r="M203" s="38" t="s">
        <v>82</v>
      </c>
      <c r="N203" s="38"/>
      <c r="O203" s="37">
        <v>40</v>
      </c>
      <c r="P203" s="7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23"/>
      <c r="R203" s="623"/>
      <c r="S203" s="623"/>
      <c r="T203" s="62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0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117</v>
      </c>
      <c r="AK203" s="84">
        <v>32.4</v>
      </c>
      <c r="BB203" s="261" t="s">
        <v>66</v>
      </c>
      <c r="BM203" s="78">
        <f t="shared" si="11"/>
        <v>0</v>
      </c>
      <c r="BN203" s="78">
        <f t="shared" si="12"/>
        <v>0</v>
      </c>
      <c r="BO203" s="78">
        <f t="shared" si="13"/>
        <v>0</v>
      </c>
      <c r="BP203" s="78">
        <f t="shared" si="14"/>
        <v>0</v>
      </c>
    </row>
    <row r="204" spans="1:68" x14ac:dyDescent="0.2">
      <c r="A204" s="628"/>
      <c r="B204" s="628"/>
      <c r="C204" s="628"/>
      <c r="D204" s="628"/>
      <c r="E204" s="628"/>
      <c r="F204" s="628"/>
      <c r="G204" s="628"/>
      <c r="H204" s="628"/>
      <c r="I204" s="628"/>
      <c r="J204" s="628"/>
      <c r="K204" s="628"/>
      <c r="L204" s="628"/>
      <c r="M204" s="628"/>
      <c r="N204" s="628"/>
      <c r="O204" s="629"/>
      <c r="P204" s="625" t="s">
        <v>40</v>
      </c>
      <c r="Q204" s="626"/>
      <c r="R204" s="626"/>
      <c r="S204" s="626"/>
      <c r="T204" s="626"/>
      <c r="U204" s="626"/>
      <c r="V204" s="627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28"/>
      <c r="B205" s="628"/>
      <c r="C205" s="628"/>
      <c r="D205" s="628"/>
      <c r="E205" s="628"/>
      <c r="F205" s="628"/>
      <c r="G205" s="628"/>
      <c r="H205" s="628"/>
      <c r="I205" s="628"/>
      <c r="J205" s="628"/>
      <c r="K205" s="628"/>
      <c r="L205" s="628"/>
      <c r="M205" s="628"/>
      <c r="N205" s="628"/>
      <c r="O205" s="629"/>
      <c r="P205" s="625" t="s">
        <v>40</v>
      </c>
      <c r="Q205" s="626"/>
      <c r="R205" s="626"/>
      <c r="S205" s="626"/>
      <c r="T205" s="626"/>
      <c r="U205" s="626"/>
      <c r="V205" s="627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20" t="s">
        <v>84</v>
      </c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0"/>
      <c r="P206" s="620"/>
      <c r="Q206" s="620"/>
      <c r="R206" s="620"/>
      <c r="S206" s="620"/>
      <c r="T206" s="620"/>
      <c r="U206" s="620"/>
      <c r="V206" s="620"/>
      <c r="W206" s="620"/>
      <c r="X206" s="620"/>
      <c r="Y206" s="620"/>
      <c r="Z206" s="620"/>
      <c r="AA206" s="66"/>
      <c r="AB206" s="66"/>
      <c r="AC206" s="80"/>
    </row>
    <row r="207" spans="1:68" ht="27" customHeight="1" x14ac:dyDescent="0.25">
      <c r="A207" s="63" t="s">
        <v>341</v>
      </c>
      <c r="B207" s="63" t="s">
        <v>342</v>
      </c>
      <c r="C207" s="36">
        <v>4301051408</v>
      </c>
      <c r="D207" s="621">
        <v>4680115881594</v>
      </c>
      <c r="E207" s="621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115</v>
      </c>
      <c r="L207" s="37" t="s">
        <v>45</v>
      </c>
      <c r="M207" s="38" t="s">
        <v>88</v>
      </c>
      <c r="N207" s="38"/>
      <c r="O207" s="37">
        <v>40</v>
      </c>
      <c r="P207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23"/>
      <c r="R207" s="623"/>
      <c r="S207" s="623"/>
      <c r="T207" s="62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15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2" t="s">
        <v>343</v>
      </c>
      <c r="AG207" s="78"/>
      <c r="AJ207" s="84" t="s">
        <v>45</v>
      </c>
      <c r="AK207" s="84">
        <v>0</v>
      </c>
      <c r="BB207" s="263" t="s">
        <v>66</v>
      </c>
      <c r="BM207" s="78">
        <f t="shared" ref="BM207:BM215" si="16">IFERROR(X207*I207/H207,"0")</f>
        <v>0</v>
      </c>
      <c r="BN207" s="78">
        <f t="shared" ref="BN207:BN215" si="17">IFERROR(Y207*I207/H207,"0")</f>
        <v>0</v>
      </c>
      <c r="BO207" s="78">
        <f t="shared" ref="BO207:BO215" si="18">IFERROR(1/J207*(X207/H207),"0")</f>
        <v>0</v>
      </c>
      <c r="BP207" s="78">
        <f t="shared" ref="BP207:BP215" si="19">IFERROR(1/J207*(Y207/H207),"0")</f>
        <v>0</v>
      </c>
    </row>
    <row r="208" spans="1:68" ht="27" customHeight="1" x14ac:dyDescent="0.25">
      <c r="A208" s="63" t="s">
        <v>344</v>
      </c>
      <c r="B208" s="63" t="s">
        <v>345</v>
      </c>
      <c r="C208" s="36">
        <v>4301051411</v>
      </c>
      <c r="D208" s="621">
        <v>4680115881617</v>
      </c>
      <c r="E208" s="621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115</v>
      </c>
      <c r="L208" s="37" t="s">
        <v>45</v>
      </c>
      <c r="M208" s="38" t="s">
        <v>88</v>
      </c>
      <c r="N208" s="38"/>
      <c r="O208" s="37">
        <v>40</v>
      </c>
      <c r="P208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23"/>
      <c r="R208" s="623"/>
      <c r="S208" s="623"/>
      <c r="T208" s="62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64" t="s">
        <v>346</v>
      </c>
      <c r="AG208" s="78"/>
      <c r="AJ208" s="84" t="s">
        <v>45</v>
      </c>
      <c r="AK208" s="84">
        <v>0</v>
      </c>
      <c r="BB208" s="265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4301051656</v>
      </c>
      <c r="D209" s="621">
        <v>4680115880573</v>
      </c>
      <c r="E209" s="621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115</v>
      </c>
      <c r="L209" s="37" t="s">
        <v>116</v>
      </c>
      <c r="M209" s="38" t="s">
        <v>88</v>
      </c>
      <c r="N209" s="38"/>
      <c r="O209" s="37">
        <v>45</v>
      </c>
      <c r="P209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23"/>
      <c r="R209" s="623"/>
      <c r="S209" s="623"/>
      <c r="T209" s="62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66" t="s">
        <v>349</v>
      </c>
      <c r="AG209" s="78"/>
      <c r="AJ209" s="84" t="s">
        <v>117</v>
      </c>
      <c r="AK209" s="84">
        <v>69.599999999999994</v>
      </c>
      <c r="BB209" s="267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350</v>
      </c>
      <c r="B210" s="63" t="s">
        <v>351</v>
      </c>
      <c r="C210" s="36">
        <v>4301051407</v>
      </c>
      <c r="D210" s="621">
        <v>4680115882195</v>
      </c>
      <c r="E210" s="621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89</v>
      </c>
      <c r="L210" s="37" t="s">
        <v>219</v>
      </c>
      <c r="M210" s="38" t="s">
        <v>88</v>
      </c>
      <c r="N210" s="38"/>
      <c r="O210" s="37">
        <v>40</v>
      </c>
      <c r="P210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23"/>
      <c r="R210" s="623"/>
      <c r="S210" s="623"/>
      <c r="T210" s="62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ref="Z210:Z215" si="20">IFERROR(IF(Y210=0,"",ROUNDUP(Y210/H210,0)*0.00651),"")</f>
        <v/>
      </c>
      <c r="AA210" s="68" t="s">
        <v>45</v>
      </c>
      <c r="AB210" s="69" t="s">
        <v>45</v>
      </c>
      <c r="AC210" s="268" t="s">
        <v>343</v>
      </c>
      <c r="AG210" s="78"/>
      <c r="AJ210" s="84" t="s">
        <v>117</v>
      </c>
      <c r="AK210" s="84">
        <v>33.6</v>
      </c>
      <c r="BB210" s="269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4301051752</v>
      </c>
      <c r="D211" s="621">
        <v>4680115882607</v>
      </c>
      <c r="E211" s="621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89</v>
      </c>
      <c r="L211" s="37" t="s">
        <v>45</v>
      </c>
      <c r="M211" s="38" t="s">
        <v>96</v>
      </c>
      <c r="N211" s="38"/>
      <c r="O211" s="37">
        <v>45</v>
      </c>
      <c r="P211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23"/>
      <c r="R211" s="623"/>
      <c r="S211" s="623"/>
      <c r="T211" s="62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15"/>
        <v>0</v>
      </c>
      <c r="Z211" s="41" t="str">
        <f t="shared" si="20"/>
        <v/>
      </c>
      <c r="AA211" s="68" t="s">
        <v>45</v>
      </c>
      <c r="AB211" s="69" t="s">
        <v>45</v>
      </c>
      <c r="AC211" s="270" t="s">
        <v>354</v>
      </c>
      <c r="AG211" s="78"/>
      <c r="AJ211" s="84" t="s">
        <v>45</v>
      </c>
      <c r="AK211" s="84">
        <v>0</v>
      </c>
      <c r="BB211" s="271" t="s">
        <v>66</v>
      </c>
      <c r="BM211" s="78">
        <f t="shared" si="16"/>
        <v>0</v>
      </c>
      <c r="BN211" s="78">
        <f t="shared" si="17"/>
        <v>0</v>
      </c>
      <c r="BO211" s="78">
        <f t="shared" si="18"/>
        <v>0</v>
      </c>
      <c r="BP211" s="78">
        <f t="shared" si="19"/>
        <v>0</v>
      </c>
    </row>
    <row r="212" spans="1:68" ht="27" customHeight="1" x14ac:dyDescent="0.25">
      <c r="A212" s="63" t="s">
        <v>355</v>
      </c>
      <c r="B212" s="63" t="s">
        <v>356</v>
      </c>
      <c r="C212" s="36">
        <v>4301051666</v>
      </c>
      <c r="D212" s="621">
        <v>4680115880092</v>
      </c>
      <c r="E212" s="621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219</v>
      </c>
      <c r="M212" s="38" t="s">
        <v>88</v>
      </c>
      <c r="N212" s="38"/>
      <c r="O212" s="37">
        <v>45</v>
      </c>
      <c r="P212" s="7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23"/>
      <c r="R212" s="623"/>
      <c r="S212" s="623"/>
      <c r="T212" s="62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15"/>
        <v>0</v>
      </c>
      <c r="Z212" s="41" t="str">
        <f t="shared" si="20"/>
        <v/>
      </c>
      <c r="AA212" s="68" t="s">
        <v>45</v>
      </c>
      <c r="AB212" s="69" t="s">
        <v>45</v>
      </c>
      <c r="AC212" s="272" t="s">
        <v>349</v>
      </c>
      <c r="AG212" s="78"/>
      <c r="AJ212" s="84" t="s">
        <v>117</v>
      </c>
      <c r="AK212" s="84">
        <v>33.6</v>
      </c>
      <c r="BB212" s="273" t="s">
        <v>66</v>
      </c>
      <c r="BM212" s="78">
        <f t="shared" si="16"/>
        <v>0</v>
      </c>
      <c r="BN212" s="78">
        <f t="shared" si="17"/>
        <v>0</v>
      </c>
      <c r="BO212" s="78">
        <f t="shared" si="18"/>
        <v>0</v>
      </c>
      <c r="BP212" s="78">
        <f t="shared" si="19"/>
        <v>0</v>
      </c>
    </row>
    <row r="213" spans="1:68" ht="27" customHeight="1" x14ac:dyDescent="0.25">
      <c r="A213" s="63" t="s">
        <v>357</v>
      </c>
      <c r="B213" s="63" t="s">
        <v>358</v>
      </c>
      <c r="C213" s="36">
        <v>4301051668</v>
      </c>
      <c r="D213" s="621">
        <v>4680115880221</v>
      </c>
      <c r="E213" s="621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219</v>
      </c>
      <c r="M213" s="38" t="s">
        <v>88</v>
      </c>
      <c r="N213" s="38"/>
      <c r="O213" s="37">
        <v>45</v>
      </c>
      <c r="P213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23"/>
      <c r="R213" s="623"/>
      <c r="S213" s="623"/>
      <c r="T213" s="62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15"/>
        <v>0</v>
      </c>
      <c r="Z213" s="41" t="str">
        <f t="shared" si="20"/>
        <v/>
      </c>
      <c r="AA213" s="68" t="s">
        <v>45</v>
      </c>
      <c r="AB213" s="69" t="s">
        <v>45</v>
      </c>
      <c r="AC213" s="274" t="s">
        <v>349</v>
      </c>
      <c r="AG213" s="78"/>
      <c r="AJ213" s="84" t="s">
        <v>117</v>
      </c>
      <c r="AK213" s="84">
        <v>33.6</v>
      </c>
      <c r="BB213" s="275" t="s">
        <v>66</v>
      </c>
      <c r="BM213" s="78">
        <f t="shared" si="16"/>
        <v>0</v>
      </c>
      <c r="BN213" s="78">
        <f t="shared" si="17"/>
        <v>0</v>
      </c>
      <c r="BO213" s="78">
        <f t="shared" si="18"/>
        <v>0</v>
      </c>
      <c r="BP213" s="78">
        <f t="shared" si="19"/>
        <v>0</v>
      </c>
    </row>
    <row r="214" spans="1:68" ht="27" customHeight="1" x14ac:dyDescent="0.25">
      <c r="A214" s="63" t="s">
        <v>359</v>
      </c>
      <c r="B214" s="63" t="s">
        <v>360</v>
      </c>
      <c r="C214" s="36">
        <v>4301051945</v>
      </c>
      <c r="D214" s="621">
        <v>4680115880504</v>
      </c>
      <c r="E214" s="621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219</v>
      </c>
      <c r="M214" s="38" t="s">
        <v>96</v>
      </c>
      <c r="N214" s="38"/>
      <c r="O214" s="37">
        <v>40</v>
      </c>
      <c r="P214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23"/>
      <c r="R214" s="623"/>
      <c r="S214" s="623"/>
      <c r="T214" s="62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15"/>
        <v>0</v>
      </c>
      <c r="Z214" s="41" t="str">
        <f t="shared" si="20"/>
        <v/>
      </c>
      <c r="AA214" s="68" t="s">
        <v>45</v>
      </c>
      <c r="AB214" s="69" t="s">
        <v>45</v>
      </c>
      <c r="AC214" s="276" t="s">
        <v>361</v>
      </c>
      <c r="AG214" s="78"/>
      <c r="AJ214" s="84" t="s">
        <v>117</v>
      </c>
      <c r="AK214" s="84">
        <v>33.6</v>
      </c>
      <c r="BB214" s="277" t="s">
        <v>66</v>
      </c>
      <c r="BM214" s="78">
        <f t="shared" si="16"/>
        <v>0</v>
      </c>
      <c r="BN214" s="78">
        <f t="shared" si="17"/>
        <v>0</v>
      </c>
      <c r="BO214" s="78">
        <f t="shared" si="18"/>
        <v>0</v>
      </c>
      <c r="BP214" s="78">
        <f t="shared" si="19"/>
        <v>0</v>
      </c>
    </row>
    <row r="215" spans="1:68" ht="27" customHeight="1" x14ac:dyDescent="0.25">
      <c r="A215" s="63" t="s">
        <v>362</v>
      </c>
      <c r="B215" s="63" t="s">
        <v>363</v>
      </c>
      <c r="C215" s="36">
        <v>4301051410</v>
      </c>
      <c r="D215" s="621">
        <v>4680115882164</v>
      </c>
      <c r="E215" s="621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89</v>
      </c>
      <c r="L215" s="37" t="s">
        <v>219</v>
      </c>
      <c r="M215" s="38" t="s">
        <v>88</v>
      </c>
      <c r="N215" s="38"/>
      <c r="O215" s="37">
        <v>40</v>
      </c>
      <c r="P215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23"/>
      <c r="R215" s="623"/>
      <c r="S215" s="623"/>
      <c r="T215" s="62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15"/>
        <v>0</v>
      </c>
      <c r="Z215" s="41" t="str">
        <f t="shared" si="20"/>
        <v/>
      </c>
      <c r="AA215" s="68" t="s">
        <v>45</v>
      </c>
      <c r="AB215" s="69" t="s">
        <v>45</v>
      </c>
      <c r="AC215" s="278" t="s">
        <v>346</v>
      </c>
      <c r="AG215" s="78"/>
      <c r="AJ215" s="84" t="s">
        <v>117</v>
      </c>
      <c r="AK215" s="84">
        <v>33.6</v>
      </c>
      <c r="BB215" s="279" t="s">
        <v>66</v>
      </c>
      <c r="BM215" s="78">
        <f t="shared" si="16"/>
        <v>0</v>
      </c>
      <c r="BN215" s="78">
        <f t="shared" si="17"/>
        <v>0</v>
      </c>
      <c r="BO215" s="78">
        <f t="shared" si="18"/>
        <v>0</v>
      </c>
      <c r="BP215" s="78">
        <f t="shared" si="19"/>
        <v>0</v>
      </c>
    </row>
    <row r="216" spans="1:68" x14ac:dyDescent="0.2">
      <c r="A216" s="628"/>
      <c r="B216" s="628"/>
      <c r="C216" s="628"/>
      <c r="D216" s="628"/>
      <c r="E216" s="628"/>
      <c r="F216" s="628"/>
      <c r="G216" s="628"/>
      <c r="H216" s="628"/>
      <c r="I216" s="628"/>
      <c r="J216" s="628"/>
      <c r="K216" s="628"/>
      <c r="L216" s="628"/>
      <c r="M216" s="628"/>
      <c r="N216" s="628"/>
      <c r="O216" s="629"/>
      <c r="P216" s="625" t="s">
        <v>40</v>
      </c>
      <c r="Q216" s="626"/>
      <c r="R216" s="626"/>
      <c r="S216" s="626"/>
      <c r="T216" s="626"/>
      <c r="U216" s="626"/>
      <c r="V216" s="627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28"/>
      <c r="B217" s="628"/>
      <c r="C217" s="628"/>
      <c r="D217" s="628"/>
      <c r="E217" s="628"/>
      <c r="F217" s="628"/>
      <c r="G217" s="628"/>
      <c r="H217" s="628"/>
      <c r="I217" s="628"/>
      <c r="J217" s="628"/>
      <c r="K217" s="628"/>
      <c r="L217" s="628"/>
      <c r="M217" s="628"/>
      <c r="N217" s="628"/>
      <c r="O217" s="629"/>
      <c r="P217" s="625" t="s">
        <v>40</v>
      </c>
      <c r="Q217" s="626"/>
      <c r="R217" s="626"/>
      <c r="S217" s="626"/>
      <c r="T217" s="626"/>
      <c r="U217" s="626"/>
      <c r="V217" s="627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20" t="s">
        <v>176</v>
      </c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0"/>
      <c r="P218" s="620"/>
      <c r="Q218" s="620"/>
      <c r="R218" s="620"/>
      <c r="S218" s="620"/>
      <c r="T218" s="620"/>
      <c r="U218" s="620"/>
      <c r="V218" s="620"/>
      <c r="W218" s="620"/>
      <c r="X218" s="620"/>
      <c r="Y218" s="620"/>
      <c r="Z218" s="620"/>
      <c r="AA218" s="66"/>
      <c r="AB218" s="66"/>
      <c r="AC218" s="80"/>
    </row>
    <row r="219" spans="1:68" ht="27" customHeight="1" x14ac:dyDescent="0.25">
      <c r="A219" s="63" t="s">
        <v>364</v>
      </c>
      <c r="B219" s="63" t="s">
        <v>365</v>
      </c>
      <c r="C219" s="36">
        <v>4301060463</v>
      </c>
      <c r="D219" s="621">
        <v>4680115880818</v>
      </c>
      <c r="E219" s="62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96</v>
      </c>
      <c r="N219" s="38"/>
      <c r="O219" s="37">
        <v>40</v>
      </c>
      <c r="P219" s="7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23"/>
      <c r="R219" s="623"/>
      <c r="S219" s="623"/>
      <c r="T219" s="624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0" t="s">
        <v>366</v>
      </c>
      <c r="AG219" s="78"/>
      <c r="AJ219" s="84" t="s">
        <v>45</v>
      </c>
      <c r="AK219" s="84">
        <v>0</v>
      </c>
      <c r="BB219" s="281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37.5" customHeight="1" x14ac:dyDescent="0.25">
      <c r="A220" s="63" t="s">
        <v>367</v>
      </c>
      <c r="B220" s="63" t="s">
        <v>368</v>
      </c>
      <c r="C220" s="36">
        <v>4301060389</v>
      </c>
      <c r="D220" s="621">
        <v>4680115880801</v>
      </c>
      <c r="E220" s="621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219</v>
      </c>
      <c r="M220" s="38" t="s">
        <v>88</v>
      </c>
      <c r="N220" s="38"/>
      <c r="O220" s="37">
        <v>40</v>
      </c>
      <c r="P220" s="7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23"/>
      <c r="R220" s="623"/>
      <c r="S220" s="623"/>
      <c r="T220" s="624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2" t="s">
        <v>369</v>
      </c>
      <c r="AG220" s="78"/>
      <c r="AJ220" s="84" t="s">
        <v>117</v>
      </c>
      <c r="AK220" s="84">
        <v>33.6</v>
      </c>
      <c r="BB220" s="283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28"/>
      <c r="B221" s="628"/>
      <c r="C221" s="628"/>
      <c r="D221" s="628"/>
      <c r="E221" s="628"/>
      <c r="F221" s="628"/>
      <c r="G221" s="628"/>
      <c r="H221" s="628"/>
      <c r="I221" s="628"/>
      <c r="J221" s="628"/>
      <c r="K221" s="628"/>
      <c r="L221" s="628"/>
      <c r="M221" s="628"/>
      <c r="N221" s="628"/>
      <c r="O221" s="629"/>
      <c r="P221" s="625" t="s">
        <v>40</v>
      </c>
      <c r="Q221" s="626"/>
      <c r="R221" s="626"/>
      <c r="S221" s="626"/>
      <c r="T221" s="626"/>
      <c r="U221" s="626"/>
      <c r="V221" s="627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28"/>
      <c r="B222" s="628"/>
      <c r="C222" s="628"/>
      <c r="D222" s="628"/>
      <c r="E222" s="628"/>
      <c r="F222" s="628"/>
      <c r="G222" s="628"/>
      <c r="H222" s="628"/>
      <c r="I222" s="628"/>
      <c r="J222" s="628"/>
      <c r="K222" s="628"/>
      <c r="L222" s="628"/>
      <c r="M222" s="628"/>
      <c r="N222" s="628"/>
      <c r="O222" s="629"/>
      <c r="P222" s="625" t="s">
        <v>40</v>
      </c>
      <c r="Q222" s="626"/>
      <c r="R222" s="626"/>
      <c r="S222" s="626"/>
      <c r="T222" s="626"/>
      <c r="U222" s="626"/>
      <c r="V222" s="627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19" t="s">
        <v>370</v>
      </c>
      <c r="B223" s="619"/>
      <c r="C223" s="619"/>
      <c r="D223" s="619"/>
      <c r="E223" s="619"/>
      <c r="F223" s="619"/>
      <c r="G223" s="619"/>
      <c r="H223" s="619"/>
      <c r="I223" s="619"/>
      <c r="J223" s="619"/>
      <c r="K223" s="619"/>
      <c r="L223" s="619"/>
      <c r="M223" s="619"/>
      <c r="N223" s="619"/>
      <c r="O223" s="619"/>
      <c r="P223" s="619"/>
      <c r="Q223" s="619"/>
      <c r="R223" s="619"/>
      <c r="S223" s="619"/>
      <c r="T223" s="619"/>
      <c r="U223" s="619"/>
      <c r="V223" s="619"/>
      <c r="W223" s="619"/>
      <c r="X223" s="619"/>
      <c r="Y223" s="619"/>
      <c r="Z223" s="619"/>
      <c r="AA223" s="65"/>
      <c r="AB223" s="65"/>
      <c r="AC223" s="79"/>
    </row>
    <row r="224" spans="1:68" ht="14.25" customHeight="1" x14ac:dyDescent="0.25">
      <c r="A224" s="620" t="s">
        <v>110</v>
      </c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0"/>
      <c r="P224" s="620"/>
      <c r="Q224" s="620"/>
      <c r="R224" s="620"/>
      <c r="S224" s="620"/>
      <c r="T224" s="620"/>
      <c r="U224" s="620"/>
      <c r="V224" s="620"/>
      <c r="W224" s="620"/>
      <c r="X224" s="620"/>
      <c r="Y224" s="620"/>
      <c r="Z224" s="620"/>
      <c r="AA224" s="66"/>
      <c r="AB224" s="66"/>
      <c r="AC224" s="80"/>
    </row>
    <row r="225" spans="1:68" ht="27" customHeight="1" x14ac:dyDescent="0.25">
      <c r="A225" s="63" t="s">
        <v>371</v>
      </c>
      <c r="B225" s="63" t="s">
        <v>372</v>
      </c>
      <c r="C225" s="36">
        <v>4301011826</v>
      </c>
      <c r="D225" s="621">
        <v>4680115884137</v>
      </c>
      <c r="E225" s="621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115</v>
      </c>
      <c r="L225" s="37" t="s">
        <v>116</v>
      </c>
      <c r="M225" s="38" t="s">
        <v>114</v>
      </c>
      <c r="N225" s="38"/>
      <c r="O225" s="37">
        <v>55</v>
      </c>
      <c r="P225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23"/>
      <c r="R225" s="623"/>
      <c r="S225" s="623"/>
      <c r="T225" s="62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4" si="21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84" t="s">
        <v>373</v>
      </c>
      <c r="AG225" s="78"/>
      <c r="AJ225" s="84" t="s">
        <v>117</v>
      </c>
      <c r="AK225" s="84">
        <v>92.8</v>
      </c>
      <c r="BB225" s="285" t="s">
        <v>66</v>
      </c>
      <c r="BM225" s="78">
        <f t="shared" ref="BM225:BM234" si="22">IFERROR(X225*I225/H225,"0")</f>
        <v>0</v>
      </c>
      <c r="BN225" s="78">
        <f t="shared" ref="BN225:BN234" si="23">IFERROR(Y225*I225/H225,"0")</f>
        <v>0</v>
      </c>
      <c r="BO225" s="78">
        <f t="shared" ref="BO225:BO234" si="24">IFERROR(1/J225*(X225/H225),"0")</f>
        <v>0</v>
      </c>
      <c r="BP225" s="78">
        <f t="shared" ref="BP225:BP234" si="25">IFERROR(1/J225*(Y225/H225),"0")</f>
        <v>0</v>
      </c>
    </row>
    <row r="226" spans="1:68" ht="27" customHeight="1" x14ac:dyDescent="0.25">
      <c r="A226" s="63" t="s">
        <v>374</v>
      </c>
      <c r="B226" s="63" t="s">
        <v>375</v>
      </c>
      <c r="C226" s="36">
        <v>4301011724</v>
      </c>
      <c r="D226" s="621">
        <v>4680115884236</v>
      </c>
      <c r="E226" s="621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115</v>
      </c>
      <c r="L226" s="37" t="s">
        <v>45</v>
      </c>
      <c r="M226" s="38" t="s">
        <v>114</v>
      </c>
      <c r="N226" s="38"/>
      <c r="O226" s="37">
        <v>55</v>
      </c>
      <c r="P226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23"/>
      <c r="R226" s="623"/>
      <c r="S226" s="623"/>
      <c r="T226" s="62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86" t="s">
        <v>376</v>
      </c>
      <c r="AG226" s="78"/>
      <c r="AJ226" s="84" t="s">
        <v>45</v>
      </c>
      <c r="AK226" s="84">
        <v>0</v>
      </c>
      <c r="BB226" s="287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4301011721</v>
      </c>
      <c r="D227" s="621">
        <v>4680115884175</v>
      </c>
      <c r="E227" s="621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115</v>
      </c>
      <c r="L227" s="37" t="s">
        <v>45</v>
      </c>
      <c r="M227" s="38" t="s">
        <v>114</v>
      </c>
      <c r="N227" s="38"/>
      <c r="O227" s="37">
        <v>55</v>
      </c>
      <c r="P227" s="7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23"/>
      <c r="R227" s="623"/>
      <c r="S227" s="623"/>
      <c r="T227" s="62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88" t="s">
        <v>379</v>
      </c>
      <c r="AG227" s="78"/>
      <c r="AJ227" s="84" t="s">
        <v>45</v>
      </c>
      <c r="AK227" s="84">
        <v>0</v>
      </c>
      <c r="BB227" s="289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380</v>
      </c>
      <c r="B228" s="63" t="s">
        <v>381</v>
      </c>
      <c r="C228" s="36">
        <v>4301011824</v>
      </c>
      <c r="D228" s="621">
        <v>4680115884144</v>
      </c>
      <c r="E228" s="62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114</v>
      </c>
      <c r="N228" s="38"/>
      <c r="O228" s="37">
        <v>55</v>
      </c>
      <c r="P228" s="7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23"/>
      <c r="R228" s="623"/>
      <c r="S228" s="623"/>
      <c r="T228" s="62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0" t="s">
        <v>373</v>
      </c>
      <c r="AG228" s="78"/>
      <c r="AJ228" s="84" t="s">
        <v>45</v>
      </c>
      <c r="AK228" s="84">
        <v>0</v>
      </c>
      <c r="BB228" s="291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380</v>
      </c>
      <c r="B229" s="63" t="s">
        <v>382</v>
      </c>
      <c r="C229" s="36">
        <v>4301012196</v>
      </c>
      <c r="D229" s="621">
        <v>4680115884144</v>
      </c>
      <c r="E229" s="62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114</v>
      </c>
      <c r="N229" s="38"/>
      <c r="O229" s="37">
        <v>55</v>
      </c>
      <c r="P229" s="73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623"/>
      <c r="R229" s="623"/>
      <c r="S229" s="623"/>
      <c r="T229" s="62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2" t="s">
        <v>373</v>
      </c>
      <c r="AG229" s="78"/>
      <c r="AJ229" s="84" t="s">
        <v>45</v>
      </c>
      <c r="AK229" s="84">
        <v>0</v>
      </c>
      <c r="BB229" s="293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ht="27" customHeight="1" x14ac:dyDescent="0.25">
      <c r="A230" s="63" t="s">
        <v>383</v>
      </c>
      <c r="B230" s="63" t="s">
        <v>384</v>
      </c>
      <c r="C230" s="36">
        <v>4301012149</v>
      </c>
      <c r="D230" s="621">
        <v>4680115886551</v>
      </c>
      <c r="E230" s="62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114</v>
      </c>
      <c r="N230" s="38"/>
      <c r="O230" s="37">
        <v>55</v>
      </c>
      <c r="P230" s="73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23"/>
      <c r="R230" s="623"/>
      <c r="S230" s="623"/>
      <c r="T230" s="62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1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294" t="s">
        <v>385</v>
      </c>
      <c r="AG230" s="78"/>
      <c r="AJ230" s="84" t="s">
        <v>45</v>
      </c>
      <c r="AK230" s="84">
        <v>0</v>
      </c>
      <c r="BB230" s="295" t="s">
        <v>66</v>
      </c>
      <c r="BM230" s="78">
        <f t="shared" si="22"/>
        <v>0</v>
      </c>
      <c r="BN230" s="78">
        <f t="shared" si="23"/>
        <v>0</v>
      </c>
      <c r="BO230" s="78">
        <f t="shared" si="24"/>
        <v>0</v>
      </c>
      <c r="BP230" s="78">
        <f t="shared" si="25"/>
        <v>0</v>
      </c>
    </row>
    <row r="231" spans="1:68" ht="27" customHeight="1" x14ac:dyDescent="0.25">
      <c r="A231" s="63" t="s">
        <v>386</v>
      </c>
      <c r="B231" s="63" t="s">
        <v>387</v>
      </c>
      <c r="C231" s="36">
        <v>4301011726</v>
      </c>
      <c r="D231" s="621">
        <v>4680115884182</v>
      </c>
      <c r="E231" s="621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120</v>
      </c>
      <c r="L231" s="37" t="s">
        <v>45</v>
      </c>
      <c r="M231" s="38" t="s">
        <v>114</v>
      </c>
      <c r="N231" s="38"/>
      <c r="O231" s="37">
        <v>55</v>
      </c>
      <c r="P231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23"/>
      <c r="R231" s="623"/>
      <c r="S231" s="623"/>
      <c r="T231" s="62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21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296" t="s">
        <v>376</v>
      </c>
      <c r="AG231" s="78"/>
      <c r="AJ231" s="84" t="s">
        <v>45</v>
      </c>
      <c r="AK231" s="84">
        <v>0</v>
      </c>
      <c r="BB231" s="297" t="s">
        <v>66</v>
      </c>
      <c r="BM231" s="78">
        <f t="shared" si="22"/>
        <v>0</v>
      </c>
      <c r="BN231" s="78">
        <f t="shared" si="23"/>
        <v>0</v>
      </c>
      <c r="BO231" s="78">
        <f t="shared" si="24"/>
        <v>0</v>
      </c>
      <c r="BP231" s="78">
        <f t="shared" si="25"/>
        <v>0</v>
      </c>
    </row>
    <row r="232" spans="1:68" ht="27" customHeight="1" x14ac:dyDescent="0.25">
      <c r="A232" s="63" t="s">
        <v>388</v>
      </c>
      <c r="B232" s="63" t="s">
        <v>389</v>
      </c>
      <c r="C232" s="36">
        <v>4301012228</v>
      </c>
      <c r="D232" s="621">
        <v>4680115887282</v>
      </c>
      <c r="E232" s="621"/>
      <c r="F232" s="62">
        <v>0.4</v>
      </c>
      <c r="G232" s="37">
        <v>6</v>
      </c>
      <c r="H232" s="62">
        <v>2.4</v>
      </c>
      <c r="I232" s="62">
        <v>2.58</v>
      </c>
      <c r="J232" s="37">
        <v>182</v>
      </c>
      <c r="K232" s="37" t="s">
        <v>89</v>
      </c>
      <c r="L232" s="37" t="s">
        <v>45</v>
      </c>
      <c r="M232" s="38" t="s">
        <v>114</v>
      </c>
      <c r="N232" s="38"/>
      <c r="O232" s="37">
        <v>55</v>
      </c>
      <c r="P232" s="735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623"/>
      <c r="R232" s="623"/>
      <c r="S232" s="623"/>
      <c r="T232" s="62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21"/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298" t="s">
        <v>376</v>
      </c>
      <c r="AG232" s="78"/>
      <c r="AJ232" s="84" t="s">
        <v>45</v>
      </c>
      <c r="AK232" s="84">
        <v>0</v>
      </c>
      <c r="BB232" s="299" t="s">
        <v>66</v>
      </c>
      <c r="BM232" s="78">
        <f t="shared" si="22"/>
        <v>0</v>
      </c>
      <c r="BN232" s="78">
        <f t="shared" si="23"/>
        <v>0</v>
      </c>
      <c r="BO232" s="78">
        <f t="shared" si="24"/>
        <v>0</v>
      </c>
      <c r="BP232" s="78">
        <f t="shared" si="25"/>
        <v>0</v>
      </c>
    </row>
    <row r="233" spans="1:68" ht="27" customHeight="1" x14ac:dyDescent="0.25">
      <c r="A233" s="63" t="s">
        <v>390</v>
      </c>
      <c r="B233" s="63" t="s">
        <v>391</v>
      </c>
      <c r="C233" s="36">
        <v>4301011722</v>
      </c>
      <c r="D233" s="621">
        <v>4680115884205</v>
      </c>
      <c r="E233" s="621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120</v>
      </c>
      <c r="L233" s="37" t="s">
        <v>45</v>
      </c>
      <c r="M233" s="38" t="s">
        <v>114</v>
      </c>
      <c r="N233" s="38"/>
      <c r="O233" s="37">
        <v>55</v>
      </c>
      <c r="P233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23"/>
      <c r="R233" s="623"/>
      <c r="S233" s="623"/>
      <c r="T233" s="62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21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0" t="s">
        <v>379</v>
      </c>
      <c r="AG233" s="78"/>
      <c r="AJ233" s="84" t="s">
        <v>45</v>
      </c>
      <c r="AK233" s="84">
        <v>0</v>
      </c>
      <c r="BB233" s="301" t="s">
        <v>66</v>
      </c>
      <c r="BM233" s="78">
        <f t="shared" si="22"/>
        <v>0</v>
      </c>
      <c r="BN233" s="78">
        <f t="shared" si="23"/>
        <v>0</v>
      </c>
      <c r="BO233" s="78">
        <f t="shared" si="24"/>
        <v>0</v>
      </c>
      <c r="BP233" s="78">
        <f t="shared" si="25"/>
        <v>0</v>
      </c>
    </row>
    <row r="234" spans="1:68" ht="27" customHeight="1" x14ac:dyDescent="0.25">
      <c r="A234" s="63" t="s">
        <v>390</v>
      </c>
      <c r="B234" s="63" t="s">
        <v>392</v>
      </c>
      <c r="C234" s="36">
        <v>4301012195</v>
      </c>
      <c r="D234" s="621">
        <v>4680115884205</v>
      </c>
      <c r="E234" s="621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120</v>
      </c>
      <c r="L234" s="37" t="s">
        <v>45</v>
      </c>
      <c r="M234" s="38" t="s">
        <v>114</v>
      </c>
      <c r="N234" s="38"/>
      <c r="O234" s="37">
        <v>55</v>
      </c>
      <c r="P234" s="73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623"/>
      <c r="R234" s="623"/>
      <c r="S234" s="623"/>
      <c r="T234" s="62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21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2" t="s">
        <v>379</v>
      </c>
      <c r="AG234" s="78"/>
      <c r="AJ234" s="84" t="s">
        <v>45</v>
      </c>
      <c r="AK234" s="84">
        <v>0</v>
      </c>
      <c r="BB234" s="303" t="s">
        <v>66</v>
      </c>
      <c r="BM234" s="78">
        <f t="shared" si="22"/>
        <v>0</v>
      </c>
      <c r="BN234" s="78">
        <f t="shared" si="23"/>
        <v>0</v>
      </c>
      <c r="BO234" s="78">
        <f t="shared" si="24"/>
        <v>0</v>
      </c>
      <c r="BP234" s="78">
        <f t="shared" si="25"/>
        <v>0</v>
      </c>
    </row>
    <row r="235" spans="1:68" x14ac:dyDescent="0.2">
      <c r="A235" s="628"/>
      <c r="B235" s="628"/>
      <c r="C235" s="628"/>
      <c r="D235" s="628"/>
      <c r="E235" s="628"/>
      <c r="F235" s="628"/>
      <c r="G235" s="628"/>
      <c r="H235" s="628"/>
      <c r="I235" s="628"/>
      <c r="J235" s="628"/>
      <c r="K235" s="628"/>
      <c r="L235" s="628"/>
      <c r="M235" s="628"/>
      <c r="N235" s="628"/>
      <c r="O235" s="629"/>
      <c r="P235" s="625" t="s">
        <v>40</v>
      </c>
      <c r="Q235" s="626"/>
      <c r="R235" s="626"/>
      <c r="S235" s="626"/>
      <c r="T235" s="626"/>
      <c r="U235" s="626"/>
      <c r="V235" s="627"/>
      <c r="W235" s="42" t="s">
        <v>39</v>
      </c>
      <c r="X235" s="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28"/>
      <c r="B236" s="628"/>
      <c r="C236" s="628"/>
      <c r="D236" s="628"/>
      <c r="E236" s="628"/>
      <c r="F236" s="628"/>
      <c r="G236" s="628"/>
      <c r="H236" s="628"/>
      <c r="I236" s="628"/>
      <c r="J236" s="628"/>
      <c r="K236" s="628"/>
      <c r="L236" s="628"/>
      <c r="M236" s="628"/>
      <c r="N236" s="628"/>
      <c r="O236" s="629"/>
      <c r="P236" s="625" t="s">
        <v>40</v>
      </c>
      <c r="Q236" s="626"/>
      <c r="R236" s="626"/>
      <c r="S236" s="626"/>
      <c r="T236" s="626"/>
      <c r="U236" s="626"/>
      <c r="V236" s="627"/>
      <c r="W236" s="42" t="s">
        <v>0</v>
      </c>
      <c r="X236" s="43">
        <f>IFERROR(SUM(X225:X234),"0")</f>
        <v>0</v>
      </c>
      <c r="Y236" s="43">
        <f>IFERROR(SUM(Y225:Y234),"0")</f>
        <v>0</v>
      </c>
      <c r="Z236" s="42"/>
      <c r="AA236" s="67"/>
      <c r="AB236" s="67"/>
      <c r="AC236" s="67"/>
    </row>
    <row r="237" spans="1:68" ht="14.25" customHeight="1" x14ac:dyDescent="0.25">
      <c r="A237" s="620" t="s">
        <v>146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6"/>
      <c r="AB237" s="66"/>
      <c r="AC237" s="80"/>
    </row>
    <row r="238" spans="1:68" ht="27" customHeight="1" x14ac:dyDescent="0.25">
      <c r="A238" s="63" t="s">
        <v>393</v>
      </c>
      <c r="B238" s="63" t="s">
        <v>394</v>
      </c>
      <c r="C238" s="36">
        <v>4301020377</v>
      </c>
      <c r="D238" s="621">
        <v>4680115885981</v>
      </c>
      <c r="E238" s="621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83</v>
      </c>
      <c r="L238" s="37" t="s">
        <v>45</v>
      </c>
      <c r="M238" s="38" t="s">
        <v>88</v>
      </c>
      <c r="N238" s="38"/>
      <c r="O238" s="37">
        <v>50</v>
      </c>
      <c r="P238" s="73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28"/>
      <c r="B239" s="628"/>
      <c r="C239" s="628"/>
      <c r="D239" s="628"/>
      <c r="E239" s="628"/>
      <c r="F239" s="628"/>
      <c r="G239" s="628"/>
      <c r="H239" s="628"/>
      <c r="I239" s="628"/>
      <c r="J239" s="628"/>
      <c r="K239" s="628"/>
      <c r="L239" s="628"/>
      <c r="M239" s="628"/>
      <c r="N239" s="628"/>
      <c r="O239" s="629"/>
      <c r="P239" s="625" t="s">
        <v>40</v>
      </c>
      <c r="Q239" s="626"/>
      <c r="R239" s="626"/>
      <c r="S239" s="626"/>
      <c r="T239" s="626"/>
      <c r="U239" s="626"/>
      <c r="V239" s="62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28"/>
      <c r="B240" s="628"/>
      <c r="C240" s="628"/>
      <c r="D240" s="628"/>
      <c r="E240" s="628"/>
      <c r="F240" s="628"/>
      <c r="G240" s="628"/>
      <c r="H240" s="628"/>
      <c r="I240" s="628"/>
      <c r="J240" s="628"/>
      <c r="K240" s="628"/>
      <c r="L240" s="628"/>
      <c r="M240" s="628"/>
      <c r="N240" s="628"/>
      <c r="O240" s="629"/>
      <c r="P240" s="625" t="s">
        <v>40</v>
      </c>
      <c r="Q240" s="626"/>
      <c r="R240" s="626"/>
      <c r="S240" s="626"/>
      <c r="T240" s="626"/>
      <c r="U240" s="626"/>
      <c r="V240" s="62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0" t="s">
        <v>396</v>
      </c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0"/>
      <c r="P241" s="620"/>
      <c r="Q241" s="620"/>
      <c r="R241" s="620"/>
      <c r="S241" s="620"/>
      <c r="T241" s="620"/>
      <c r="U241" s="620"/>
      <c r="V241" s="620"/>
      <c r="W241" s="620"/>
      <c r="X241" s="620"/>
      <c r="Y241" s="620"/>
      <c r="Z241" s="620"/>
      <c r="AA241" s="66"/>
      <c r="AB241" s="66"/>
      <c r="AC241" s="80"/>
    </row>
    <row r="242" spans="1:68" ht="27" customHeight="1" x14ac:dyDescent="0.25">
      <c r="A242" s="63" t="s">
        <v>397</v>
      </c>
      <c r="B242" s="63" t="s">
        <v>398</v>
      </c>
      <c r="C242" s="36">
        <v>4301040362</v>
      </c>
      <c r="D242" s="621">
        <v>4680115886803</v>
      </c>
      <c r="E242" s="621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45</v>
      </c>
      <c r="P242" s="739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23"/>
      <c r="R242" s="623"/>
      <c r="S242" s="623"/>
      <c r="T242" s="62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28"/>
      <c r="B243" s="628"/>
      <c r="C243" s="628"/>
      <c r="D243" s="628"/>
      <c r="E243" s="628"/>
      <c r="F243" s="628"/>
      <c r="G243" s="628"/>
      <c r="H243" s="628"/>
      <c r="I243" s="628"/>
      <c r="J243" s="628"/>
      <c r="K243" s="628"/>
      <c r="L243" s="628"/>
      <c r="M243" s="628"/>
      <c r="N243" s="628"/>
      <c r="O243" s="629"/>
      <c r="P243" s="625" t="s">
        <v>40</v>
      </c>
      <c r="Q243" s="626"/>
      <c r="R243" s="626"/>
      <c r="S243" s="626"/>
      <c r="T243" s="626"/>
      <c r="U243" s="626"/>
      <c r="V243" s="627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28"/>
      <c r="B244" s="628"/>
      <c r="C244" s="628"/>
      <c r="D244" s="628"/>
      <c r="E244" s="628"/>
      <c r="F244" s="628"/>
      <c r="G244" s="628"/>
      <c r="H244" s="628"/>
      <c r="I244" s="628"/>
      <c r="J244" s="628"/>
      <c r="K244" s="628"/>
      <c r="L244" s="628"/>
      <c r="M244" s="628"/>
      <c r="N244" s="628"/>
      <c r="O244" s="629"/>
      <c r="P244" s="625" t="s">
        <v>40</v>
      </c>
      <c r="Q244" s="626"/>
      <c r="R244" s="626"/>
      <c r="S244" s="626"/>
      <c r="T244" s="626"/>
      <c r="U244" s="626"/>
      <c r="V244" s="627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20" t="s">
        <v>400</v>
      </c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0"/>
      <c r="P245" s="620"/>
      <c r="Q245" s="620"/>
      <c r="R245" s="620"/>
      <c r="S245" s="620"/>
      <c r="T245" s="620"/>
      <c r="U245" s="620"/>
      <c r="V245" s="620"/>
      <c r="W245" s="620"/>
      <c r="X245" s="620"/>
      <c r="Y245" s="620"/>
      <c r="Z245" s="620"/>
      <c r="AA245" s="66"/>
      <c r="AB245" s="66"/>
      <c r="AC245" s="80"/>
    </row>
    <row r="246" spans="1:68" ht="27" customHeight="1" x14ac:dyDescent="0.25">
      <c r="A246" s="63" t="s">
        <v>401</v>
      </c>
      <c r="B246" s="63" t="s">
        <v>402</v>
      </c>
      <c r="C246" s="36">
        <v>4301041004</v>
      </c>
      <c r="D246" s="621">
        <v>4680115886704</v>
      </c>
      <c r="E246" s="621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301</v>
      </c>
      <c r="L246" s="37" t="s">
        <v>45</v>
      </c>
      <c r="M246" s="38" t="s">
        <v>300</v>
      </c>
      <c r="N246" s="38"/>
      <c r="O246" s="37">
        <v>90</v>
      </c>
      <c r="P246" s="7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23"/>
      <c r="R246" s="623"/>
      <c r="S246" s="623"/>
      <c r="T246" s="62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08" t="s">
        <v>403</v>
      </c>
      <c r="AG246" s="78"/>
      <c r="AJ246" s="84" t="s">
        <v>45</v>
      </c>
      <c r="AK246" s="84">
        <v>0</v>
      </c>
      <c r="BB246" s="309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404</v>
      </c>
      <c r="B247" s="63" t="s">
        <v>405</v>
      </c>
      <c r="C247" s="36">
        <v>4301041008</v>
      </c>
      <c r="D247" s="621">
        <v>4680115886681</v>
      </c>
      <c r="E247" s="621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301</v>
      </c>
      <c r="L247" s="37" t="s">
        <v>45</v>
      </c>
      <c r="M247" s="38" t="s">
        <v>300</v>
      </c>
      <c r="N247" s="38"/>
      <c r="O247" s="37">
        <v>90</v>
      </c>
      <c r="P247" s="74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23"/>
      <c r="R247" s="623"/>
      <c r="S247" s="623"/>
      <c r="T247" s="624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0" t="s">
        <v>403</v>
      </c>
      <c r="AG247" s="78"/>
      <c r="AJ247" s="84" t="s">
        <v>45</v>
      </c>
      <c r="AK247" s="84">
        <v>0</v>
      </c>
      <c r="BB247" s="311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406</v>
      </c>
      <c r="B248" s="63" t="s">
        <v>407</v>
      </c>
      <c r="C248" s="36">
        <v>4301041007</v>
      </c>
      <c r="D248" s="621">
        <v>4680115886735</v>
      </c>
      <c r="E248" s="621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301</v>
      </c>
      <c r="L248" s="37" t="s">
        <v>45</v>
      </c>
      <c r="M248" s="38" t="s">
        <v>300</v>
      </c>
      <c r="N248" s="38"/>
      <c r="O248" s="37">
        <v>90</v>
      </c>
      <c r="P248" s="74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23"/>
      <c r="R248" s="623"/>
      <c r="S248" s="623"/>
      <c r="T248" s="624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2" t="s">
        <v>403</v>
      </c>
      <c r="AG248" s="78"/>
      <c r="AJ248" s="84" t="s">
        <v>45</v>
      </c>
      <c r="AK248" s="84">
        <v>0</v>
      </c>
      <c r="BB248" s="313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408</v>
      </c>
      <c r="B249" s="63" t="s">
        <v>409</v>
      </c>
      <c r="C249" s="36">
        <v>4301041006</v>
      </c>
      <c r="D249" s="621">
        <v>4680115886728</v>
      </c>
      <c r="E249" s="621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301</v>
      </c>
      <c r="L249" s="37" t="s">
        <v>45</v>
      </c>
      <c r="M249" s="38" t="s">
        <v>300</v>
      </c>
      <c r="N249" s="38"/>
      <c r="O249" s="37">
        <v>90</v>
      </c>
      <c r="P249" s="7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23"/>
      <c r="R249" s="623"/>
      <c r="S249" s="623"/>
      <c r="T249" s="624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14" t="s">
        <v>403</v>
      </c>
      <c r="AG249" s="78"/>
      <c r="AJ249" s="84" t="s">
        <v>45</v>
      </c>
      <c r="AK249" s="84">
        <v>0</v>
      </c>
      <c r="BB249" s="315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410</v>
      </c>
      <c r="B250" s="63" t="s">
        <v>411</v>
      </c>
      <c r="C250" s="36">
        <v>4301041005</v>
      </c>
      <c r="D250" s="621">
        <v>4680115886711</v>
      </c>
      <c r="E250" s="621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301</v>
      </c>
      <c r="L250" s="37" t="s">
        <v>45</v>
      </c>
      <c r="M250" s="38" t="s">
        <v>300</v>
      </c>
      <c r="N250" s="38"/>
      <c r="O250" s="37">
        <v>90</v>
      </c>
      <c r="P250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23"/>
      <c r="R250" s="623"/>
      <c r="S250" s="623"/>
      <c r="T250" s="62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16" t="s">
        <v>403</v>
      </c>
      <c r="AG250" s="78"/>
      <c r="AJ250" s="84" t="s">
        <v>45</v>
      </c>
      <c r="AK250" s="84">
        <v>0</v>
      </c>
      <c r="BB250" s="317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28"/>
      <c r="B251" s="628"/>
      <c r="C251" s="628"/>
      <c r="D251" s="628"/>
      <c r="E251" s="628"/>
      <c r="F251" s="628"/>
      <c r="G251" s="628"/>
      <c r="H251" s="628"/>
      <c r="I251" s="628"/>
      <c r="J251" s="628"/>
      <c r="K251" s="628"/>
      <c r="L251" s="628"/>
      <c r="M251" s="628"/>
      <c r="N251" s="628"/>
      <c r="O251" s="629"/>
      <c r="P251" s="625" t="s">
        <v>40</v>
      </c>
      <c r="Q251" s="626"/>
      <c r="R251" s="626"/>
      <c r="S251" s="626"/>
      <c r="T251" s="626"/>
      <c r="U251" s="626"/>
      <c r="V251" s="627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28"/>
      <c r="B252" s="628"/>
      <c r="C252" s="628"/>
      <c r="D252" s="628"/>
      <c r="E252" s="628"/>
      <c r="F252" s="628"/>
      <c r="G252" s="628"/>
      <c r="H252" s="628"/>
      <c r="I252" s="628"/>
      <c r="J252" s="628"/>
      <c r="K252" s="628"/>
      <c r="L252" s="628"/>
      <c r="M252" s="628"/>
      <c r="N252" s="628"/>
      <c r="O252" s="629"/>
      <c r="P252" s="625" t="s">
        <v>40</v>
      </c>
      <c r="Q252" s="626"/>
      <c r="R252" s="626"/>
      <c r="S252" s="626"/>
      <c r="T252" s="626"/>
      <c r="U252" s="626"/>
      <c r="V252" s="627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19" t="s">
        <v>412</v>
      </c>
      <c r="B253" s="619"/>
      <c r="C253" s="619"/>
      <c r="D253" s="619"/>
      <c r="E253" s="619"/>
      <c r="F253" s="619"/>
      <c r="G253" s="619"/>
      <c r="H253" s="619"/>
      <c r="I253" s="619"/>
      <c r="J253" s="619"/>
      <c r="K253" s="619"/>
      <c r="L253" s="619"/>
      <c r="M253" s="619"/>
      <c r="N253" s="619"/>
      <c r="O253" s="619"/>
      <c r="P253" s="619"/>
      <c r="Q253" s="619"/>
      <c r="R253" s="619"/>
      <c r="S253" s="619"/>
      <c r="T253" s="619"/>
      <c r="U253" s="619"/>
      <c r="V253" s="619"/>
      <c r="W253" s="619"/>
      <c r="X253" s="619"/>
      <c r="Y253" s="619"/>
      <c r="Z253" s="619"/>
      <c r="AA253" s="65"/>
      <c r="AB253" s="65"/>
      <c r="AC253" s="79"/>
    </row>
    <row r="254" spans="1:68" ht="14.25" customHeight="1" x14ac:dyDescent="0.25">
      <c r="A254" s="620" t="s">
        <v>110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6"/>
      <c r="AB254" s="66"/>
      <c r="AC254" s="80"/>
    </row>
    <row r="255" spans="1:68" ht="27" customHeight="1" x14ac:dyDescent="0.25">
      <c r="A255" s="63" t="s">
        <v>413</v>
      </c>
      <c r="B255" s="63" t="s">
        <v>414</v>
      </c>
      <c r="C255" s="36">
        <v>4301011855</v>
      </c>
      <c r="D255" s="621">
        <v>4680115885837</v>
      </c>
      <c r="E255" s="621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115</v>
      </c>
      <c r="L255" s="37" t="s">
        <v>45</v>
      </c>
      <c r="M255" s="38" t="s">
        <v>114</v>
      </c>
      <c r="N255" s="38"/>
      <c r="O255" s="37">
        <v>55</v>
      </c>
      <c r="P255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23"/>
      <c r="R255" s="623"/>
      <c r="S255" s="623"/>
      <c r="T255" s="624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18" t="s">
        <v>415</v>
      </c>
      <c r="AG255" s="78"/>
      <c r="AJ255" s="84" t="s">
        <v>45</v>
      </c>
      <c r="AK255" s="84">
        <v>0</v>
      </c>
      <c r="BB255" s="319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416</v>
      </c>
      <c r="B256" s="63" t="s">
        <v>417</v>
      </c>
      <c r="C256" s="36">
        <v>4301011853</v>
      </c>
      <c r="D256" s="621">
        <v>4680115885851</v>
      </c>
      <c r="E256" s="621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115</v>
      </c>
      <c r="L256" s="37" t="s">
        <v>45</v>
      </c>
      <c r="M256" s="38" t="s">
        <v>114</v>
      </c>
      <c r="N256" s="38"/>
      <c r="O256" s="37">
        <v>55</v>
      </c>
      <c r="P256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23"/>
      <c r="R256" s="623"/>
      <c r="S256" s="623"/>
      <c r="T256" s="624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0" t="s">
        <v>418</v>
      </c>
      <c r="AG256" s="78"/>
      <c r="AJ256" s="84" t="s">
        <v>45</v>
      </c>
      <c r="AK256" s="84">
        <v>0</v>
      </c>
      <c r="BB256" s="321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419</v>
      </c>
      <c r="B257" s="63" t="s">
        <v>420</v>
      </c>
      <c r="C257" s="36">
        <v>4301011850</v>
      </c>
      <c r="D257" s="621">
        <v>4680115885806</v>
      </c>
      <c r="E257" s="621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115</v>
      </c>
      <c r="L257" s="37" t="s">
        <v>45</v>
      </c>
      <c r="M257" s="38" t="s">
        <v>114</v>
      </c>
      <c r="N257" s="38"/>
      <c r="O257" s="37">
        <v>55</v>
      </c>
      <c r="P257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2" t="s">
        <v>421</v>
      </c>
      <c r="AG257" s="78"/>
      <c r="AJ257" s="84" t="s">
        <v>45</v>
      </c>
      <c r="AK257" s="84">
        <v>0</v>
      </c>
      <c r="BB257" s="323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422</v>
      </c>
      <c r="B258" s="63" t="s">
        <v>423</v>
      </c>
      <c r="C258" s="36">
        <v>4301011852</v>
      </c>
      <c r="D258" s="621">
        <v>4680115885844</v>
      </c>
      <c r="E258" s="621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120</v>
      </c>
      <c r="L258" s="37" t="s">
        <v>45</v>
      </c>
      <c r="M258" s="38" t="s">
        <v>114</v>
      </c>
      <c r="N258" s="38"/>
      <c r="O258" s="37">
        <v>55</v>
      </c>
      <c r="P258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23"/>
      <c r="R258" s="623"/>
      <c r="S258" s="623"/>
      <c r="T258" s="624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24" t="s">
        <v>424</v>
      </c>
      <c r="AG258" s="78"/>
      <c r="AJ258" s="84" t="s">
        <v>45</v>
      </c>
      <c r="AK258" s="84">
        <v>0</v>
      </c>
      <c r="BB258" s="32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425</v>
      </c>
      <c r="B259" s="63" t="s">
        <v>426</v>
      </c>
      <c r="C259" s="36">
        <v>4301011851</v>
      </c>
      <c r="D259" s="621">
        <v>4680115885820</v>
      </c>
      <c r="E259" s="621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120</v>
      </c>
      <c r="L259" s="37" t="s">
        <v>45</v>
      </c>
      <c r="M259" s="38" t="s">
        <v>114</v>
      </c>
      <c r="N259" s="38"/>
      <c r="O259" s="37">
        <v>55</v>
      </c>
      <c r="P259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23"/>
      <c r="R259" s="623"/>
      <c r="S259" s="623"/>
      <c r="T259" s="62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26" t="s">
        <v>427</v>
      </c>
      <c r="AG259" s="78"/>
      <c r="AJ259" s="84" t="s">
        <v>45</v>
      </c>
      <c r="AK259" s="84">
        <v>0</v>
      </c>
      <c r="BB259" s="32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28"/>
      <c r="B260" s="628"/>
      <c r="C260" s="628"/>
      <c r="D260" s="628"/>
      <c r="E260" s="628"/>
      <c r="F260" s="628"/>
      <c r="G260" s="628"/>
      <c r="H260" s="628"/>
      <c r="I260" s="628"/>
      <c r="J260" s="628"/>
      <c r="K260" s="628"/>
      <c r="L260" s="628"/>
      <c r="M260" s="628"/>
      <c r="N260" s="628"/>
      <c r="O260" s="629"/>
      <c r="P260" s="625" t="s">
        <v>40</v>
      </c>
      <c r="Q260" s="626"/>
      <c r="R260" s="626"/>
      <c r="S260" s="626"/>
      <c r="T260" s="626"/>
      <c r="U260" s="626"/>
      <c r="V260" s="627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28"/>
      <c r="B261" s="628"/>
      <c r="C261" s="628"/>
      <c r="D261" s="628"/>
      <c r="E261" s="628"/>
      <c r="F261" s="628"/>
      <c r="G261" s="628"/>
      <c r="H261" s="628"/>
      <c r="I261" s="628"/>
      <c r="J261" s="628"/>
      <c r="K261" s="628"/>
      <c r="L261" s="628"/>
      <c r="M261" s="628"/>
      <c r="N261" s="628"/>
      <c r="O261" s="629"/>
      <c r="P261" s="625" t="s">
        <v>40</v>
      </c>
      <c r="Q261" s="626"/>
      <c r="R261" s="626"/>
      <c r="S261" s="626"/>
      <c r="T261" s="626"/>
      <c r="U261" s="626"/>
      <c r="V261" s="627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619" t="s">
        <v>428</v>
      </c>
      <c r="B262" s="619"/>
      <c r="C262" s="619"/>
      <c r="D262" s="619"/>
      <c r="E262" s="619"/>
      <c r="F262" s="619"/>
      <c r="G262" s="619"/>
      <c r="H262" s="619"/>
      <c r="I262" s="619"/>
      <c r="J262" s="619"/>
      <c r="K262" s="619"/>
      <c r="L262" s="619"/>
      <c r="M262" s="619"/>
      <c r="N262" s="619"/>
      <c r="O262" s="619"/>
      <c r="P262" s="619"/>
      <c r="Q262" s="619"/>
      <c r="R262" s="619"/>
      <c r="S262" s="619"/>
      <c r="T262" s="619"/>
      <c r="U262" s="619"/>
      <c r="V262" s="619"/>
      <c r="W262" s="619"/>
      <c r="X262" s="619"/>
      <c r="Y262" s="619"/>
      <c r="Z262" s="619"/>
      <c r="AA262" s="65"/>
      <c r="AB262" s="65"/>
      <c r="AC262" s="79"/>
    </row>
    <row r="263" spans="1:68" ht="14.25" customHeight="1" x14ac:dyDescent="0.25">
      <c r="A263" s="620" t="s">
        <v>110</v>
      </c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0"/>
      <c r="P263" s="620"/>
      <c r="Q263" s="620"/>
      <c r="R263" s="620"/>
      <c r="S263" s="620"/>
      <c r="T263" s="620"/>
      <c r="U263" s="620"/>
      <c r="V263" s="620"/>
      <c r="W263" s="620"/>
      <c r="X263" s="620"/>
      <c r="Y263" s="620"/>
      <c r="Z263" s="620"/>
      <c r="AA263" s="66"/>
      <c r="AB263" s="66"/>
      <c r="AC263" s="80"/>
    </row>
    <row r="264" spans="1:68" ht="27" customHeight="1" x14ac:dyDescent="0.25">
      <c r="A264" s="63" t="s">
        <v>429</v>
      </c>
      <c r="B264" s="63" t="s">
        <v>430</v>
      </c>
      <c r="C264" s="36">
        <v>4301011223</v>
      </c>
      <c r="D264" s="621">
        <v>4607091383423</v>
      </c>
      <c r="E264" s="621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115</v>
      </c>
      <c r="L264" s="37" t="s">
        <v>45</v>
      </c>
      <c r="M264" s="38" t="s">
        <v>88</v>
      </c>
      <c r="N264" s="38"/>
      <c r="O264" s="37">
        <v>35</v>
      </c>
      <c r="P264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23"/>
      <c r="R264" s="623"/>
      <c r="S264" s="623"/>
      <c r="T264" s="624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28" t="s">
        <v>113</v>
      </c>
      <c r="AG264" s="78"/>
      <c r="AJ264" s="84" t="s">
        <v>45</v>
      </c>
      <c r="AK264" s="84">
        <v>0</v>
      </c>
      <c r="BB264" s="329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431</v>
      </c>
      <c r="B265" s="63" t="s">
        <v>432</v>
      </c>
      <c r="C265" s="36">
        <v>4301012199</v>
      </c>
      <c r="D265" s="621">
        <v>4680115886957</v>
      </c>
      <c r="E265" s="621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115</v>
      </c>
      <c r="L265" s="37" t="s">
        <v>45</v>
      </c>
      <c r="M265" s="38" t="s">
        <v>88</v>
      </c>
      <c r="N265" s="38"/>
      <c r="O265" s="37">
        <v>30</v>
      </c>
      <c r="P265" s="751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623"/>
      <c r="R265" s="623"/>
      <c r="S265" s="623"/>
      <c r="T265" s="624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0" t="s">
        <v>433</v>
      </c>
      <c r="AG265" s="78"/>
      <c r="AJ265" s="84" t="s">
        <v>45</v>
      </c>
      <c r="AK265" s="84">
        <v>0</v>
      </c>
      <c r="BB265" s="331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434</v>
      </c>
      <c r="B266" s="63" t="s">
        <v>435</v>
      </c>
      <c r="C266" s="36">
        <v>4301012098</v>
      </c>
      <c r="D266" s="621">
        <v>4680115885660</v>
      </c>
      <c r="E266" s="621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115</v>
      </c>
      <c r="L266" s="37" t="s">
        <v>45</v>
      </c>
      <c r="M266" s="38" t="s">
        <v>88</v>
      </c>
      <c r="N266" s="38"/>
      <c r="O266" s="37">
        <v>35</v>
      </c>
      <c r="P266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23"/>
      <c r="R266" s="623"/>
      <c r="S266" s="623"/>
      <c r="T266" s="624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2" t="s">
        <v>379</v>
      </c>
      <c r="AG266" s="78"/>
      <c r="AJ266" s="84" t="s">
        <v>45</v>
      </c>
      <c r="AK266" s="84">
        <v>0</v>
      </c>
      <c r="BB266" s="333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436</v>
      </c>
      <c r="B267" s="63" t="s">
        <v>437</v>
      </c>
      <c r="C267" s="36">
        <v>4301012176</v>
      </c>
      <c r="D267" s="621">
        <v>4680115886773</v>
      </c>
      <c r="E267" s="621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115</v>
      </c>
      <c r="L267" s="37" t="s">
        <v>45</v>
      </c>
      <c r="M267" s="38" t="s">
        <v>114</v>
      </c>
      <c r="N267" s="38"/>
      <c r="O267" s="37">
        <v>31</v>
      </c>
      <c r="P267" s="75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623"/>
      <c r="R267" s="623"/>
      <c r="S267" s="623"/>
      <c r="T267" s="62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34" t="s">
        <v>438</v>
      </c>
      <c r="AG267" s="78"/>
      <c r="AJ267" s="84" t="s">
        <v>45</v>
      </c>
      <c r="AK267" s="84">
        <v>0</v>
      </c>
      <c r="BB267" s="335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28"/>
      <c r="B268" s="628"/>
      <c r="C268" s="628"/>
      <c r="D268" s="628"/>
      <c r="E268" s="628"/>
      <c r="F268" s="628"/>
      <c r="G268" s="628"/>
      <c r="H268" s="628"/>
      <c r="I268" s="628"/>
      <c r="J268" s="628"/>
      <c r="K268" s="628"/>
      <c r="L268" s="628"/>
      <c r="M268" s="628"/>
      <c r="N268" s="628"/>
      <c r="O268" s="629"/>
      <c r="P268" s="625" t="s">
        <v>40</v>
      </c>
      <c r="Q268" s="626"/>
      <c r="R268" s="626"/>
      <c r="S268" s="626"/>
      <c r="T268" s="626"/>
      <c r="U268" s="626"/>
      <c r="V268" s="627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28"/>
      <c r="B269" s="628"/>
      <c r="C269" s="628"/>
      <c r="D269" s="628"/>
      <c r="E269" s="628"/>
      <c r="F269" s="628"/>
      <c r="G269" s="628"/>
      <c r="H269" s="628"/>
      <c r="I269" s="628"/>
      <c r="J269" s="628"/>
      <c r="K269" s="628"/>
      <c r="L269" s="628"/>
      <c r="M269" s="628"/>
      <c r="N269" s="628"/>
      <c r="O269" s="629"/>
      <c r="P269" s="625" t="s">
        <v>40</v>
      </c>
      <c r="Q269" s="626"/>
      <c r="R269" s="626"/>
      <c r="S269" s="626"/>
      <c r="T269" s="626"/>
      <c r="U269" s="626"/>
      <c r="V269" s="627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19" t="s">
        <v>439</v>
      </c>
      <c r="B270" s="619"/>
      <c r="C270" s="619"/>
      <c r="D270" s="619"/>
      <c r="E270" s="619"/>
      <c r="F270" s="619"/>
      <c r="G270" s="619"/>
      <c r="H270" s="619"/>
      <c r="I270" s="619"/>
      <c r="J270" s="619"/>
      <c r="K270" s="619"/>
      <c r="L270" s="619"/>
      <c r="M270" s="619"/>
      <c r="N270" s="619"/>
      <c r="O270" s="619"/>
      <c r="P270" s="619"/>
      <c r="Q270" s="619"/>
      <c r="R270" s="619"/>
      <c r="S270" s="619"/>
      <c r="T270" s="619"/>
      <c r="U270" s="619"/>
      <c r="V270" s="619"/>
      <c r="W270" s="619"/>
      <c r="X270" s="619"/>
      <c r="Y270" s="619"/>
      <c r="Z270" s="619"/>
      <c r="AA270" s="65"/>
      <c r="AB270" s="65"/>
      <c r="AC270" s="79"/>
    </row>
    <row r="271" spans="1:68" ht="14.25" customHeight="1" x14ac:dyDescent="0.25">
      <c r="A271" s="620" t="s">
        <v>84</v>
      </c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0"/>
      <c r="P271" s="620"/>
      <c r="Q271" s="620"/>
      <c r="R271" s="620"/>
      <c r="S271" s="620"/>
      <c r="T271" s="620"/>
      <c r="U271" s="620"/>
      <c r="V271" s="620"/>
      <c r="W271" s="620"/>
      <c r="X271" s="620"/>
      <c r="Y271" s="620"/>
      <c r="Z271" s="620"/>
      <c r="AA271" s="66"/>
      <c r="AB271" s="66"/>
      <c r="AC271" s="80"/>
    </row>
    <row r="272" spans="1:68" ht="27" customHeight="1" x14ac:dyDescent="0.25">
      <c r="A272" s="63" t="s">
        <v>440</v>
      </c>
      <c r="B272" s="63" t="s">
        <v>441</v>
      </c>
      <c r="C272" s="36">
        <v>4301051893</v>
      </c>
      <c r="D272" s="621">
        <v>4680115886186</v>
      </c>
      <c r="E272" s="621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89</v>
      </c>
      <c r="L272" s="37" t="s">
        <v>45</v>
      </c>
      <c r="M272" s="38" t="s">
        <v>88</v>
      </c>
      <c r="N272" s="38"/>
      <c r="O272" s="37">
        <v>45</v>
      </c>
      <c r="P272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23"/>
      <c r="R272" s="623"/>
      <c r="S272" s="623"/>
      <c r="T272" s="624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36" t="s">
        <v>442</v>
      </c>
      <c r="AG272" s="78"/>
      <c r="AJ272" s="84" t="s">
        <v>45</v>
      </c>
      <c r="AK272" s="84">
        <v>0</v>
      </c>
      <c r="BB272" s="337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443</v>
      </c>
      <c r="B273" s="63" t="s">
        <v>444</v>
      </c>
      <c r="C273" s="36">
        <v>4301051795</v>
      </c>
      <c r="D273" s="621">
        <v>4680115881228</v>
      </c>
      <c r="E273" s="621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89</v>
      </c>
      <c r="L273" s="37" t="s">
        <v>219</v>
      </c>
      <c r="M273" s="38" t="s">
        <v>96</v>
      </c>
      <c r="N273" s="38"/>
      <c r="O273" s="37">
        <v>40</v>
      </c>
      <c r="P273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23"/>
      <c r="R273" s="623"/>
      <c r="S273" s="623"/>
      <c r="T273" s="624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38" t="s">
        <v>445</v>
      </c>
      <c r="AG273" s="78"/>
      <c r="AJ273" s="84" t="s">
        <v>117</v>
      </c>
      <c r="AK273" s="84">
        <v>33.6</v>
      </c>
      <c r="BB273" s="339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446</v>
      </c>
      <c r="B274" s="63" t="s">
        <v>447</v>
      </c>
      <c r="C274" s="36">
        <v>4301051388</v>
      </c>
      <c r="D274" s="621">
        <v>4680115881211</v>
      </c>
      <c r="E274" s="621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89</v>
      </c>
      <c r="L274" s="37" t="s">
        <v>219</v>
      </c>
      <c r="M274" s="38" t="s">
        <v>88</v>
      </c>
      <c r="N274" s="38"/>
      <c r="O274" s="37">
        <v>45</v>
      </c>
      <c r="P274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23"/>
      <c r="R274" s="623"/>
      <c r="S274" s="623"/>
      <c r="T274" s="62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0" t="s">
        <v>442</v>
      </c>
      <c r="AG274" s="78"/>
      <c r="AJ274" s="84" t="s">
        <v>117</v>
      </c>
      <c r="AK274" s="84">
        <v>33.6</v>
      </c>
      <c r="BB274" s="341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28"/>
      <c r="B275" s="628"/>
      <c r="C275" s="628"/>
      <c r="D275" s="628"/>
      <c r="E275" s="628"/>
      <c r="F275" s="628"/>
      <c r="G275" s="628"/>
      <c r="H275" s="628"/>
      <c r="I275" s="628"/>
      <c r="J275" s="628"/>
      <c r="K275" s="628"/>
      <c r="L275" s="628"/>
      <c r="M275" s="628"/>
      <c r="N275" s="628"/>
      <c r="O275" s="629"/>
      <c r="P275" s="625" t="s">
        <v>40</v>
      </c>
      <c r="Q275" s="626"/>
      <c r="R275" s="626"/>
      <c r="S275" s="626"/>
      <c r="T275" s="626"/>
      <c r="U275" s="626"/>
      <c r="V275" s="627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28"/>
      <c r="B276" s="628"/>
      <c r="C276" s="628"/>
      <c r="D276" s="628"/>
      <c r="E276" s="628"/>
      <c r="F276" s="628"/>
      <c r="G276" s="628"/>
      <c r="H276" s="628"/>
      <c r="I276" s="628"/>
      <c r="J276" s="628"/>
      <c r="K276" s="628"/>
      <c r="L276" s="628"/>
      <c r="M276" s="628"/>
      <c r="N276" s="628"/>
      <c r="O276" s="629"/>
      <c r="P276" s="625" t="s">
        <v>40</v>
      </c>
      <c r="Q276" s="626"/>
      <c r="R276" s="626"/>
      <c r="S276" s="626"/>
      <c r="T276" s="626"/>
      <c r="U276" s="626"/>
      <c r="V276" s="627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19" t="s">
        <v>448</v>
      </c>
      <c r="B277" s="619"/>
      <c r="C277" s="619"/>
      <c r="D277" s="619"/>
      <c r="E277" s="619"/>
      <c r="F277" s="619"/>
      <c r="G277" s="619"/>
      <c r="H277" s="619"/>
      <c r="I277" s="619"/>
      <c r="J277" s="619"/>
      <c r="K277" s="619"/>
      <c r="L277" s="619"/>
      <c r="M277" s="619"/>
      <c r="N277" s="619"/>
      <c r="O277" s="619"/>
      <c r="P277" s="619"/>
      <c r="Q277" s="619"/>
      <c r="R277" s="619"/>
      <c r="S277" s="619"/>
      <c r="T277" s="619"/>
      <c r="U277" s="619"/>
      <c r="V277" s="619"/>
      <c r="W277" s="619"/>
      <c r="X277" s="619"/>
      <c r="Y277" s="619"/>
      <c r="Z277" s="619"/>
      <c r="AA277" s="65"/>
      <c r="AB277" s="65"/>
      <c r="AC277" s="79"/>
    </row>
    <row r="278" spans="1:68" ht="14.25" customHeight="1" x14ac:dyDescent="0.25">
      <c r="A278" s="620" t="s">
        <v>78</v>
      </c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0"/>
      <c r="P278" s="620"/>
      <c r="Q278" s="620"/>
      <c r="R278" s="620"/>
      <c r="S278" s="620"/>
      <c r="T278" s="620"/>
      <c r="U278" s="620"/>
      <c r="V278" s="620"/>
      <c r="W278" s="620"/>
      <c r="X278" s="620"/>
      <c r="Y278" s="620"/>
      <c r="Z278" s="620"/>
      <c r="AA278" s="66"/>
      <c r="AB278" s="66"/>
      <c r="AC278" s="80"/>
    </row>
    <row r="279" spans="1:68" ht="27" customHeight="1" x14ac:dyDescent="0.25">
      <c r="A279" s="63" t="s">
        <v>449</v>
      </c>
      <c r="B279" s="63" t="s">
        <v>450</v>
      </c>
      <c r="C279" s="36">
        <v>4301031307</v>
      </c>
      <c r="D279" s="621">
        <v>4680115880344</v>
      </c>
      <c r="E279" s="621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83</v>
      </c>
      <c r="L279" s="37" t="s">
        <v>45</v>
      </c>
      <c r="M279" s="38" t="s">
        <v>82</v>
      </c>
      <c r="N279" s="38"/>
      <c r="O279" s="37">
        <v>40</v>
      </c>
      <c r="P279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23"/>
      <c r="R279" s="623"/>
      <c r="S279" s="623"/>
      <c r="T279" s="624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2" t="s">
        <v>451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27" customHeight="1" x14ac:dyDescent="0.25">
      <c r="A280" s="63" t="s">
        <v>452</v>
      </c>
      <c r="B280" s="63" t="s">
        <v>453</v>
      </c>
      <c r="C280" s="36">
        <v>4301031429</v>
      </c>
      <c r="D280" s="621">
        <v>4680115886919</v>
      </c>
      <c r="E280" s="621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45</v>
      </c>
      <c r="M280" s="38" t="s">
        <v>82</v>
      </c>
      <c r="N280" s="38"/>
      <c r="O280" s="37">
        <v>40</v>
      </c>
      <c r="P280" s="75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623"/>
      <c r="R280" s="623"/>
      <c r="S280" s="623"/>
      <c r="T280" s="624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44" t="s">
        <v>454</v>
      </c>
      <c r="AG280" s="78"/>
      <c r="AJ280" s="84" t="s">
        <v>45</v>
      </c>
      <c r="AK280" s="84">
        <v>0</v>
      </c>
      <c r="BB280" s="345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28"/>
      <c r="B281" s="628"/>
      <c r="C281" s="628"/>
      <c r="D281" s="628"/>
      <c r="E281" s="628"/>
      <c r="F281" s="628"/>
      <c r="G281" s="628"/>
      <c r="H281" s="628"/>
      <c r="I281" s="628"/>
      <c r="J281" s="628"/>
      <c r="K281" s="628"/>
      <c r="L281" s="628"/>
      <c r="M281" s="628"/>
      <c r="N281" s="628"/>
      <c r="O281" s="629"/>
      <c r="P281" s="625" t="s">
        <v>40</v>
      </c>
      <c r="Q281" s="626"/>
      <c r="R281" s="626"/>
      <c r="S281" s="626"/>
      <c r="T281" s="626"/>
      <c r="U281" s="626"/>
      <c r="V281" s="627"/>
      <c r="W281" s="42" t="s">
        <v>39</v>
      </c>
      <c r="X281" s="43">
        <f>IFERROR(X279/H279,"0")+IFERROR(X280/H280,"0")</f>
        <v>0</v>
      </c>
      <c r="Y281" s="43">
        <f>IFERROR(Y279/H279,"0")+IFERROR(Y280/H280,"0")</f>
        <v>0</v>
      </c>
      <c r="Z281" s="43">
        <f>IFERROR(IF(Z279="",0,Z279),"0")+IFERROR(IF(Z280="",0,Z280),"0")</f>
        <v>0</v>
      </c>
      <c r="AA281" s="67"/>
      <c r="AB281" s="67"/>
      <c r="AC281" s="67"/>
    </row>
    <row r="282" spans="1:68" x14ac:dyDescent="0.2">
      <c r="A282" s="628"/>
      <c r="B282" s="628"/>
      <c r="C282" s="628"/>
      <c r="D282" s="628"/>
      <c r="E282" s="628"/>
      <c r="F282" s="628"/>
      <c r="G282" s="628"/>
      <c r="H282" s="628"/>
      <c r="I282" s="628"/>
      <c r="J282" s="628"/>
      <c r="K282" s="628"/>
      <c r="L282" s="628"/>
      <c r="M282" s="628"/>
      <c r="N282" s="628"/>
      <c r="O282" s="629"/>
      <c r="P282" s="625" t="s">
        <v>40</v>
      </c>
      <c r="Q282" s="626"/>
      <c r="R282" s="626"/>
      <c r="S282" s="626"/>
      <c r="T282" s="626"/>
      <c r="U282" s="626"/>
      <c r="V282" s="627"/>
      <c r="W282" s="42" t="s">
        <v>0</v>
      </c>
      <c r="X282" s="43">
        <f>IFERROR(SUM(X279:X280),"0")</f>
        <v>0</v>
      </c>
      <c r="Y282" s="43">
        <f>IFERROR(SUM(Y279:Y280),"0")</f>
        <v>0</v>
      </c>
      <c r="Z282" s="42"/>
      <c r="AA282" s="67"/>
      <c r="AB282" s="67"/>
      <c r="AC282" s="67"/>
    </row>
    <row r="283" spans="1:68" ht="14.25" customHeight="1" x14ac:dyDescent="0.25">
      <c r="A283" s="620" t="s">
        <v>84</v>
      </c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0"/>
      <c r="P283" s="620"/>
      <c r="Q283" s="620"/>
      <c r="R283" s="620"/>
      <c r="S283" s="620"/>
      <c r="T283" s="620"/>
      <c r="U283" s="620"/>
      <c r="V283" s="620"/>
      <c r="W283" s="620"/>
      <c r="X283" s="620"/>
      <c r="Y283" s="620"/>
      <c r="Z283" s="620"/>
      <c r="AA283" s="66"/>
      <c r="AB283" s="66"/>
      <c r="AC283" s="80"/>
    </row>
    <row r="284" spans="1:68" ht="37.5" customHeight="1" x14ac:dyDescent="0.25">
      <c r="A284" s="63" t="s">
        <v>455</v>
      </c>
      <c r="B284" s="63" t="s">
        <v>456</v>
      </c>
      <c r="C284" s="36">
        <v>4301051782</v>
      </c>
      <c r="D284" s="621">
        <v>4680115884618</v>
      </c>
      <c r="E284" s="621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120</v>
      </c>
      <c r="L284" s="37" t="s">
        <v>45</v>
      </c>
      <c r="M284" s="38" t="s">
        <v>88</v>
      </c>
      <c r="N284" s="38"/>
      <c r="O284" s="37">
        <v>45</v>
      </c>
      <c r="P284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23"/>
      <c r="R284" s="623"/>
      <c r="S284" s="623"/>
      <c r="T284" s="62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46" t="s">
        <v>457</v>
      </c>
      <c r="AG284" s="78"/>
      <c r="AJ284" s="84" t="s">
        <v>45</v>
      </c>
      <c r="AK284" s="84">
        <v>0</v>
      </c>
      <c r="BB284" s="347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28"/>
      <c r="B285" s="628"/>
      <c r="C285" s="628"/>
      <c r="D285" s="628"/>
      <c r="E285" s="628"/>
      <c r="F285" s="628"/>
      <c r="G285" s="628"/>
      <c r="H285" s="628"/>
      <c r="I285" s="628"/>
      <c r="J285" s="628"/>
      <c r="K285" s="628"/>
      <c r="L285" s="628"/>
      <c r="M285" s="628"/>
      <c r="N285" s="628"/>
      <c r="O285" s="629"/>
      <c r="P285" s="625" t="s">
        <v>40</v>
      </c>
      <c r="Q285" s="626"/>
      <c r="R285" s="626"/>
      <c r="S285" s="626"/>
      <c r="T285" s="626"/>
      <c r="U285" s="626"/>
      <c r="V285" s="627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28"/>
      <c r="B286" s="628"/>
      <c r="C286" s="628"/>
      <c r="D286" s="628"/>
      <c r="E286" s="628"/>
      <c r="F286" s="628"/>
      <c r="G286" s="628"/>
      <c r="H286" s="628"/>
      <c r="I286" s="628"/>
      <c r="J286" s="628"/>
      <c r="K286" s="628"/>
      <c r="L286" s="628"/>
      <c r="M286" s="628"/>
      <c r="N286" s="628"/>
      <c r="O286" s="629"/>
      <c r="P286" s="625" t="s">
        <v>40</v>
      </c>
      <c r="Q286" s="626"/>
      <c r="R286" s="626"/>
      <c r="S286" s="626"/>
      <c r="T286" s="626"/>
      <c r="U286" s="626"/>
      <c r="V286" s="627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19" t="s">
        <v>458</v>
      </c>
      <c r="B287" s="619"/>
      <c r="C287" s="619"/>
      <c r="D287" s="619"/>
      <c r="E287" s="619"/>
      <c r="F287" s="619"/>
      <c r="G287" s="619"/>
      <c r="H287" s="619"/>
      <c r="I287" s="619"/>
      <c r="J287" s="619"/>
      <c r="K287" s="619"/>
      <c r="L287" s="619"/>
      <c r="M287" s="619"/>
      <c r="N287" s="619"/>
      <c r="O287" s="619"/>
      <c r="P287" s="619"/>
      <c r="Q287" s="619"/>
      <c r="R287" s="619"/>
      <c r="S287" s="619"/>
      <c r="T287" s="619"/>
      <c r="U287" s="619"/>
      <c r="V287" s="619"/>
      <c r="W287" s="619"/>
      <c r="X287" s="619"/>
      <c r="Y287" s="619"/>
      <c r="Z287" s="619"/>
      <c r="AA287" s="65"/>
      <c r="AB287" s="65"/>
      <c r="AC287" s="79"/>
    </row>
    <row r="288" spans="1:68" ht="14.25" customHeight="1" x14ac:dyDescent="0.25">
      <c r="A288" s="620" t="s">
        <v>110</v>
      </c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0"/>
      <c r="P288" s="620"/>
      <c r="Q288" s="620"/>
      <c r="R288" s="620"/>
      <c r="S288" s="620"/>
      <c r="T288" s="620"/>
      <c r="U288" s="620"/>
      <c r="V288" s="620"/>
      <c r="W288" s="620"/>
      <c r="X288" s="620"/>
      <c r="Y288" s="620"/>
      <c r="Z288" s="620"/>
      <c r="AA288" s="66"/>
      <c r="AB288" s="66"/>
      <c r="AC288" s="80"/>
    </row>
    <row r="289" spans="1:68" ht="27" customHeight="1" x14ac:dyDescent="0.25">
      <c r="A289" s="63" t="s">
        <v>459</v>
      </c>
      <c r="B289" s="63" t="s">
        <v>460</v>
      </c>
      <c r="C289" s="36">
        <v>4301012024</v>
      </c>
      <c r="D289" s="621">
        <v>4680115885615</v>
      </c>
      <c r="E289" s="62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115</v>
      </c>
      <c r="L289" s="37" t="s">
        <v>45</v>
      </c>
      <c r="M289" s="38" t="s">
        <v>88</v>
      </c>
      <c r="N289" s="38"/>
      <c r="O289" s="37">
        <v>55</v>
      </c>
      <c r="P289" s="7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3"/>
      <c r="R289" s="623"/>
      <c r="S289" s="623"/>
      <c r="T289" s="624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8" t="s">
        <v>461</v>
      </c>
      <c r="AG289" s="78"/>
      <c r="AJ289" s="84" t="s">
        <v>45</v>
      </c>
      <c r="AK289" s="84">
        <v>0</v>
      </c>
      <c r="BB289" s="34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37.5" customHeight="1" x14ac:dyDescent="0.25">
      <c r="A290" s="63" t="s">
        <v>462</v>
      </c>
      <c r="B290" s="63" t="s">
        <v>463</v>
      </c>
      <c r="C290" s="36">
        <v>4301011858</v>
      </c>
      <c r="D290" s="621">
        <v>4680115885646</v>
      </c>
      <c r="E290" s="62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115</v>
      </c>
      <c r="L290" s="37" t="s">
        <v>45</v>
      </c>
      <c r="M290" s="38" t="s">
        <v>114</v>
      </c>
      <c r="N290" s="38"/>
      <c r="O290" s="37">
        <v>55</v>
      </c>
      <c r="P290" s="7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3"/>
      <c r="R290" s="623"/>
      <c r="S290" s="623"/>
      <c r="T290" s="624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0" t="s">
        <v>464</v>
      </c>
      <c r="AG290" s="78"/>
      <c r="AJ290" s="84" t="s">
        <v>45</v>
      </c>
      <c r="AK290" s="84">
        <v>0</v>
      </c>
      <c r="BB290" s="351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465</v>
      </c>
      <c r="B291" s="63" t="s">
        <v>466</v>
      </c>
      <c r="C291" s="36">
        <v>4301012016</v>
      </c>
      <c r="D291" s="621">
        <v>4680115885554</v>
      </c>
      <c r="E291" s="62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115</v>
      </c>
      <c r="L291" s="37" t="s">
        <v>45</v>
      </c>
      <c r="M291" s="38" t="s">
        <v>88</v>
      </c>
      <c r="N291" s="38"/>
      <c r="O291" s="37">
        <v>55</v>
      </c>
      <c r="P291" s="7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3"/>
      <c r="R291" s="623"/>
      <c r="S291" s="623"/>
      <c r="T291" s="624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2" t="s">
        <v>467</v>
      </c>
      <c r="AG291" s="78"/>
      <c r="AJ291" s="84" t="s">
        <v>45</v>
      </c>
      <c r="AK291" s="84">
        <v>0</v>
      </c>
      <c r="BB291" s="353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468</v>
      </c>
      <c r="B292" s="63" t="s">
        <v>469</v>
      </c>
      <c r="C292" s="36">
        <v>4301011857</v>
      </c>
      <c r="D292" s="621">
        <v>4680115885622</v>
      </c>
      <c r="E292" s="62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114</v>
      </c>
      <c r="N292" s="38"/>
      <c r="O292" s="37">
        <v>55</v>
      </c>
      <c r="P292" s="7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3"/>
      <c r="R292" s="623"/>
      <c r="S292" s="623"/>
      <c r="T292" s="62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4" t="s">
        <v>461</v>
      </c>
      <c r="AG292" s="78"/>
      <c r="AJ292" s="84" t="s">
        <v>45</v>
      </c>
      <c r="AK292" s="84">
        <v>0</v>
      </c>
      <c r="BB292" s="35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470</v>
      </c>
      <c r="B293" s="63" t="s">
        <v>471</v>
      </c>
      <c r="C293" s="36">
        <v>4301011859</v>
      </c>
      <c r="D293" s="621">
        <v>4680115885608</v>
      </c>
      <c r="E293" s="62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114</v>
      </c>
      <c r="N293" s="38"/>
      <c r="O293" s="37">
        <v>55</v>
      </c>
      <c r="P293" s="7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3"/>
      <c r="R293" s="623"/>
      <c r="S293" s="623"/>
      <c r="T293" s="624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6" t="s">
        <v>472</v>
      </c>
      <c r="AG293" s="78"/>
      <c r="AJ293" s="84" t="s">
        <v>45</v>
      </c>
      <c r="AK293" s="84">
        <v>0</v>
      </c>
      <c r="BB293" s="35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628"/>
      <c r="B294" s="628"/>
      <c r="C294" s="628"/>
      <c r="D294" s="628"/>
      <c r="E294" s="628"/>
      <c r="F294" s="628"/>
      <c r="G294" s="628"/>
      <c r="H294" s="628"/>
      <c r="I294" s="628"/>
      <c r="J294" s="628"/>
      <c r="K294" s="628"/>
      <c r="L294" s="628"/>
      <c r="M294" s="628"/>
      <c r="N294" s="628"/>
      <c r="O294" s="629"/>
      <c r="P294" s="625" t="s">
        <v>40</v>
      </c>
      <c r="Q294" s="626"/>
      <c r="R294" s="626"/>
      <c r="S294" s="626"/>
      <c r="T294" s="626"/>
      <c r="U294" s="626"/>
      <c r="V294" s="627"/>
      <c r="W294" s="42" t="s">
        <v>39</v>
      </c>
      <c r="X294" s="43">
        <f>IFERROR(X289/H289,"0")+IFERROR(X290/H290,"0")+IFERROR(X291/H291,"0")+IFERROR(X292/H292,"0")+IFERROR(X293/H293,"0")</f>
        <v>0</v>
      </c>
      <c r="Y294" s="43">
        <f>IFERROR(Y289/H289,"0")+IFERROR(Y290/H290,"0")+IFERROR(Y291/H291,"0")+IFERROR(Y292/H292,"0")+IFERROR(Y293/H293,"0")</f>
        <v>0</v>
      </c>
      <c r="Z294" s="43">
        <f>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28"/>
      <c r="B295" s="628"/>
      <c r="C295" s="628"/>
      <c r="D295" s="628"/>
      <c r="E295" s="628"/>
      <c r="F295" s="628"/>
      <c r="G295" s="628"/>
      <c r="H295" s="628"/>
      <c r="I295" s="628"/>
      <c r="J295" s="628"/>
      <c r="K295" s="628"/>
      <c r="L295" s="628"/>
      <c r="M295" s="628"/>
      <c r="N295" s="628"/>
      <c r="O295" s="629"/>
      <c r="P295" s="625" t="s">
        <v>40</v>
      </c>
      <c r="Q295" s="626"/>
      <c r="R295" s="626"/>
      <c r="S295" s="626"/>
      <c r="T295" s="626"/>
      <c r="U295" s="626"/>
      <c r="V295" s="627"/>
      <c r="W295" s="42" t="s">
        <v>0</v>
      </c>
      <c r="X295" s="43">
        <f>IFERROR(SUM(X289:X293),"0")</f>
        <v>0</v>
      </c>
      <c r="Y295" s="43">
        <f>IFERROR(SUM(Y289:Y293),"0")</f>
        <v>0</v>
      </c>
      <c r="Z295" s="42"/>
      <c r="AA295" s="67"/>
      <c r="AB295" s="67"/>
      <c r="AC295" s="67"/>
    </row>
    <row r="296" spans="1:68" ht="14.25" customHeight="1" x14ac:dyDescent="0.25">
      <c r="A296" s="620" t="s">
        <v>78</v>
      </c>
      <c r="B296" s="620"/>
      <c r="C296" s="620"/>
      <c r="D296" s="620"/>
      <c r="E296" s="620"/>
      <c r="F296" s="620"/>
      <c r="G296" s="620"/>
      <c r="H296" s="620"/>
      <c r="I296" s="620"/>
      <c r="J296" s="620"/>
      <c r="K296" s="620"/>
      <c r="L296" s="620"/>
      <c r="M296" s="620"/>
      <c r="N296" s="620"/>
      <c r="O296" s="620"/>
      <c r="P296" s="620"/>
      <c r="Q296" s="620"/>
      <c r="R296" s="620"/>
      <c r="S296" s="620"/>
      <c r="T296" s="620"/>
      <c r="U296" s="620"/>
      <c r="V296" s="620"/>
      <c r="W296" s="620"/>
      <c r="X296" s="620"/>
      <c r="Y296" s="620"/>
      <c r="Z296" s="620"/>
      <c r="AA296" s="66"/>
      <c r="AB296" s="66"/>
      <c r="AC296" s="80"/>
    </row>
    <row r="297" spans="1:68" ht="27" customHeight="1" x14ac:dyDescent="0.25">
      <c r="A297" s="63" t="s">
        <v>473</v>
      </c>
      <c r="B297" s="63" t="s">
        <v>474</v>
      </c>
      <c r="C297" s="36">
        <v>4301030878</v>
      </c>
      <c r="D297" s="621">
        <v>4607091387193</v>
      </c>
      <c r="E297" s="62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82</v>
      </c>
      <c r="N297" s="38"/>
      <c r="O297" s="37">
        <v>35</v>
      </c>
      <c r="P297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3"/>
      <c r="R297" s="623"/>
      <c r="S297" s="623"/>
      <c r="T297" s="62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26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8" t="s">
        <v>475</v>
      </c>
      <c r="AG297" s="78"/>
      <c r="AJ297" s="84" t="s">
        <v>45</v>
      </c>
      <c r="AK297" s="84">
        <v>0</v>
      </c>
      <c r="BB297" s="359" t="s">
        <v>66</v>
      </c>
      <c r="BM297" s="78">
        <f t="shared" ref="BM297:BM303" si="27">IFERROR(X297*I297/H297,"0")</f>
        <v>0</v>
      </c>
      <c r="BN297" s="78">
        <f t="shared" ref="BN297:BN303" si="28">IFERROR(Y297*I297/H297,"0")</f>
        <v>0</v>
      </c>
      <c r="BO297" s="78">
        <f t="shared" ref="BO297:BO303" si="29">IFERROR(1/J297*(X297/H297),"0")</f>
        <v>0</v>
      </c>
      <c r="BP297" s="78">
        <f t="shared" ref="BP297:BP303" si="30">IFERROR(1/J297*(Y297/H297),"0")</f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4301031153</v>
      </c>
      <c r="D298" s="621">
        <v>4607091387230</v>
      </c>
      <c r="E298" s="62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82</v>
      </c>
      <c r="N298" s="38"/>
      <c r="O298" s="37">
        <v>40</v>
      </c>
      <c r="P298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3"/>
      <c r="R298" s="623"/>
      <c r="S298" s="623"/>
      <c r="T298" s="62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6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0" t="s">
        <v>478</v>
      </c>
      <c r="AG298" s="78"/>
      <c r="AJ298" s="84" t="s">
        <v>45</v>
      </c>
      <c r="AK298" s="84">
        <v>0</v>
      </c>
      <c r="BB298" s="361" t="s">
        <v>66</v>
      </c>
      <c r="BM298" s="78">
        <f t="shared" si="27"/>
        <v>0</v>
      </c>
      <c r="BN298" s="78">
        <f t="shared" si="28"/>
        <v>0</v>
      </c>
      <c r="BO298" s="78">
        <f t="shared" si="29"/>
        <v>0</v>
      </c>
      <c r="BP298" s="78">
        <f t="shared" si="30"/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4301031154</v>
      </c>
      <c r="D299" s="621">
        <v>4607091387292</v>
      </c>
      <c r="E299" s="62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120</v>
      </c>
      <c r="L299" s="37" t="s">
        <v>45</v>
      </c>
      <c r="M299" s="38" t="s">
        <v>82</v>
      </c>
      <c r="N299" s="38"/>
      <c r="O299" s="37">
        <v>45</v>
      </c>
      <c r="P299" s="76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3"/>
      <c r="R299" s="623"/>
      <c r="S299" s="623"/>
      <c r="T299" s="62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6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2" t="s">
        <v>481</v>
      </c>
      <c r="AG299" s="78"/>
      <c r="AJ299" s="84" t="s">
        <v>45</v>
      </c>
      <c r="AK299" s="84">
        <v>0</v>
      </c>
      <c r="BB299" s="363" t="s">
        <v>66</v>
      </c>
      <c r="BM299" s="78">
        <f t="shared" si="27"/>
        <v>0</v>
      </c>
      <c r="BN299" s="78">
        <f t="shared" si="28"/>
        <v>0</v>
      </c>
      <c r="BO299" s="78">
        <f t="shared" si="29"/>
        <v>0</v>
      </c>
      <c r="BP299" s="78">
        <f t="shared" si="30"/>
        <v>0</v>
      </c>
    </row>
    <row r="300" spans="1:68" ht="27" customHeight="1" x14ac:dyDescent="0.25">
      <c r="A300" s="63" t="s">
        <v>482</v>
      </c>
      <c r="B300" s="63" t="s">
        <v>483</v>
      </c>
      <c r="C300" s="36">
        <v>4301031152</v>
      </c>
      <c r="D300" s="621">
        <v>4607091387285</v>
      </c>
      <c r="E300" s="62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3"/>
      <c r="R300" s="623"/>
      <c r="S300" s="623"/>
      <c r="T300" s="62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6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4" t="s">
        <v>478</v>
      </c>
      <c r="AG300" s="78"/>
      <c r="AJ300" s="84" t="s">
        <v>45</v>
      </c>
      <c r="AK300" s="84">
        <v>0</v>
      </c>
      <c r="BB300" s="365" t="s">
        <v>66</v>
      </c>
      <c r="BM300" s="78">
        <f t="shared" si="27"/>
        <v>0</v>
      </c>
      <c r="BN300" s="78">
        <f t="shared" si="28"/>
        <v>0</v>
      </c>
      <c r="BO300" s="78">
        <f t="shared" si="29"/>
        <v>0</v>
      </c>
      <c r="BP300" s="78">
        <f t="shared" si="30"/>
        <v>0</v>
      </c>
    </row>
    <row r="301" spans="1:68" ht="27" customHeight="1" x14ac:dyDescent="0.25">
      <c r="A301" s="63" t="s">
        <v>484</v>
      </c>
      <c r="B301" s="63" t="s">
        <v>485</v>
      </c>
      <c r="C301" s="36">
        <v>4301031305</v>
      </c>
      <c r="D301" s="621">
        <v>4607091389845</v>
      </c>
      <c r="E301" s="62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3"/>
      <c r="R301" s="623"/>
      <c r="S301" s="623"/>
      <c r="T301" s="62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6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6" t="s">
        <v>486</v>
      </c>
      <c r="AG301" s="78"/>
      <c r="AJ301" s="84" t="s">
        <v>45</v>
      </c>
      <c r="AK301" s="84">
        <v>0</v>
      </c>
      <c r="BB301" s="367" t="s">
        <v>66</v>
      </c>
      <c r="BM301" s="78">
        <f t="shared" si="27"/>
        <v>0</v>
      </c>
      <c r="BN301" s="78">
        <f t="shared" si="28"/>
        <v>0</v>
      </c>
      <c r="BO301" s="78">
        <f t="shared" si="29"/>
        <v>0</v>
      </c>
      <c r="BP301" s="78">
        <f t="shared" si="30"/>
        <v>0</v>
      </c>
    </row>
    <row r="302" spans="1:68" ht="27" customHeight="1" x14ac:dyDescent="0.25">
      <c r="A302" s="63" t="s">
        <v>487</v>
      </c>
      <c r="B302" s="63" t="s">
        <v>488</v>
      </c>
      <c r="C302" s="36">
        <v>4301031306</v>
      </c>
      <c r="D302" s="621">
        <v>4680115882881</v>
      </c>
      <c r="E302" s="62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3"/>
      <c r="R302" s="623"/>
      <c r="S302" s="623"/>
      <c r="T302" s="62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26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8" t="s">
        <v>486</v>
      </c>
      <c r="AG302" s="78"/>
      <c r="AJ302" s="84" t="s">
        <v>45</v>
      </c>
      <c r="AK302" s="84">
        <v>0</v>
      </c>
      <c r="BB302" s="369" t="s">
        <v>66</v>
      </c>
      <c r="BM302" s="78">
        <f t="shared" si="27"/>
        <v>0</v>
      </c>
      <c r="BN302" s="78">
        <f t="shared" si="28"/>
        <v>0</v>
      </c>
      <c r="BO302" s="78">
        <f t="shared" si="29"/>
        <v>0</v>
      </c>
      <c r="BP302" s="78">
        <f t="shared" si="30"/>
        <v>0</v>
      </c>
    </row>
    <row r="303" spans="1:68" ht="27" customHeight="1" x14ac:dyDescent="0.25">
      <c r="A303" s="63" t="s">
        <v>489</v>
      </c>
      <c r="B303" s="63" t="s">
        <v>490</v>
      </c>
      <c r="C303" s="36">
        <v>4301031066</v>
      </c>
      <c r="D303" s="621">
        <v>4607091383836</v>
      </c>
      <c r="E303" s="62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7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3"/>
      <c r="R303" s="623"/>
      <c r="S303" s="623"/>
      <c r="T303" s="62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26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70" t="s">
        <v>491</v>
      </c>
      <c r="AG303" s="78"/>
      <c r="AJ303" s="84" t="s">
        <v>45</v>
      </c>
      <c r="AK303" s="84">
        <v>0</v>
      </c>
      <c r="BB303" s="371" t="s">
        <v>66</v>
      </c>
      <c r="BM303" s="78">
        <f t="shared" si="27"/>
        <v>0</v>
      </c>
      <c r="BN303" s="78">
        <f t="shared" si="28"/>
        <v>0</v>
      </c>
      <c r="BO303" s="78">
        <f t="shared" si="29"/>
        <v>0</v>
      </c>
      <c r="BP303" s="78">
        <f t="shared" si="30"/>
        <v>0</v>
      </c>
    </row>
    <row r="304" spans="1:68" x14ac:dyDescent="0.2">
      <c r="A304" s="628"/>
      <c r="B304" s="628"/>
      <c r="C304" s="628"/>
      <c r="D304" s="628"/>
      <c r="E304" s="628"/>
      <c r="F304" s="628"/>
      <c r="G304" s="628"/>
      <c r="H304" s="628"/>
      <c r="I304" s="628"/>
      <c r="J304" s="628"/>
      <c r="K304" s="628"/>
      <c r="L304" s="628"/>
      <c r="M304" s="628"/>
      <c r="N304" s="628"/>
      <c r="O304" s="629"/>
      <c r="P304" s="625" t="s">
        <v>40</v>
      </c>
      <c r="Q304" s="626"/>
      <c r="R304" s="626"/>
      <c r="S304" s="626"/>
      <c r="T304" s="626"/>
      <c r="U304" s="626"/>
      <c r="V304" s="62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28"/>
      <c r="B305" s="628"/>
      <c r="C305" s="628"/>
      <c r="D305" s="628"/>
      <c r="E305" s="628"/>
      <c r="F305" s="628"/>
      <c r="G305" s="628"/>
      <c r="H305" s="628"/>
      <c r="I305" s="628"/>
      <c r="J305" s="628"/>
      <c r="K305" s="628"/>
      <c r="L305" s="628"/>
      <c r="M305" s="628"/>
      <c r="N305" s="628"/>
      <c r="O305" s="629"/>
      <c r="P305" s="625" t="s">
        <v>40</v>
      </c>
      <c r="Q305" s="626"/>
      <c r="R305" s="626"/>
      <c r="S305" s="626"/>
      <c r="T305" s="626"/>
      <c r="U305" s="626"/>
      <c r="V305" s="62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0" t="s">
        <v>84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6"/>
      <c r="AB306" s="66"/>
      <c r="AC306" s="80"/>
    </row>
    <row r="307" spans="1:68" ht="27" customHeight="1" x14ac:dyDescent="0.25">
      <c r="A307" s="63" t="s">
        <v>492</v>
      </c>
      <c r="B307" s="63" t="s">
        <v>493</v>
      </c>
      <c r="C307" s="36">
        <v>4301051100</v>
      </c>
      <c r="D307" s="621">
        <v>4607091387766</v>
      </c>
      <c r="E307" s="62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115</v>
      </c>
      <c r="L307" s="37" t="s">
        <v>45</v>
      </c>
      <c r="M307" s="38" t="s">
        <v>88</v>
      </c>
      <c r="N307" s="38"/>
      <c r="O307" s="37">
        <v>40</v>
      </c>
      <c r="P307" s="7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3"/>
      <c r="R307" s="623"/>
      <c r="S307" s="623"/>
      <c r="T307" s="62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2" t="s">
        <v>494</v>
      </c>
      <c r="AG307" s="78"/>
      <c r="AJ307" s="84" t="s">
        <v>45</v>
      </c>
      <c r="AK307" s="84">
        <v>0</v>
      </c>
      <c r="BB307" s="373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495</v>
      </c>
      <c r="B308" s="63" t="s">
        <v>496</v>
      </c>
      <c r="C308" s="36">
        <v>4301051818</v>
      </c>
      <c r="D308" s="621">
        <v>4607091387957</v>
      </c>
      <c r="E308" s="62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115</v>
      </c>
      <c r="L308" s="37" t="s">
        <v>45</v>
      </c>
      <c r="M308" s="38" t="s">
        <v>88</v>
      </c>
      <c r="N308" s="38"/>
      <c r="O308" s="37">
        <v>40</v>
      </c>
      <c r="P308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3"/>
      <c r="R308" s="623"/>
      <c r="S308" s="623"/>
      <c r="T308" s="62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4" t="s">
        <v>497</v>
      </c>
      <c r="AG308" s="78"/>
      <c r="AJ308" s="84" t="s">
        <v>45</v>
      </c>
      <c r="AK308" s="84">
        <v>0</v>
      </c>
      <c r="BB308" s="375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4301051819</v>
      </c>
      <c r="D309" s="621">
        <v>4607091387964</v>
      </c>
      <c r="E309" s="62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115</v>
      </c>
      <c r="L309" s="37" t="s">
        <v>45</v>
      </c>
      <c r="M309" s="38" t="s">
        <v>88</v>
      </c>
      <c r="N309" s="38"/>
      <c r="O309" s="37">
        <v>40</v>
      </c>
      <c r="P309" s="7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3"/>
      <c r="R309" s="623"/>
      <c r="S309" s="623"/>
      <c r="T309" s="62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6" t="s">
        <v>500</v>
      </c>
      <c r="AG309" s="78"/>
      <c r="AJ309" s="84" t="s">
        <v>45</v>
      </c>
      <c r="AK309" s="84">
        <v>0</v>
      </c>
      <c r="BB309" s="377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501</v>
      </c>
      <c r="B310" s="63" t="s">
        <v>502</v>
      </c>
      <c r="C310" s="36">
        <v>4301051734</v>
      </c>
      <c r="D310" s="621">
        <v>4680115884588</v>
      </c>
      <c r="E310" s="62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3"/>
      <c r="R310" s="623"/>
      <c r="S310" s="623"/>
      <c r="T310" s="62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8" t="s">
        <v>503</v>
      </c>
      <c r="AG310" s="78"/>
      <c r="AJ310" s="84" t="s">
        <v>45</v>
      </c>
      <c r="AK310" s="84">
        <v>0</v>
      </c>
      <c r="BB310" s="37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504</v>
      </c>
      <c r="B311" s="63" t="s">
        <v>505</v>
      </c>
      <c r="C311" s="36">
        <v>4301051578</v>
      </c>
      <c r="D311" s="621">
        <v>4607091387513</v>
      </c>
      <c r="E311" s="62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96</v>
      </c>
      <c r="N311" s="38"/>
      <c r="O311" s="37">
        <v>40</v>
      </c>
      <c r="P311" s="7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3"/>
      <c r="R311" s="623"/>
      <c r="S311" s="623"/>
      <c r="T311" s="62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80" t="s">
        <v>506</v>
      </c>
      <c r="AG311" s="78"/>
      <c r="AJ311" s="84" t="s">
        <v>45</v>
      </c>
      <c r="AK311" s="84">
        <v>0</v>
      </c>
      <c r="BB311" s="38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28"/>
      <c r="B312" s="628"/>
      <c r="C312" s="628"/>
      <c r="D312" s="628"/>
      <c r="E312" s="628"/>
      <c r="F312" s="628"/>
      <c r="G312" s="628"/>
      <c r="H312" s="628"/>
      <c r="I312" s="628"/>
      <c r="J312" s="628"/>
      <c r="K312" s="628"/>
      <c r="L312" s="628"/>
      <c r="M312" s="628"/>
      <c r="N312" s="628"/>
      <c r="O312" s="629"/>
      <c r="P312" s="625" t="s">
        <v>40</v>
      </c>
      <c r="Q312" s="626"/>
      <c r="R312" s="626"/>
      <c r="S312" s="626"/>
      <c r="T312" s="626"/>
      <c r="U312" s="626"/>
      <c r="V312" s="627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28"/>
      <c r="B313" s="628"/>
      <c r="C313" s="628"/>
      <c r="D313" s="628"/>
      <c r="E313" s="628"/>
      <c r="F313" s="628"/>
      <c r="G313" s="628"/>
      <c r="H313" s="628"/>
      <c r="I313" s="628"/>
      <c r="J313" s="628"/>
      <c r="K313" s="628"/>
      <c r="L313" s="628"/>
      <c r="M313" s="628"/>
      <c r="N313" s="628"/>
      <c r="O313" s="629"/>
      <c r="P313" s="625" t="s">
        <v>40</v>
      </c>
      <c r="Q313" s="626"/>
      <c r="R313" s="626"/>
      <c r="S313" s="626"/>
      <c r="T313" s="626"/>
      <c r="U313" s="626"/>
      <c r="V313" s="627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0" t="s">
        <v>176</v>
      </c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0"/>
      <c r="P314" s="620"/>
      <c r="Q314" s="620"/>
      <c r="R314" s="620"/>
      <c r="S314" s="620"/>
      <c r="T314" s="620"/>
      <c r="U314" s="620"/>
      <c r="V314" s="620"/>
      <c r="W314" s="620"/>
      <c r="X314" s="620"/>
      <c r="Y314" s="620"/>
      <c r="Z314" s="620"/>
      <c r="AA314" s="66"/>
      <c r="AB314" s="66"/>
      <c r="AC314" s="80"/>
    </row>
    <row r="315" spans="1:68" ht="27" customHeight="1" x14ac:dyDescent="0.25">
      <c r="A315" s="63" t="s">
        <v>507</v>
      </c>
      <c r="B315" s="63" t="s">
        <v>508</v>
      </c>
      <c r="C315" s="36">
        <v>4301060387</v>
      </c>
      <c r="D315" s="621">
        <v>4607091380880</v>
      </c>
      <c r="E315" s="62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115</v>
      </c>
      <c r="L315" s="37" t="s">
        <v>116</v>
      </c>
      <c r="M315" s="38" t="s">
        <v>88</v>
      </c>
      <c r="N315" s="38"/>
      <c r="O315" s="37">
        <v>30</v>
      </c>
      <c r="P315" s="77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3"/>
      <c r="R315" s="623"/>
      <c r="S315" s="623"/>
      <c r="T315" s="62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2" t="s">
        <v>509</v>
      </c>
      <c r="AG315" s="78"/>
      <c r="AJ315" s="84" t="s">
        <v>117</v>
      </c>
      <c r="AK315" s="84">
        <v>67.2</v>
      </c>
      <c r="BB315" s="383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510</v>
      </c>
      <c r="B316" s="63" t="s">
        <v>511</v>
      </c>
      <c r="C316" s="36">
        <v>4301060406</v>
      </c>
      <c r="D316" s="621">
        <v>4607091384482</v>
      </c>
      <c r="E316" s="62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115</v>
      </c>
      <c r="L316" s="37" t="s">
        <v>116</v>
      </c>
      <c r="M316" s="38" t="s">
        <v>88</v>
      </c>
      <c r="N316" s="38"/>
      <c r="O316" s="37">
        <v>30</v>
      </c>
      <c r="P316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3"/>
      <c r="R316" s="623"/>
      <c r="S316" s="623"/>
      <c r="T316" s="62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4" t="s">
        <v>512</v>
      </c>
      <c r="AG316" s="78"/>
      <c r="AJ316" s="84" t="s">
        <v>117</v>
      </c>
      <c r="AK316" s="84">
        <v>62.4</v>
      </c>
      <c r="BB316" s="38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513</v>
      </c>
      <c r="B317" s="63" t="s">
        <v>514</v>
      </c>
      <c r="C317" s="36">
        <v>4301060484</v>
      </c>
      <c r="D317" s="621">
        <v>4607091380897</v>
      </c>
      <c r="E317" s="62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115</v>
      </c>
      <c r="L317" s="37" t="s">
        <v>116</v>
      </c>
      <c r="M317" s="38" t="s">
        <v>96</v>
      </c>
      <c r="N317" s="38"/>
      <c r="O317" s="37">
        <v>30</v>
      </c>
      <c r="P317" s="7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3"/>
      <c r="R317" s="623"/>
      <c r="S317" s="623"/>
      <c r="T317" s="62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6" t="s">
        <v>515</v>
      </c>
      <c r="AG317" s="78"/>
      <c r="AJ317" s="84" t="s">
        <v>117</v>
      </c>
      <c r="AK317" s="84">
        <v>67.2</v>
      </c>
      <c r="BB317" s="38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28"/>
      <c r="B318" s="628"/>
      <c r="C318" s="628"/>
      <c r="D318" s="628"/>
      <c r="E318" s="628"/>
      <c r="F318" s="628"/>
      <c r="G318" s="628"/>
      <c r="H318" s="628"/>
      <c r="I318" s="628"/>
      <c r="J318" s="628"/>
      <c r="K318" s="628"/>
      <c r="L318" s="628"/>
      <c r="M318" s="628"/>
      <c r="N318" s="628"/>
      <c r="O318" s="629"/>
      <c r="P318" s="625" t="s">
        <v>40</v>
      </c>
      <c r="Q318" s="626"/>
      <c r="R318" s="626"/>
      <c r="S318" s="626"/>
      <c r="T318" s="626"/>
      <c r="U318" s="626"/>
      <c r="V318" s="627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28"/>
      <c r="B319" s="628"/>
      <c r="C319" s="628"/>
      <c r="D319" s="628"/>
      <c r="E319" s="628"/>
      <c r="F319" s="628"/>
      <c r="G319" s="628"/>
      <c r="H319" s="628"/>
      <c r="I319" s="628"/>
      <c r="J319" s="628"/>
      <c r="K319" s="628"/>
      <c r="L319" s="628"/>
      <c r="M319" s="628"/>
      <c r="N319" s="628"/>
      <c r="O319" s="629"/>
      <c r="P319" s="625" t="s">
        <v>40</v>
      </c>
      <c r="Q319" s="626"/>
      <c r="R319" s="626"/>
      <c r="S319" s="626"/>
      <c r="T319" s="626"/>
      <c r="U319" s="626"/>
      <c r="V319" s="627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0" t="s">
        <v>102</v>
      </c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0"/>
      <c r="P320" s="620"/>
      <c r="Q320" s="620"/>
      <c r="R320" s="620"/>
      <c r="S320" s="620"/>
      <c r="T320" s="620"/>
      <c r="U320" s="620"/>
      <c r="V320" s="620"/>
      <c r="W320" s="620"/>
      <c r="X320" s="620"/>
      <c r="Y320" s="620"/>
      <c r="Z320" s="620"/>
      <c r="AA320" s="66"/>
      <c r="AB320" s="66"/>
      <c r="AC320" s="80"/>
    </row>
    <row r="321" spans="1:68" ht="27" customHeight="1" x14ac:dyDescent="0.25">
      <c r="A321" s="63" t="s">
        <v>516</v>
      </c>
      <c r="B321" s="63" t="s">
        <v>517</v>
      </c>
      <c r="C321" s="36">
        <v>4301030235</v>
      </c>
      <c r="D321" s="621">
        <v>4607091388381</v>
      </c>
      <c r="E321" s="62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120</v>
      </c>
      <c r="L321" s="37" t="s">
        <v>45</v>
      </c>
      <c r="M321" s="38" t="s">
        <v>107</v>
      </c>
      <c r="N321" s="38"/>
      <c r="O321" s="37">
        <v>180</v>
      </c>
      <c r="P321" s="78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623"/>
      <c r="R321" s="623"/>
      <c r="S321" s="623"/>
      <c r="T321" s="62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518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519</v>
      </c>
      <c r="B322" s="63" t="s">
        <v>520</v>
      </c>
      <c r="C322" s="36">
        <v>4301030232</v>
      </c>
      <c r="D322" s="621">
        <v>4607091388374</v>
      </c>
      <c r="E322" s="62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120</v>
      </c>
      <c r="L322" s="37" t="s">
        <v>45</v>
      </c>
      <c r="M322" s="38" t="s">
        <v>107</v>
      </c>
      <c r="N322" s="38"/>
      <c r="O322" s="37">
        <v>180</v>
      </c>
      <c r="P322" s="781" t="s">
        <v>521</v>
      </c>
      <c r="Q322" s="623"/>
      <c r="R322" s="623"/>
      <c r="S322" s="623"/>
      <c r="T322" s="62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518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522</v>
      </c>
      <c r="B323" s="63" t="s">
        <v>523</v>
      </c>
      <c r="C323" s="36">
        <v>4301032015</v>
      </c>
      <c r="D323" s="621">
        <v>4607091383102</v>
      </c>
      <c r="E323" s="62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107</v>
      </c>
      <c r="N323" s="38"/>
      <c r="O323" s="37">
        <v>180</v>
      </c>
      <c r="P323" s="7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3"/>
      <c r="R323" s="623"/>
      <c r="S323" s="623"/>
      <c r="T323" s="62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2" t="s">
        <v>524</v>
      </c>
      <c r="AG323" s="78"/>
      <c r="AJ323" s="84" t="s">
        <v>45</v>
      </c>
      <c r="AK323" s="84">
        <v>0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525</v>
      </c>
      <c r="B324" s="63" t="s">
        <v>526</v>
      </c>
      <c r="C324" s="36">
        <v>4301030233</v>
      </c>
      <c r="D324" s="621">
        <v>4607091388404</v>
      </c>
      <c r="E324" s="62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219</v>
      </c>
      <c r="M324" s="38" t="s">
        <v>107</v>
      </c>
      <c r="N324" s="38"/>
      <c r="O324" s="37">
        <v>180</v>
      </c>
      <c r="P324" s="7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3"/>
      <c r="R324" s="623"/>
      <c r="S324" s="623"/>
      <c r="T324" s="62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4" t="s">
        <v>518</v>
      </c>
      <c r="AG324" s="78"/>
      <c r="AJ324" s="84" t="s">
        <v>117</v>
      </c>
      <c r="AK324" s="84">
        <v>35.700000000000003</v>
      </c>
      <c r="BB324" s="395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28"/>
      <c r="B325" s="628"/>
      <c r="C325" s="628"/>
      <c r="D325" s="628"/>
      <c r="E325" s="628"/>
      <c r="F325" s="628"/>
      <c r="G325" s="628"/>
      <c r="H325" s="628"/>
      <c r="I325" s="628"/>
      <c r="J325" s="628"/>
      <c r="K325" s="628"/>
      <c r="L325" s="628"/>
      <c r="M325" s="628"/>
      <c r="N325" s="628"/>
      <c r="O325" s="629"/>
      <c r="P325" s="625" t="s">
        <v>40</v>
      </c>
      <c r="Q325" s="626"/>
      <c r="R325" s="626"/>
      <c r="S325" s="626"/>
      <c r="T325" s="626"/>
      <c r="U325" s="626"/>
      <c r="V325" s="62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28"/>
      <c r="B326" s="628"/>
      <c r="C326" s="628"/>
      <c r="D326" s="628"/>
      <c r="E326" s="628"/>
      <c r="F326" s="628"/>
      <c r="G326" s="628"/>
      <c r="H326" s="628"/>
      <c r="I326" s="628"/>
      <c r="J326" s="628"/>
      <c r="K326" s="628"/>
      <c r="L326" s="628"/>
      <c r="M326" s="628"/>
      <c r="N326" s="628"/>
      <c r="O326" s="629"/>
      <c r="P326" s="625" t="s">
        <v>40</v>
      </c>
      <c r="Q326" s="626"/>
      <c r="R326" s="626"/>
      <c r="S326" s="626"/>
      <c r="T326" s="626"/>
      <c r="U326" s="626"/>
      <c r="V326" s="62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0" t="s">
        <v>527</v>
      </c>
      <c r="B327" s="620"/>
      <c r="C327" s="620"/>
      <c r="D327" s="620"/>
      <c r="E327" s="620"/>
      <c r="F327" s="620"/>
      <c r="G327" s="620"/>
      <c r="H327" s="620"/>
      <c r="I327" s="620"/>
      <c r="J327" s="620"/>
      <c r="K327" s="620"/>
      <c r="L327" s="620"/>
      <c r="M327" s="620"/>
      <c r="N327" s="620"/>
      <c r="O327" s="620"/>
      <c r="P327" s="620"/>
      <c r="Q327" s="620"/>
      <c r="R327" s="620"/>
      <c r="S327" s="620"/>
      <c r="T327" s="620"/>
      <c r="U327" s="620"/>
      <c r="V327" s="620"/>
      <c r="W327" s="620"/>
      <c r="X327" s="620"/>
      <c r="Y327" s="620"/>
      <c r="Z327" s="620"/>
      <c r="AA327" s="66"/>
      <c r="AB327" s="66"/>
      <c r="AC327" s="80"/>
    </row>
    <row r="328" spans="1:68" ht="16.5" customHeight="1" x14ac:dyDescent="0.25">
      <c r="A328" s="63" t="s">
        <v>528</v>
      </c>
      <c r="B328" s="63" t="s">
        <v>529</v>
      </c>
      <c r="C328" s="36">
        <v>4301180007</v>
      </c>
      <c r="D328" s="621">
        <v>4680115881808</v>
      </c>
      <c r="E328" s="62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531</v>
      </c>
      <c r="N328" s="38"/>
      <c r="O328" s="37">
        <v>730</v>
      </c>
      <c r="P328" s="7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3"/>
      <c r="R328" s="623"/>
      <c r="S328" s="623"/>
      <c r="T328" s="62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6" t="s">
        <v>530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532</v>
      </c>
      <c r="B329" s="63" t="s">
        <v>533</v>
      </c>
      <c r="C329" s="36">
        <v>4301180006</v>
      </c>
      <c r="D329" s="621">
        <v>4680115881822</v>
      </c>
      <c r="E329" s="62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531</v>
      </c>
      <c r="N329" s="38"/>
      <c r="O329" s="37">
        <v>730</v>
      </c>
      <c r="P329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3"/>
      <c r="R329" s="623"/>
      <c r="S329" s="623"/>
      <c r="T329" s="62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8" t="s">
        <v>530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534</v>
      </c>
      <c r="B330" s="63" t="s">
        <v>535</v>
      </c>
      <c r="C330" s="36">
        <v>4301180001</v>
      </c>
      <c r="D330" s="621">
        <v>4680115880016</v>
      </c>
      <c r="E330" s="62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531</v>
      </c>
      <c r="N330" s="38"/>
      <c r="O330" s="37">
        <v>730</v>
      </c>
      <c r="P330" s="7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3"/>
      <c r="R330" s="623"/>
      <c r="S330" s="623"/>
      <c r="T330" s="62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400" t="s">
        <v>530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28"/>
      <c r="B331" s="628"/>
      <c r="C331" s="628"/>
      <c r="D331" s="628"/>
      <c r="E331" s="628"/>
      <c r="F331" s="628"/>
      <c r="G331" s="628"/>
      <c r="H331" s="628"/>
      <c r="I331" s="628"/>
      <c r="J331" s="628"/>
      <c r="K331" s="628"/>
      <c r="L331" s="628"/>
      <c r="M331" s="628"/>
      <c r="N331" s="628"/>
      <c r="O331" s="629"/>
      <c r="P331" s="625" t="s">
        <v>40</v>
      </c>
      <c r="Q331" s="626"/>
      <c r="R331" s="626"/>
      <c r="S331" s="626"/>
      <c r="T331" s="626"/>
      <c r="U331" s="626"/>
      <c r="V331" s="62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28"/>
      <c r="B332" s="628"/>
      <c r="C332" s="628"/>
      <c r="D332" s="628"/>
      <c r="E332" s="628"/>
      <c r="F332" s="628"/>
      <c r="G332" s="628"/>
      <c r="H332" s="628"/>
      <c r="I332" s="628"/>
      <c r="J332" s="628"/>
      <c r="K332" s="628"/>
      <c r="L332" s="628"/>
      <c r="M332" s="628"/>
      <c r="N332" s="628"/>
      <c r="O332" s="629"/>
      <c r="P332" s="625" t="s">
        <v>40</v>
      </c>
      <c r="Q332" s="626"/>
      <c r="R332" s="626"/>
      <c r="S332" s="626"/>
      <c r="T332" s="626"/>
      <c r="U332" s="626"/>
      <c r="V332" s="62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19" t="s">
        <v>536</v>
      </c>
      <c r="B333" s="619"/>
      <c r="C333" s="619"/>
      <c r="D333" s="619"/>
      <c r="E333" s="619"/>
      <c r="F333" s="619"/>
      <c r="G333" s="619"/>
      <c r="H333" s="619"/>
      <c r="I333" s="619"/>
      <c r="J333" s="619"/>
      <c r="K333" s="619"/>
      <c r="L333" s="619"/>
      <c r="M333" s="619"/>
      <c r="N333" s="619"/>
      <c r="O333" s="619"/>
      <c r="P333" s="619"/>
      <c r="Q333" s="619"/>
      <c r="R333" s="619"/>
      <c r="S333" s="619"/>
      <c r="T333" s="619"/>
      <c r="U333" s="619"/>
      <c r="V333" s="619"/>
      <c r="W333" s="619"/>
      <c r="X333" s="619"/>
      <c r="Y333" s="619"/>
      <c r="Z333" s="619"/>
      <c r="AA333" s="65"/>
      <c r="AB333" s="65"/>
      <c r="AC333" s="79"/>
    </row>
    <row r="334" spans="1:68" ht="14.25" customHeight="1" x14ac:dyDescent="0.25">
      <c r="A334" s="620" t="s">
        <v>84</v>
      </c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0"/>
      <c r="P334" s="620"/>
      <c r="Q334" s="620"/>
      <c r="R334" s="620"/>
      <c r="S334" s="620"/>
      <c r="T334" s="620"/>
      <c r="U334" s="620"/>
      <c r="V334" s="620"/>
      <c r="W334" s="620"/>
      <c r="X334" s="620"/>
      <c r="Y334" s="620"/>
      <c r="Z334" s="620"/>
      <c r="AA334" s="66"/>
      <c r="AB334" s="66"/>
      <c r="AC334" s="80"/>
    </row>
    <row r="335" spans="1:68" ht="27" customHeight="1" x14ac:dyDescent="0.25">
      <c r="A335" s="63" t="s">
        <v>537</v>
      </c>
      <c r="B335" s="63" t="s">
        <v>538</v>
      </c>
      <c r="C335" s="36">
        <v>4301051489</v>
      </c>
      <c r="D335" s="621">
        <v>4607091387919</v>
      </c>
      <c r="E335" s="62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115</v>
      </c>
      <c r="L335" s="37" t="s">
        <v>116</v>
      </c>
      <c r="M335" s="38" t="s">
        <v>96</v>
      </c>
      <c r="N335" s="38"/>
      <c r="O335" s="37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3"/>
      <c r="R335" s="623"/>
      <c r="S335" s="623"/>
      <c r="T335" s="62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2" t="s">
        <v>539</v>
      </c>
      <c r="AG335" s="78"/>
      <c r="AJ335" s="84" t="s">
        <v>117</v>
      </c>
      <c r="AK335" s="84">
        <v>64.8</v>
      </c>
      <c r="BB335" s="403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540</v>
      </c>
      <c r="B336" s="63" t="s">
        <v>541</v>
      </c>
      <c r="C336" s="36">
        <v>4301051461</v>
      </c>
      <c r="D336" s="621">
        <v>4680115883604</v>
      </c>
      <c r="E336" s="62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3"/>
      <c r="R336" s="623"/>
      <c r="S336" s="623"/>
      <c r="T336" s="62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4" t="s">
        <v>542</v>
      </c>
      <c r="AG336" s="78"/>
      <c r="AJ336" s="84" t="s">
        <v>45</v>
      </c>
      <c r="AK336" s="84">
        <v>0</v>
      </c>
      <c r="BB336" s="405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543</v>
      </c>
      <c r="B337" s="63" t="s">
        <v>544</v>
      </c>
      <c r="C337" s="36">
        <v>4301051864</v>
      </c>
      <c r="D337" s="621">
        <v>4680115883567</v>
      </c>
      <c r="E337" s="62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96</v>
      </c>
      <c r="N337" s="38"/>
      <c r="O337" s="37">
        <v>40</v>
      </c>
      <c r="P337" s="7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3"/>
      <c r="R337" s="623"/>
      <c r="S337" s="623"/>
      <c r="T337" s="62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6" t="s">
        <v>545</v>
      </c>
      <c r="AG337" s="78"/>
      <c r="AJ337" s="84" t="s">
        <v>45</v>
      </c>
      <c r="AK337" s="84">
        <v>0</v>
      </c>
      <c r="BB337" s="407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28"/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9"/>
      <c r="P338" s="625" t="s">
        <v>40</v>
      </c>
      <c r="Q338" s="626"/>
      <c r="R338" s="626"/>
      <c r="S338" s="626"/>
      <c r="T338" s="626"/>
      <c r="U338" s="626"/>
      <c r="V338" s="62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28"/>
      <c r="B339" s="628"/>
      <c r="C339" s="628"/>
      <c r="D339" s="628"/>
      <c r="E339" s="628"/>
      <c r="F339" s="628"/>
      <c r="G339" s="628"/>
      <c r="H339" s="628"/>
      <c r="I339" s="628"/>
      <c r="J339" s="628"/>
      <c r="K339" s="628"/>
      <c r="L339" s="628"/>
      <c r="M339" s="628"/>
      <c r="N339" s="628"/>
      <c r="O339" s="629"/>
      <c r="P339" s="625" t="s">
        <v>40</v>
      </c>
      <c r="Q339" s="626"/>
      <c r="R339" s="626"/>
      <c r="S339" s="626"/>
      <c r="T339" s="626"/>
      <c r="U339" s="626"/>
      <c r="V339" s="62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18" t="s">
        <v>546</v>
      </c>
      <c r="B340" s="618"/>
      <c r="C340" s="618"/>
      <c r="D340" s="618"/>
      <c r="E340" s="618"/>
      <c r="F340" s="618"/>
      <c r="G340" s="618"/>
      <c r="H340" s="618"/>
      <c r="I340" s="618"/>
      <c r="J340" s="618"/>
      <c r="K340" s="618"/>
      <c r="L340" s="618"/>
      <c r="M340" s="618"/>
      <c r="N340" s="618"/>
      <c r="O340" s="618"/>
      <c r="P340" s="618"/>
      <c r="Q340" s="618"/>
      <c r="R340" s="618"/>
      <c r="S340" s="618"/>
      <c r="T340" s="618"/>
      <c r="U340" s="618"/>
      <c r="V340" s="618"/>
      <c r="W340" s="618"/>
      <c r="X340" s="618"/>
      <c r="Y340" s="618"/>
      <c r="Z340" s="618"/>
      <c r="AA340" s="54"/>
      <c r="AB340" s="54"/>
      <c r="AC340" s="54"/>
    </row>
    <row r="341" spans="1:68" ht="16.5" customHeight="1" x14ac:dyDescent="0.25">
      <c r="A341" s="619" t="s">
        <v>547</v>
      </c>
      <c r="B341" s="619"/>
      <c r="C341" s="619"/>
      <c r="D341" s="619"/>
      <c r="E341" s="619"/>
      <c r="F341" s="619"/>
      <c r="G341" s="619"/>
      <c r="H341" s="619"/>
      <c r="I341" s="619"/>
      <c r="J341" s="619"/>
      <c r="K341" s="619"/>
      <c r="L341" s="619"/>
      <c r="M341" s="619"/>
      <c r="N341" s="619"/>
      <c r="O341" s="619"/>
      <c r="P341" s="619"/>
      <c r="Q341" s="619"/>
      <c r="R341" s="619"/>
      <c r="S341" s="619"/>
      <c r="T341" s="619"/>
      <c r="U341" s="619"/>
      <c r="V341" s="619"/>
      <c r="W341" s="619"/>
      <c r="X341" s="619"/>
      <c r="Y341" s="619"/>
      <c r="Z341" s="619"/>
      <c r="AA341" s="65"/>
      <c r="AB341" s="65"/>
      <c r="AC341" s="79"/>
    </row>
    <row r="342" spans="1:68" ht="14.25" customHeight="1" x14ac:dyDescent="0.25">
      <c r="A342" s="620" t="s">
        <v>110</v>
      </c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0"/>
      <c r="P342" s="620"/>
      <c r="Q342" s="620"/>
      <c r="R342" s="620"/>
      <c r="S342" s="620"/>
      <c r="T342" s="620"/>
      <c r="U342" s="620"/>
      <c r="V342" s="620"/>
      <c r="W342" s="620"/>
      <c r="X342" s="620"/>
      <c r="Y342" s="620"/>
      <c r="Z342" s="620"/>
      <c r="AA342" s="66"/>
      <c r="AB342" s="66"/>
      <c r="AC342" s="80"/>
    </row>
    <row r="343" spans="1:68" ht="37.5" customHeight="1" x14ac:dyDescent="0.25">
      <c r="A343" s="63" t="s">
        <v>548</v>
      </c>
      <c r="B343" s="63" t="s">
        <v>549</v>
      </c>
      <c r="C343" s="36">
        <v>4301011869</v>
      </c>
      <c r="D343" s="621">
        <v>4680115884847</v>
      </c>
      <c r="E343" s="62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115</v>
      </c>
      <c r="L343" s="37" t="s">
        <v>116</v>
      </c>
      <c r="M343" s="38" t="s">
        <v>82</v>
      </c>
      <c r="N343" s="38"/>
      <c r="O343" s="37">
        <v>60</v>
      </c>
      <c r="P343" s="79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3"/>
      <c r="R343" s="623"/>
      <c r="S343" s="623"/>
      <c r="T343" s="62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1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8" t="s">
        <v>550</v>
      </c>
      <c r="AG343" s="78"/>
      <c r="AJ343" s="84" t="s">
        <v>117</v>
      </c>
      <c r="AK343" s="84">
        <v>120</v>
      </c>
      <c r="BB343" s="409" t="s">
        <v>66</v>
      </c>
      <c r="BM343" s="78">
        <f t="shared" ref="BM343:BM349" si="32">IFERROR(X343*I343/H343,"0")</f>
        <v>0</v>
      </c>
      <c r="BN343" s="78">
        <f t="shared" ref="BN343:BN349" si="33">IFERROR(Y343*I343/H343,"0")</f>
        <v>0</v>
      </c>
      <c r="BO343" s="78">
        <f t="shared" ref="BO343:BO349" si="34">IFERROR(1/J343*(X343/H343),"0")</f>
        <v>0</v>
      </c>
      <c r="BP343" s="78">
        <f t="shared" ref="BP343:BP349" si="35">IFERROR(1/J343*(Y343/H343),"0")</f>
        <v>0</v>
      </c>
    </row>
    <row r="344" spans="1:68" ht="27" customHeight="1" x14ac:dyDescent="0.25">
      <c r="A344" s="63" t="s">
        <v>551</v>
      </c>
      <c r="B344" s="63" t="s">
        <v>552</v>
      </c>
      <c r="C344" s="36">
        <v>4301011870</v>
      </c>
      <c r="D344" s="621">
        <v>4680115884854</v>
      </c>
      <c r="E344" s="62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115</v>
      </c>
      <c r="L344" s="37" t="s">
        <v>116</v>
      </c>
      <c r="M344" s="38" t="s">
        <v>82</v>
      </c>
      <c r="N344" s="38"/>
      <c r="O344" s="37">
        <v>60</v>
      </c>
      <c r="P344" s="79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3"/>
      <c r="R344" s="623"/>
      <c r="S344" s="623"/>
      <c r="T344" s="62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1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0" t="s">
        <v>553</v>
      </c>
      <c r="AG344" s="78"/>
      <c r="AJ344" s="84" t="s">
        <v>117</v>
      </c>
      <c r="AK344" s="84">
        <v>120</v>
      </c>
      <c r="BB344" s="411" t="s">
        <v>66</v>
      </c>
      <c r="BM344" s="78">
        <f t="shared" si="32"/>
        <v>0</v>
      </c>
      <c r="BN344" s="78">
        <f t="shared" si="33"/>
        <v>0</v>
      </c>
      <c r="BO344" s="78">
        <f t="shared" si="34"/>
        <v>0</v>
      </c>
      <c r="BP344" s="78">
        <f t="shared" si="35"/>
        <v>0</v>
      </c>
    </row>
    <row r="345" spans="1:68" ht="27" customHeight="1" x14ac:dyDescent="0.25">
      <c r="A345" s="63" t="s">
        <v>554</v>
      </c>
      <c r="B345" s="63" t="s">
        <v>555</v>
      </c>
      <c r="C345" s="36">
        <v>4301011832</v>
      </c>
      <c r="D345" s="621">
        <v>4607091383997</v>
      </c>
      <c r="E345" s="62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115</v>
      </c>
      <c r="L345" s="37" t="s">
        <v>116</v>
      </c>
      <c r="M345" s="38" t="s">
        <v>96</v>
      </c>
      <c r="N345" s="38"/>
      <c r="O345" s="37">
        <v>60</v>
      </c>
      <c r="P345" s="7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3"/>
      <c r="R345" s="623"/>
      <c r="S345" s="623"/>
      <c r="T345" s="62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1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2" t="s">
        <v>556</v>
      </c>
      <c r="AG345" s="78"/>
      <c r="AJ345" s="84" t="s">
        <v>117</v>
      </c>
      <c r="AK345" s="84">
        <v>120</v>
      </c>
      <c r="BB345" s="413" t="s">
        <v>66</v>
      </c>
      <c r="BM345" s="78">
        <f t="shared" si="32"/>
        <v>0</v>
      </c>
      <c r="BN345" s="78">
        <f t="shared" si="33"/>
        <v>0</v>
      </c>
      <c r="BO345" s="78">
        <f t="shared" si="34"/>
        <v>0</v>
      </c>
      <c r="BP345" s="78">
        <f t="shared" si="35"/>
        <v>0</v>
      </c>
    </row>
    <row r="346" spans="1:68" ht="37.5" customHeight="1" x14ac:dyDescent="0.25">
      <c r="A346" s="63" t="s">
        <v>557</v>
      </c>
      <c r="B346" s="63" t="s">
        <v>558</v>
      </c>
      <c r="C346" s="36">
        <v>4301011867</v>
      </c>
      <c r="D346" s="621">
        <v>4680115884830</v>
      </c>
      <c r="E346" s="62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115</v>
      </c>
      <c r="L346" s="37" t="s">
        <v>116</v>
      </c>
      <c r="M346" s="38" t="s">
        <v>82</v>
      </c>
      <c r="N346" s="38"/>
      <c r="O346" s="37">
        <v>60</v>
      </c>
      <c r="P346" s="7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23"/>
      <c r="R346" s="623"/>
      <c r="S346" s="623"/>
      <c r="T346" s="62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1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4" t="s">
        <v>559</v>
      </c>
      <c r="AG346" s="78"/>
      <c r="AJ346" s="84" t="s">
        <v>117</v>
      </c>
      <c r="AK346" s="84">
        <v>120</v>
      </c>
      <c r="BB346" s="415" t="s">
        <v>66</v>
      </c>
      <c r="BM346" s="78">
        <f t="shared" si="32"/>
        <v>0</v>
      </c>
      <c r="BN346" s="78">
        <f t="shared" si="33"/>
        <v>0</v>
      </c>
      <c r="BO346" s="78">
        <f t="shared" si="34"/>
        <v>0</v>
      </c>
      <c r="BP346" s="78">
        <f t="shared" si="35"/>
        <v>0</v>
      </c>
    </row>
    <row r="347" spans="1:68" ht="27" customHeight="1" x14ac:dyDescent="0.25">
      <c r="A347" s="63" t="s">
        <v>560</v>
      </c>
      <c r="B347" s="63" t="s">
        <v>561</v>
      </c>
      <c r="C347" s="36">
        <v>4301011433</v>
      </c>
      <c r="D347" s="621">
        <v>4680115882638</v>
      </c>
      <c r="E347" s="62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120</v>
      </c>
      <c r="L347" s="37" t="s">
        <v>45</v>
      </c>
      <c r="M347" s="38" t="s">
        <v>114</v>
      </c>
      <c r="N347" s="38"/>
      <c r="O347" s="37">
        <v>90</v>
      </c>
      <c r="P347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3"/>
      <c r="R347" s="623"/>
      <c r="S347" s="623"/>
      <c r="T347" s="62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1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6" t="s">
        <v>562</v>
      </c>
      <c r="AG347" s="78"/>
      <c r="AJ347" s="84" t="s">
        <v>45</v>
      </c>
      <c r="AK347" s="84">
        <v>0</v>
      </c>
      <c r="BB347" s="417" t="s">
        <v>66</v>
      </c>
      <c r="BM347" s="78">
        <f t="shared" si="32"/>
        <v>0</v>
      </c>
      <c r="BN347" s="78">
        <f t="shared" si="33"/>
        <v>0</v>
      </c>
      <c r="BO347" s="78">
        <f t="shared" si="34"/>
        <v>0</v>
      </c>
      <c r="BP347" s="78">
        <f t="shared" si="35"/>
        <v>0</v>
      </c>
    </row>
    <row r="348" spans="1:68" ht="27" customHeight="1" x14ac:dyDescent="0.25">
      <c r="A348" s="63" t="s">
        <v>563</v>
      </c>
      <c r="B348" s="63" t="s">
        <v>564</v>
      </c>
      <c r="C348" s="36">
        <v>4301011952</v>
      </c>
      <c r="D348" s="621">
        <v>4680115884922</v>
      </c>
      <c r="E348" s="62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82</v>
      </c>
      <c r="N348" s="38"/>
      <c r="O348" s="37">
        <v>60</v>
      </c>
      <c r="P348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3"/>
      <c r="R348" s="623"/>
      <c r="S348" s="623"/>
      <c r="T348" s="62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1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8" t="s">
        <v>553</v>
      </c>
      <c r="AG348" s="78"/>
      <c r="AJ348" s="84" t="s">
        <v>45</v>
      </c>
      <c r="AK348" s="84">
        <v>0</v>
      </c>
      <c r="BB348" s="419" t="s">
        <v>66</v>
      </c>
      <c r="BM348" s="78">
        <f t="shared" si="32"/>
        <v>0</v>
      </c>
      <c r="BN348" s="78">
        <f t="shared" si="33"/>
        <v>0</v>
      </c>
      <c r="BO348" s="78">
        <f t="shared" si="34"/>
        <v>0</v>
      </c>
      <c r="BP348" s="78">
        <f t="shared" si="35"/>
        <v>0</v>
      </c>
    </row>
    <row r="349" spans="1:68" ht="37.5" customHeight="1" x14ac:dyDescent="0.25">
      <c r="A349" s="63" t="s">
        <v>565</v>
      </c>
      <c r="B349" s="63" t="s">
        <v>566</v>
      </c>
      <c r="C349" s="36">
        <v>4301011868</v>
      </c>
      <c r="D349" s="621">
        <v>4680115884861</v>
      </c>
      <c r="E349" s="62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82</v>
      </c>
      <c r="N349" s="38"/>
      <c r="O349" s="37">
        <v>60</v>
      </c>
      <c r="P349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3"/>
      <c r="R349" s="623"/>
      <c r="S349" s="623"/>
      <c r="T349" s="62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1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20" t="s">
        <v>559</v>
      </c>
      <c r="AG349" s="78"/>
      <c r="AJ349" s="84" t="s">
        <v>45</v>
      </c>
      <c r="AK349" s="84">
        <v>0</v>
      </c>
      <c r="BB349" s="421" t="s">
        <v>66</v>
      </c>
      <c r="BM349" s="78">
        <f t="shared" si="32"/>
        <v>0</v>
      </c>
      <c r="BN349" s="78">
        <f t="shared" si="33"/>
        <v>0</v>
      </c>
      <c r="BO349" s="78">
        <f t="shared" si="34"/>
        <v>0</v>
      </c>
      <c r="BP349" s="78">
        <f t="shared" si="35"/>
        <v>0</v>
      </c>
    </row>
    <row r="350" spans="1:68" x14ac:dyDescent="0.2">
      <c r="A350" s="628"/>
      <c r="B350" s="628"/>
      <c r="C350" s="628"/>
      <c r="D350" s="628"/>
      <c r="E350" s="628"/>
      <c r="F350" s="628"/>
      <c r="G350" s="628"/>
      <c r="H350" s="628"/>
      <c r="I350" s="628"/>
      <c r="J350" s="628"/>
      <c r="K350" s="628"/>
      <c r="L350" s="628"/>
      <c r="M350" s="628"/>
      <c r="N350" s="628"/>
      <c r="O350" s="629"/>
      <c r="P350" s="625" t="s">
        <v>40</v>
      </c>
      <c r="Q350" s="626"/>
      <c r="R350" s="626"/>
      <c r="S350" s="626"/>
      <c r="T350" s="626"/>
      <c r="U350" s="626"/>
      <c r="V350" s="627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28"/>
      <c r="B351" s="628"/>
      <c r="C351" s="628"/>
      <c r="D351" s="628"/>
      <c r="E351" s="628"/>
      <c r="F351" s="628"/>
      <c r="G351" s="628"/>
      <c r="H351" s="628"/>
      <c r="I351" s="628"/>
      <c r="J351" s="628"/>
      <c r="K351" s="628"/>
      <c r="L351" s="628"/>
      <c r="M351" s="628"/>
      <c r="N351" s="628"/>
      <c r="O351" s="629"/>
      <c r="P351" s="625" t="s">
        <v>40</v>
      </c>
      <c r="Q351" s="626"/>
      <c r="R351" s="626"/>
      <c r="S351" s="626"/>
      <c r="T351" s="626"/>
      <c r="U351" s="626"/>
      <c r="V351" s="627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20" t="s">
        <v>146</v>
      </c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0"/>
      <c r="P352" s="620"/>
      <c r="Q352" s="620"/>
      <c r="R352" s="620"/>
      <c r="S352" s="620"/>
      <c r="T352" s="620"/>
      <c r="U352" s="620"/>
      <c r="V352" s="620"/>
      <c r="W352" s="620"/>
      <c r="X352" s="620"/>
      <c r="Y352" s="620"/>
      <c r="Z352" s="620"/>
      <c r="AA352" s="66"/>
      <c r="AB352" s="66"/>
      <c r="AC352" s="80"/>
    </row>
    <row r="353" spans="1:68" ht="27" customHeight="1" x14ac:dyDescent="0.25">
      <c r="A353" s="63" t="s">
        <v>567</v>
      </c>
      <c r="B353" s="63" t="s">
        <v>568</v>
      </c>
      <c r="C353" s="36">
        <v>4301020178</v>
      </c>
      <c r="D353" s="621">
        <v>4607091383980</v>
      </c>
      <c r="E353" s="62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115</v>
      </c>
      <c r="L353" s="37" t="s">
        <v>116</v>
      </c>
      <c r="M353" s="38" t="s">
        <v>114</v>
      </c>
      <c r="N353" s="38"/>
      <c r="O353" s="37">
        <v>50</v>
      </c>
      <c r="P353" s="7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3"/>
      <c r="R353" s="623"/>
      <c r="S353" s="623"/>
      <c r="T353" s="62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2" t="s">
        <v>569</v>
      </c>
      <c r="AG353" s="78"/>
      <c r="AJ353" s="84" t="s">
        <v>117</v>
      </c>
      <c r="AK353" s="84">
        <v>120</v>
      </c>
      <c r="BB353" s="423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570</v>
      </c>
      <c r="B354" s="63" t="s">
        <v>571</v>
      </c>
      <c r="C354" s="36">
        <v>4301020179</v>
      </c>
      <c r="D354" s="621">
        <v>4607091384178</v>
      </c>
      <c r="E354" s="62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114</v>
      </c>
      <c r="N354" s="38"/>
      <c r="O354" s="37">
        <v>50</v>
      </c>
      <c r="P354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3"/>
      <c r="R354" s="623"/>
      <c r="S354" s="623"/>
      <c r="T354" s="62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4" t="s">
        <v>569</v>
      </c>
      <c r="AG354" s="78"/>
      <c r="AJ354" s="84" t="s">
        <v>45</v>
      </c>
      <c r="AK354" s="84">
        <v>0</v>
      </c>
      <c r="BB354" s="42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28"/>
      <c r="B355" s="628"/>
      <c r="C355" s="628"/>
      <c r="D355" s="628"/>
      <c r="E355" s="628"/>
      <c r="F355" s="628"/>
      <c r="G355" s="628"/>
      <c r="H355" s="628"/>
      <c r="I355" s="628"/>
      <c r="J355" s="628"/>
      <c r="K355" s="628"/>
      <c r="L355" s="628"/>
      <c r="M355" s="628"/>
      <c r="N355" s="628"/>
      <c r="O355" s="629"/>
      <c r="P355" s="625" t="s">
        <v>40</v>
      </c>
      <c r="Q355" s="626"/>
      <c r="R355" s="626"/>
      <c r="S355" s="626"/>
      <c r="T355" s="626"/>
      <c r="U355" s="626"/>
      <c r="V355" s="62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28"/>
      <c r="B356" s="628"/>
      <c r="C356" s="628"/>
      <c r="D356" s="628"/>
      <c r="E356" s="628"/>
      <c r="F356" s="628"/>
      <c r="G356" s="628"/>
      <c r="H356" s="628"/>
      <c r="I356" s="628"/>
      <c r="J356" s="628"/>
      <c r="K356" s="628"/>
      <c r="L356" s="628"/>
      <c r="M356" s="628"/>
      <c r="N356" s="628"/>
      <c r="O356" s="629"/>
      <c r="P356" s="625" t="s">
        <v>40</v>
      </c>
      <c r="Q356" s="626"/>
      <c r="R356" s="626"/>
      <c r="S356" s="626"/>
      <c r="T356" s="626"/>
      <c r="U356" s="626"/>
      <c r="V356" s="62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0" t="s">
        <v>84</v>
      </c>
      <c r="B357" s="620"/>
      <c r="C357" s="620"/>
      <c r="D357" s="620"/>
      <c r="E357" s="620"/>
      <c r="F357" s="620"/>
      <c r="G357" s="620"/>
      <c r="H357" s="620"/>
      <c r="I357" s="620"/>
      <c r="J357" s="620"/>
      <c r="K357" s="620"/>
      <c r="L357" s="620"/>
      <c r="M357" s="620"/>
      <c r="N357" s="620"/>
      <c r="O357" s="620"/>
      <c r="P357" s="620"/>
      <c r="Q357" s="620"/>
      <c r="R357" s="620"/>
      <c r="S357" s="620"/>
      <c r="T357" s="620"/>
      <c r="U357" s="620"/>
      <c r="V357" s="620"/>
      <c r="W357" s="620"/>
      <c r="X357" s="620"/>
      <c r="Y357" s="620"/>
      <c r="Z357" s="620"/>
      <c r="AA357" s="66"/>
      <c r="AB357" s="66"/>
      <c r="AC357" s="80"/>
    </row>
    <row r="358" spans="1:68" ht="27" customHeight="1" x14ac:dyDescent="0.25">
      <c r="A358" s="63" t="s">
        <v>572</v>
      </c>
      <c r="B358" s="63" t="s">
        <v>573</v>
      </c>
      <c r="C358" s="36">
        <v>4301051903</v>
      </c>
      <c r="D358" s="621">
        <v>4607091383928</v>
      </c>
      <c r="E358" s="62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115</v>
      </c>
      <c r="L358" s="37" t="s">
        <v>45</v>
      </c>
      <c r="M358" s="38" t="s">
        <v>88</v>
      </c>
      <c r="N358" s="38"/>
      <c r="O358" s="37">
        <v>40</v>
      </c>
      <c r="P358" s="79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3"/>
      <c r="R358" s="623"/>
      <c r="S358" s="623"/>
      <c r="T358" s="62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6" t="s">
        <v>574</v>
      </c>
      <c r="AG358" s="78"/>
      <c r="AJ358" s="84" t="s">
        <v>45</v>
      </c>
      <c r="AK358" s="84">
        <v>0</v>
      </c>
      <c r="BB358" s="42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575</v>
      </c>
      <c r="B359" s="63" t="s">
        <v>576</v>
      </c>
      <c r="C359" s="36">
        <v>4301051897</v>
      </c>
      <c r="D359" s="621">
        <v>4607091384260</v>
      </c>
      <c r="E359" s="62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115</v>
      </c>
      <c r="L359" s="37" t="s">
        <v>45</v>
      </c>
      <c r="M359" s="38" t="s">
        <v>88</v>
      </c>
      <c r="N359" s="38"/>
      <c r="O359" s="37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3"/>
      <c r="R359" s="623"/>
      <c r="S359" s="623"/>
      <c r="T359" s="62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8" t="s">
        <v>577</v>
      </c>
      <c r="AG359" s="78"/>
      <c r="AJ359" s="84" t="s">
        <v>45</v>
      </c>
      <c r="AK359" s="84">
        <v>0</v>
      </c>
      <c r="BB359" s="42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28"/>
      <c r="B360" s="628"/>
      <c r="C360" s="628"/>
      <c r="D360" s="628"/>
      <c r="E360" s="628"/>
      <c r="F360" s="628"/>
      <c r="G360" s="628"/>
      <c r="H360" s="628"/>
      <c r="I360" s="628"/>
      <c r="J360" s="628"/>
      <c r="K360" s="628"/>
      <c r="L360" s="628"/>
      <c r="M360" s="628"/>
      <c r="N360" s="628"/>
      <c r="O360" s="629"/>
      <c r="P360" s="625" t="s">
        <v>40</v>
      </c>
      <c r="Q360" s="626"/>
      <c r="R360" s="626"/>
      <c r="S360" s="626"/>
      <c r="T360" s="626"/>
      <c r="U360" s="626"/>
      <c r="V360" s="62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28"/>
      <c r="B361" s="628"/>
      <c r="C361" s="628"/>
      <c r="D361" s="628"/>
      <c r="E361" s="628"/>
      <c r="F361" s="628"/>
      <c r="G361" s="628"/>
      <c r="H361" s="628"/>
      <c r="I361" s="628"/>
      <c r="J361" s="628"/>
      <c r="K361" s="628"/>
      <c r="L361" s="628"/>
      <c r="M361" s="628"/>
      <c r="N361" s="628"/>
      <c r="O361" s="629"/>
      <c r="P361" s="625" t="s">
        <v>40</v>
      </c>
      <c r="Q361" s="626"/>
      <c r="R361" s="626"/>
      <c r="S361" s="626"/>
      <c r="T361" s="626"/>
      <c r="U361" s="626"/>
      <c r="V361" s="62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0" t="s">
        <v>176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6"/>
      <c r="AB362" s="66"/>
      <c r="AC362" s="80"/>
    </row>
    <row r="363" spans="1:68" ht="16.5" customHeight="1" x14ac:dyDescent="0.25">
      <c r="A363" s="63" t="s">
        <v>578</v>
      </c>
      <c r="B363" s="63" t="s">
        <v>579</v>
      </c>
      <c r="C363" s="36">
        <v>4301060524</v>
      </c>
      <c r="D363" s="621">
        <v>4607091384673</v>
      </c>
      <c r="E363" s="62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115</v>
      </c>
      <c r="L363" s="37" t="s">
        <v>45</v>
      </c>
      <c r="M363" s="38" t="s">
        <v>88</v>
      </c>
      <c r="N363" s="38"/>
      <c r="O363" s="37">
        <v>40</v>
      </c>
      <c r="P363" s="80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623"/>
      <c r="R363" s="623"/>
      <c r="S363" s="623"/>
      <c r="T363" s="62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0" t="s">
        <v>580</v>
      </c>
      <c r="AG363" s="78"/>
      <c r="AJ363" s="84" t="s">
        <v>45</v>
      </c>
      <c r="AK363" s="84">
        <v>0</v>
      </c>
      <c r="BB363" s="43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28"/>
      <c r="B364" s="628"/>
      <c r="C364" s="628"/>
      <c r="D364" s="628"/>
      <c r="E364" s="628"/>
      <c r="F364" s="628"/>
      <c r="G364" s="628"/>
      <c r="H364" s="628"/>
      <c r="I364" s="628"/>
      <c r="J364" s="628"/>
      <c r="K364" s="628"/>
      <c r="L364" s="628"/>
      <c r="M364" s="628"/>
      <c r="N364" s="628"/>
      <c r="O364" s="629"/>
      <c r="P364" s="625" t="s">
        <v>40</v>
      </c>
      <c r="Q364" s="626"/>
      <c r="R364" s="626"/>
      <c r="S364" s="626"/>
      <c r="T364" s="626"/>
      <c r="U364" s="626"/>
      <c r="V364" s="62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28"/>
      <c r="B365" s="628"/>
      <c r="C365" s="628"/>
      <c r="D365" s="628"/>
      <c r="E365" s="628"/>
      <c r="F365" s="628"/>
      <c r="G365" s="628"/>
      <c r="H365" s="628"/>
      <c r="I365" s="628"/>
      <c r="J365" s="628"/>
      <c r="K365" s="628"/>
      <c r="L365" s="628"/>
      <c r="M365" s="628"/>
      <c r="N365" s="628"/>
      <c r="O365" s="629"/>
      <c r="P365" s="625" t="s">
        <v>40</v>
      </c>
      <c r="Q365" s="626"/>
      <c r="R365" s="626"/>
      <c r="S365" s="626"/>
      <c r="T365" s="626"/>
      <c r="U365" s="626"/>
      <c r="V365" s="62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19" t="s">
        <v>581</v>
      </c>
      <c r="B366" s="619"/>
      <c r="C366" s="619"/>
      <c r="D366" s="619"/>
      <c r="E366" s="619"/>
      <c r="F366" s="619"/>
      <c r="G366" s="619"/>
      <c r="H366" s="619"/>
      <c r="I366" s="619"/>
      <c r="J366" s="619"/>
      <c r="K366" s="619"/>
      <c r="L366" s="619"/>
      <c r="M366" s="619"/>
      <c r="N366" s="619"/>
      <c r="O366" s="619"/>
      <c r="P366" s="619"/>
      <c r="Q366" s="619"/>
      <c r="R366" s="619"/>
      <c r="S366" s="619"/>
      <c r="T366" s="619"/>
      <c r="U366" s="619"/>
      <c r="V366" s="619"/>
      <c r="W366" s="619"/>
      <c r="X366" s="619"/>
      <c r="Y366" s="619"/>
      <c r="Z366" s="619"/>
      <c r="AA366" s="65"/>
      <c r="AB366" s="65"/>
      <c r="AC366" s="79"/>
    </row>
    <row r="367" spans="1:68" ht="14.25" customHeight="1" x14ac:dyDescent="0.25">
      <c r="A367" s="620" t="s">
        <v>110</v>
      </c>
      <c r="B367" s="620"/>
      <c r="C367" s="620"/>
      <c r="D367" s="620"/>
      <c r="E367" s="620"/>
      <c r="F367" s="620"/>
      <c r="G367" s="620"/>
      <c r="H367" s="620"/>
      <c r="I367" s="620"/>
      <c r="J367" s="620"/>
      <c r="K367" s="620"/>
      <c r="L367" s="620"/>
      <c r="M367" s="620"/>
      <c r="N367" s="620"/>
      <c r="O367" s="620"/>
      <c r="P367" s="620"/>
      <c r="Q367" s="620"/>
      <c r="R367" s="620"/>
      <c r="S367" s="620"/>
      <c r="T367" s="620"/>
      <c r="U367" s="620"/>
      <c r="V367" s="620"/>
      <c r="W367" s="620"/>
      <c r="X367" s="620"/>
      <c r="Y367" s="620"/>
      <c r="Z367" s="620"/>
      <c r="AA367" s="66"/>
      <c r="AB367" s="66"/>
      <c r="AC367" s="80"/>
    </row>
    <row r="368" spans="1:68" ht="37.5" customHeight="1" x14ac:dyDescent="0.25">
      <c r="A368" s="63" t="s">
        <v>582</v>
      </c>
      <c r="B368" s="63" t="s">
        <v>583</v>
      </c>
      <c r="C368" s="36">
        <v>4301011875</v>
      </c>
      <c r="D368" s="621">
        <v>4680115884885</v>
      </c>
      <c r="E368" s="621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115</v>
      </c>
      <c r="L368" s="37" t="s">
        <v>45</v>
      </c>
      <c r="M368" s="38" t="s">
        <v>82</v>
      </c>
      <c r="N368" s="38"/>
      <c r="O368" s="37">
        <v>60</v>
      </c>
      <c r="P368" s="8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3"/>
      <c r="R368" s="623"/>
      <c r="S368" s="623"/>
      <c r="T368" s="62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2" t="s">
        <v>584</v>
      </c>
      <c r="AG368" s="78"/>
      <c r="AJ368" s="84" t="s">
        <v>45</v>
      </c>
      <c r="AK368" s="84">
        <v>0</v>
      </c>
      <c r="BB368" s="43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585</v>
      </c>
      <c r="B369" s="63" t="s">
        <v>586</v>
      </c>
      <c r="C369" s="36">
        <v>4301011871</v>
      </c>
      <c r="D369" s="621">
        <v>4680115884908</v>
      </c>
      <c r="E369" s="621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82</v>
      </c>
      <c r="N369" s="38"/>
      <c r="O369" s="37">
        <v>60</v>
      </c>
      <c r="P369" s="8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3"/>
      <c r="R369" s="623"/>
      <c r="S369" s="623"/>
      <c r="T369" s="62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4" t="s">
        <v>584</v>
      </c>
      <c r="AG369" s="78"/>
      <c r="AJ369" s="84" t="s">
        <v>45</v>
      </c>
      <c r="AK369" s="84">
        <v>0</v>
      </c>
      <c r="BB369" s="43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28"/>
      <c r="B370" s="628"/>
      <c r="C370" s="628"/>
      <c r="D370" s="628"/>
      <c r="E370" s="628"/>
      <c r="F370" s="628"/>
      <c r="G370" s="628"/>
      <c r="H370" s="628"/>
      <c r="I370" s="628"/>
      <c r="J370" s="628"/>
      <c r="K370" s="628"/>
      <c r="L370" s="628"/>
      <c r="M370" s="628"/>
      <c r="N370" s="628"/>
      <c r="O370" s="629"/>
      <c r="P370" s="625" t="s">
        <v>40</v>
      </c>
      <c r="Q370" s="626"/>
      <c r="R370" s="626"/>
      <c r="S370" s="626"/>
      <c r="T370" s="626"/>
      <c r="U370" s="626"/>
      <c r="V370" s="627"/>
      <c r="W370" s="42" t="s">
        <v>39</v>
      </c>
      <c r="X370" s="43">
        <f>IFERROR(X368/H368,"0")+IFERROR(X369/H369,"0")</f>
        <v>0</v>
      </c>
      <c r="Y370" s="43">
        <f>IFERROR(Y368/H368,"0")+IFERROR(Y369/H369,"0")</f>
        <v>0</v>
      </c>
      <c r="Z370" s="43">
        <f>IFERROR(IF(Z368="",0,Z368),"0")+IFERROR(IF(Z369="",0,Z369),"0")</f>
        <v>0</v>
      </c>
      <c r="AA370" s="67"/>
      <c r="AB370" s="67"/>
      <c r="AC370" s="67"/>
    </row>
    <row r="371" spans="1:68" x14ac:dyDescent="0.2">
      <c r="A371" s="628"/>
      <c r="B371" s="628"/>
      <c r="C371" s="628"/>
      <c r="D371" s="628"/>
      <c r="E371" s="628"/>
      <c r="F371" s="628"/>
      <c r="G371" s="628"/>
      <c r="H371" s="628"/>
      <c r="I371" s="628"/>
      <c r="J371" s="628"/>
      <c r="K371" s="628"/>
      <c r="L371" s="628"/>
      <c r="M371" s="628"/>
      <c r="N371" s="628"/>
      <c r="O371" s="629"/>
      <c r="P371" s="625" t="s">
        <v>40</v>
      </c>
      <c r="Q371" s="626"/>
      <c r="R371" s="626"/>
      <c r="S371" s="626"/>
      <c r="T371" s="626"/>
      <c r="U371" s="626"/>
      <c r="V371" s="627"/>
      <c r="W371" s="42" t="s">
        <v>0</v>
      </c>
      <c r="X371" s="43">
        <f>IFERROR(SUM(X368:X369),"0")</f>
        <v>0</v>
      </c>
      <c r="Y371" s="43">
        <f>IFERROR(SUM(Y368:Y369),"0")</f>
        <v>0</v>
      </c>
      <c r="Z371" s="42"/>
      <c r="AA371" s="67"/>
      <c r="AB371" s="67"/>
      <c r="AC371" s="67"/>
    </row>
    <row r="372" spans="1:68" ht="14.25" customHeight="1" x14ac:dyDescent="0.25">
      <c r="A372" s="620" t="s">
        <v>78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6"/>
      <c r="AB372" s="66"/>
      <c r="AC372" s="80"/>
    </row>
    <row r="373" spans="1:68" ht="27" customHeight="1" x14ac:dyDescent="0.25">
      <c r="A373" s="63" t="s">
        <v>587</v>
      </c>
      <c r="B373" s="63" t="s">
        <v>588</v>
      </c>
      <c r="C373" s="36">
        <v>4301031303</v>
      </c>
      <c r="D373" s="621">
        <v>4607091384802</v>
      </c>
      <c r="E373" s="621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45</v>
      </c>
      <c r="M373" s="38" t="s">
        <v>82</v>
      </c>
      <c r="N373" s="38"/>
      <c r="O373" s="37">
        <v>35</v>
      </c>
      <c r="P373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3"/>
      <c r="R373" s="623"/>
      <c r="S373" s="623"/>
      <c r="T373" s="62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6" t="s">
        <v>589</v>
      </c>
      <c r="AG373" s="78"/>
      <c r="AJ373" s="84" t="s">
        <v>45</v>
      </c>
      <c r="AK373" s="84">
        <v>0</v>
      </c>
      <c r="BB373" s="43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587</v>
      </c>
      <c r="B374" s="63" t="s">
        <v>590</v>
      </c>
      <c r="C374" s="36">
        <v>4301031457</v>
      </c>
      <c r="D374" s="621">
        <v>4607091384802</v>
      </c>
      <c r="E374" s="621"/>
      <c r="F374" s="62">
        <v>0.7</v>
      </c>
      <c r="G374" s="37">
        <v>6</v>
      </c>
      <c r="H374" s="62">
        <v>4.2</v>
      </c>
      <c r="I374" s="62">
        <v>4.47</v>
      </c>
      <c r="J374" s="37">
        <v>132</v>
      </c>
      <c r="K374" s="37" t="s">
        <v>120</v>
      </c>
      <c r="L374" s="37" t="s">
        <v>45</v>
      </c>
      <c r="M374" s="38" t="s">
        <v>82</v>
      </c>
      <c r="N374" s="38"/>
      <c r="O374" s="37">
        <v>50</v>
      </c>
      <c r="P374" s="805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623"/>
      <c r="R374" s="623"/>
      <c r="S374" s="623"/>
      <c r="T374" s="62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8" t="s">
        <v>591</v>
      </c>
      <c r="AG374" s="78"/>
      <c r="AJ374" s="84" t="s">
        <v>45</v>
      </c>
      <c r="AK374" s="84">
        <v>0</v>
      </c>
      <c r="BB374" s="43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28"/>
      <c r="B375" s="628"/>
      <c r="C375" s="628"/>
      <c r="D375" s="628"/>
      <c r="E375" s="628"/>
      <c r="F375" s="628"/>
      <c r="G375" s="628"/>
      <c r="H375" s="628"/>
      <c r="I375" s="628"/>
      <c r="J375" s="628"/>
      <c r="K375" s="628"/>
      <c r="L375" s="628"/>
      <c r="M375" s="628"/>
      <c r="N375" s="628"/>
      <c r="O375" s="629"/>
      <c r="P375" s="625" t="s">
        <v>40</v>
      </c>
      <c r="Q375" s="626"/>
      <c r="R375" s="626"/>
      <c r="S375" s="626"/>
      <c r="T375" s="626"/>
      <c r="U375" s="626"/>
      <c r="V375" s="627"/>
      <c r="W375" s="42" t="s">
        <v>39</v>
      </c>
      <c r="X375" s="43">
        <f>IFERROR(X373/H373,"0")+IFERROR(X374/H374,"0")</f>
        <v>0</v>
      </c>
      <c r="Y375" s="43">
        <f>IFERROR(Y373/H373,"0")+IFERROR(Y374/H374,"0")</f>
        <v>0</v>
      </c>
      <c r="Z375" s="43">
        <f>IFERROR(IF(Z373="",0,Z373),"0")+IFERROR(IF(Z374="",0,Z374),"0")</f>
        <v>0</v>
      </c>
      <c r="AA375" s="67"/>
      <c r="AB375" s="67"/>
      <c r="AC375" s="67"/>
    </row>
    <row r="376" spans="1:68" x14ac:dyDescent="0.2">
      <c r="A376" s="628"/>
      <c r="B376" s="628"/>
      <c r="C376" s="628"/>
      <c r="D376" s="628"/>
      <c r="E376" s="628"/>
      <c r="F376" s="628"/>
      <c r="G376" s="628"/>
      <c r="H376" s="628"/>
      <c r="I376" s="628"/>
      <c r="J376" s="628"/>
      <c r="K376" s="628"/>
      <c r="L376" s="628"/>
      <c r="M376" s="628"/>
      <c r="N376" s="628"/>
      <c r="O376" s="629"/>
      <c r="P376" s="625" t="s">
        <v>40</v>
      </c>
      <c r="Q376" s="626"/>
      <c r="R376" s="626"/>
      <c r="S376" s="626"/>
      <c r="T376" s="626"/>
      <c r="U376" s="626"/>
      <c r="V376" s="627"/>
      <c r="W376" s="42" t="s">
        <v>0</v>
      </c>
      <c r="X376" s="43">
        <f>IFERROR(SUM(X373:X374),"0")</f>
        <v>0</v>
      </c>
      <c r="Y376" s="43">
        <f>IFERROR(SUM(Y373:Y374),"0")</f>
        <v>0</v>
      </c>
      <c r="Z376" s="42"/>
      <c r="AA376" s="67"/>
      <c r="AB376" s="67"/>
      <c r="AC376" s="67"/>
    </row>
    <row r="377" spans="1:68" ht="14.25" customHeight="1" x14ac:dyDescent="0.25">
      <c r="A377" s="620" t="s">
        <v>84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6"/>
      <c r="AB377" s="66"/>
      <c r="AC377" s="80"/>
    </row>
    <row r="378" spans="1:68" ht="27" customHeight="1" x14ac:dyDescent="0.25">
      <c r="A378" s="63" t="s">
        <v>592</v>
      </c>
      <c r="B378" s="63" t="s">
        <v>593</v>
      </c>
      <c r="C378" s="36">
        <v>4301051899</v>
      </c>
      <c r="D378" s="621">
        <v>4607091384246</v>
      </c>
      <c r="E378" s="62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115</v>
      </c>
      <c r="L378" s="37" t="s">
        <v>116</v>
      </c>
      <c r="M378" s="38" t="s">
        <v>88</v>
      </c>
      <c r="N378" s="38"/>
      <c r="O378" s="37">
        <v>40</v>
      </c>
      <c r="P378" s="8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3"/>
      <c r="R378" s="623"/>
      <c r="S378" s="623"/>
      <c r="T378" s="62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0" t="s">
        <v>594</v>
      </c>
      <c r="AG378" s="78"/>
      <c r="AJ378" s="84" t="s">
        <v>117</v>
      </c>
      <c r="AK378" s="84">
        <v>72</v>
      </c>
      <c r="BB378" s="44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595</v>
      </c>
      <c r="B379" s="63" t="s">
        <v>596</v>
      </c>
      <c r="C379" s="36">
        <v>4301051660</v>
      </c>
      <c r="D379" s="621">
        <v>4607091384253</v>
      </c>
      <c r="E379" s="62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219</v>
      </c>
      <c r="M379" s="38" t="s">
        <v>88</v>
      </c>
      <c r="N379" s="38"/>
      <c r="O379" s="37">
        <v>40</v>
      </c>
      <c r="P379" s="8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3"/>
      <c r="R379" s="623"/>
      <c r="S379" s="623"/>
      <c r="T379" s="62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2" t="s">
        <v>594</v>
      </c>
      <c r="AG379" s="78"/>
      <c r="AJ379" s="84" t="s">
        <v>117</v>
      </c>
      <c r="AK379" s="84">
        <v>33.6</v>
      </c>
      <c r="BB379" s="443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28"/>
      <c r="B380" s="628"/>
      <c r="C380" s="628"/>
      <c r="D380" s="628"/>
      <c r="E380" s="628"/>
      <c r="F380" s="628"/>
      <c r="G380" s="628"/>
      <c r="H380" s="628"/>
      <c r="I380" s="628"/>
      <c r="J380" s="628"/>
      <c r="K380" s="628"/>
      <c r="L380" s="628"/>
      <c r="M380" s="628"/>
      <c r="N380" s="628"/>
      <c r="O380" s="629"/>
      <c r="P380" s="625" t="s">
        <v>40</v>
      </c>
      <c r="Q380" s="626"/>
      <c r="R380" s="626"/>
      <c r="S380" s="626"/>
      <c r="T380" s="626"/>
      <c r="U380" s="626"/>
      <c r="V380" s="62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28"/>
      <c r="B381" s="628"/>
      <c r="C381" s="628"/>
      <c r="D381" s="628"/>
      <c r="E381" s="628"/>
      <c r="F381" s="628"/>
      <c r="G381" s="628"/>
      <c r="H381" s="628"/>
      <c r="I381" s="628"/>
      <c r="J381" s="628"/>
      <c r="K381" s="628"/>
      <c r="L381" s="628"/>
      <c r="M381" s="628"/>
      <c r="N381" s="628"/>
      <c r="O381" s="629"/>
      <c r="P381" s="625" t="s">
        <v>40</v>
      </c>
      <c r="Q381" s="626"/>
      <c r="R381" s="626"/>
      <c r="S381" s="626"/>
      <c r="T381" s="626"/>
      <c r="U381" s="626"/>
      <c r="V381" s="62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27.75" customHeight="1" x14ac:dyDescent="0.2">
      <c r="A382" s="618" t="s">
        <v>597</v>
      </c>
      <c r="B382" s="618"/>
      <c r="C382" s="618"/>
      <c r="D382" s="618"/>
      <c r="E382" s="618"/>
      <c r="F382" s="618"/>
      <c r="G382" s="618"/>
      <c r="H382" s="618"/>
      <c r="I382" s="618"/>
      <c r="J382" s="618"/>
      <c r="K382" s="618"/>
      <c r="L382" s="618"/>
      <c r="M382" s="618"/>
      <c r="N382" s="618"/>
      <c r="O382" s="618"/>
      <c r="P382" s="618"/>
      <c r="Q382" s="618"/>
      <c r="R382" s="618"/>
      <c r="S382" s="618"/>
      <c r="T382" s="618"/>
      <c r="U382" s="618"/>
      <c r="V382" s="618"/>
      <c r="W382" s="618"/>
      <c r="X382" s="618"/>
      <c r="Y382" s="618"/>
      <c r="Z382" s="618"/>
      <c r="AA382" s="54"/>
      <c r="AB382" s="54"/>
      <c r="AC382" s="54"/>
    </row>
    <row r="383" spans="1:68" ht="16.5" customHeight="1" x14ac:dyDescent="0.25">
      <c r="A383" s="619" t="s">
        <v>598</v>
      </c>
      <c r="B383" s="619"/>
      <c r="C383" s="619"/>
      <c r="D383" s="619"/>
      <c r="E383" s="619"/>
      <c r="F383" s="619"/>
      <c r="G383" s="619"/>
      <c r="H383" s="619"/>
      <c r="I383" s="619"/>
      <c r="J383" s="619"/>
      <c r="K383" s="619"/>
      <c r="L383" s="619"/>
      <c r="M383" s="619"/>
      <c r="N383" s="619"/>
      <c r="O383" s="619"/>
      <c r="P383" s="619"/>
      <c r="Q383" s="619"/>
      <c r="R383" s="619"/>
      <c r="S383" s="619"/>
      <c r="T383" s="619"/>
      <c r="U383" s="619"/>
      <c r="V383" s="619"/>
      <c r="W383" s="619"/>
      <c r="X383" s="619"/>
      <c r="Y383" s="619"/>
      <c r="Z383" s="619"/>
      <c r="AA383" s="65"/>
      <c r="AB383" s="65"/>
      <c r="AC383" s="79"/>
    </row>
    <row r="384" spans="1:68" ht="14.25" customHeight="1" x14ac:dyDescent="0.25">
      <c r="A384" s="620" t="s">
        <v>78</v>
      </c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0"/>
      <c r="P384" s="620"/>
      <c r="Q384" s="620"/>
      <c r="R384" s="620"/>
      <c r="S384" s="620"/>
      <c r="T384" s="620"/>
      <c r="U384" s="620"/>
      <c r="V384" s="620"/>
      <c r="W384" s="620"/>
      <c r="X384" s="620"/>
      <c r="Y384" s="620"/>
      <c r="Z384" s="620"/>
      <c r="AA384" s="66"/>
      <c r="AB384" s="66"/>
      <c r="AC384" s="80"/>
    </row>
    <row r="385" spans="1:68" ht="27" customHeight="1" x14ac:dyDescent="0.25">
      <c r="A385" s="63" t="s">
        <v>599</v>
      </c>
      <c r="B385" s="63" t="s">
        <v>600</v>
      </c>
      <c r="C385" s="36">
        <v>4301031405</v>
      </c>
      <c r="D385" s="621">
        <v>4680115886100</v>
      </c>
      <c r="E385" s="621"/>
      <c r="F385" s="62">
        <v>0.9</v>
      </c>
      <c r="G385" s="37">
        <v>6</v>
      </c>
      <c r="H385" s="62">
        <v>5.4</v>
      </c>
      <c r="I385" s="62">
        <v>5.61</v>
      </c>
      <c r="J385" s="37">
        <v>132</v>
      </c>
      <c r="K385" s="37" t="s">
        <v>120</v>
      </c>
      <c r="L385" s="37" t="s">
        <v>45</v>
      </c>
      <c r="M385" s="38" t="s">
        <v>82</v>
      </c>
      <c r="N385" s="38"/>
      <c r="O385" s="37">
        <v>50</v>
      </c>
      <c r="P385" s="80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623"/>
      <c r="R385" s="623"/>
      <c r="S385" s="623"/>
      <c r="T385" s="624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ref="Y385:Y393" si="36">IFERROR(IF(X385="",0,CEILING((X385/$H385),1)*$H385),"")</f>
        <v>0</v>
      </c>
      <c r="Z385" s="41" t="str">
        <f>IFERROR(IF(Y385=0,"",ROUNDUP(Y385/H385,0)*0.00902),"")</f>
        <v/>
      </c>
      <c r="AA385" s="68" t="s">
        <v>45</v>
      </c>
      <c r="AB385" s="69" t="s">
        <v>45</v>
      </c>
      <c r="AC385" s="444" t="s">
        <v>601</v>
      </c>
      <c r="AG385" s="78"/>
      <c r="AJ385" s="84" t="s">
        <v>45</v>
      </c>
      <c r="AK385" s="84">
        <v>0</v>
      </c>
      <c r="BB385" s="445" t="s">
        <v>66</v>
      </c>
      <c r="BM385" s="78">
        <f t="shared" ref="BM385:BM393" si="37">IFERROR(X385*I385/H385,"0")</f>
        <v>0</v>
      </c>
      <c r="BN385" s="78">
        <f t="shared" ref="BN385:BN393" si="38">IFERROR(Y385*I385/H385,"0")</f>
        <v>0</v>
      </c>
      <c r="BO385" s="78">
        <f t="shared" ref="BO385:BO393" si="39">IFERROR(1/J385*(X385/H385),"0")</f>
        <v>0</v>
      </c>
      <c r="BP385" s="78">
        <f t="shared" ref="BP385:BP393" si="40">IFERROR(1/J385*(Y385/H385),"0")</f>
        <v>0</v>
      </c>
    </row>
    <row r="386" spans="1:68" ht="27" customHeight="1" x14ac:dyDescent="0.25">
      <c r="A386" s="63" t="s">
        <v>602</v>
      </c>
      <c r="B386" s="63" t="s">
        <v>603</v>
      </c>
      <c r="C386" s="36">
        <v>4301031406</v>
      </c>
      <c r="D386" s="621">
        <v>4680115886117</v>
      </c>
      <c r="E386" s="621"/>
      <c r="F386" s="62">
        <v>0.9</v>
      </c>
      <c r="G386" s="37">
        <v>6</v>
      </c>
      <c r="H386" s="62">
        <v>5.4</v>
      </c>
      <c r="I386" s="62">
        <v>5.61</v>
      </c>
      <c r="J386" s="37">
        <v>132</v>
      </c>
      <c r="K386" s="37" t="s">
        <v>120</v>
      </c>
      <c r="L386" s="37" t="s">
        <v>45</v>
      </c>
      <c r="M386" s="38" t="s">
        <v>82</v>
      </c>
      <c r="N386" s="38"/>
      <c r="O386" s="37">
        <v>50</v>
      </c>
      <c r="P386" s="80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623"/>
      <c r="R386" s="623"/>
      <c r="S386" s="623"/>
      <c r="T386" s="624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36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46" t="s">
        <v>604</v>
      </c>
      <c r="AG386" s="78"/>
      <c r="AJ386" s="84" t="s">
        <v>45</v>
      </c>
      <c r="AK386" s="84">
        <v>0</v>
      </c>
      <c r="BB386" s="447" t="s">
        <v>66</v>
      </c>
      <c r="BM386" s="78">
        <f t="shared" si="37"/>
        <v>0</v>
      </c>
      <c r="BN386" s="78">
        <f t="shared" si="38"/>
        <v>0</v>
      </c>
      <c r="BO386" s="78">
        <f t="shared" si="39"/>
        <v>0</v>
      </c>
      <c r="BP386" s="78">
        <f t="shared" si="40"/>
        <v>0</v>
      </c>
    </row>
    <row r="387" spans="1:68" ht="27" customHeight="1" x14ac:dyDescent="0.25">
      <c r="A387" s="63" t="s">
        <v>605</v>
      </c>
      <c r="B387" s="63" t="s">
        <v>606</v>
      </c>
      <c r="C387" s="36">
        <v>4301031402</v>
      </c>
      <c r="D387" s="621">
        <v>4680115886124</v>
      </c>
      <c r="E387" s="621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120</v>
      </c>
      <c r="L387" s="37" t="s">
        <v>45</v>
      </c>
      <c r="M387" s="38" t="s">
        <v>82</v>
      </c>
      <c r="N387" s="38"/>
      <c r="O387" s="37">
        <v>50</v>
      </c>
      <c r="P387" s="81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623"/>
      <c r="R387" s="623"/>
      <c r="S387" s="623"/>
      <c r="T387" s="624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36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8" t="s">
        <v>607</v>
      </c>
      <c r="AG387" s="78"/>
      <c r="AJ387" s="84" t="s">
        <v>45</v>
      </c>
      <c r="AK387" s="84">
        <v>0</v>
      </c>
      <c r="BB387" s="449" t="s">
        <v>66</v>
      </c>
      <c r="BM387" s="78">
        <f t="shared" si="37"/>
        <v>0</v>
      </c>
      <c r="BN387" s="78">
        <f t="shared" si="38"/>
        <v>0</v>
      </c>
      <c r="BO387" s="78">
        <f t="shared" si="39"/>
        <v>0</v>
      </c>
      <c r="BP387" s="78">
        <f t="shared" si="40"/>
        <v>0</v>
      </c>
    </row>
    <row r="388" spans="1:68" ht="27" customHeight="1" x14ac:dyDescent="0.25">
      <c r="A388" s="63" t="s">
        <v>608</v>
      </c>
      <c r="B388" s="63" t="s">
        <v>609</v>
      </c>
      <c r="C388" s="36">
        <v>4301031366</v>
      </c>
      <c r="D388" s="621">
        <v>4680115883147</v>
      </c>
      <c r="E388" s="621"/>
      <c r="F388" s="62">
        <v>0.28000000000000003</v>
      </c>
      <c r="G388" s="37">
        <v>6</v>
      </c>
      <c r="H388" s="62">
        <v>1.68</v>
      </c>
      <c r="I388" s="62">
        <v>1.81</v>
      </c>
      <c r="J388" s="37">
        <v>234</v>
      </c>
      <c r="K388" s="37" t="s">
        <v>83</v>
      </c>
      <c r="L388" s="37" t="s">
        <v>45</v>
      </c>
      <c r="M388" s="38" t="s">
        <v>82</v>
      </c>
      <c r="N388" s="38"/>
      <c r="O388" s="37">
        <v>50</v>
      </c>
      <c r="P388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623"/>
      <c r="R388" s="623"/>
      <c r="S388" s="623"/>
      <c r="T388" s="624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36"/>
        <v>0</v>
      </c>
      <c r="Z388" s="41" t="str">
        <f t="shared" ref="Z388:Z393" si="41">IFERROR(IF(Y388=0,"",ROUNDUP(Y388/H388,0)*0.00502),"")</f>
        <v/>
      </c>
      <c r="AA388" s="68" t="s">
        <v>45</v>
      </c>
      <c r="AB388" s="69" t="s">
        <v>45</v>
      </c>
      <c r="AC388" s="450" t="s">
        <v>601</v>
      </c>
      <c r="AG388" s="78"/>
      <c r="AJ388" s="84" t="s">
        <v>45</v>
      </c>
      <c r="AK388" s="84">
        <v>0</v>
      </c>
      <c r="BB388" s="451" t="s">
        <v>66</v>
      </c>
      <c r="BM388" s="78">
        <f t="shared" si="37"/>
        <v>0</v>
      </c>
      <c r="BN388" s="78">
        <f t="shared" si="38"/>
        <v>0</v>
      </c>
      <c r="BO388" s="78">
        <f t="shared" si="39"/>
        <v>0</v>
      </c>
      <c r="BP388" s="78">
        <f t="shared" si="40"/>
        <v>0</v>
      </c>
    </row>
    <row r="389" spans="1:68" ht="27" customHeight="1" x14ac:dyDescent="0.25">
      <c r="A389" s="63" t="s">
        <v>610</v>
      </c>
      <c r="B389" s="63" t="s">
        <v>611</v>
      </c>
      <c r="C389" s="36">
        <v>4301031362</v>
      </c>
      <c r="D389" s="621">
        <v>4607091384338</v>
      </c>
      <c r="E389" s="621"/>
      <c r="F389" s="62">
        <v>0.35</v>
      </c>
      <c r="G389" s="37">
        <v>6</v>
      </c>
      <c r="H389" s="62">
        <v>2.1</v>
      </c>
      <c r="I389" s="62">
        <v>2.23</v>
      </c>
      <c r="J389" s="37">
        <v>234</v>
      </c>
      <c r="K389" s="37" t="s">
        <v>83</v>
      </c>
      <c r="L389" s="37" t="s">
        <v>45</v>
      </c>
      <c r="M389" s="38" t="s">
        <v>82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623"/>
      <c r="R389" s="623"/>
      <c r="S389" s="623"/>
      <c r="T389" s="62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36"/>
        <v>0</v>
      </c>
      <c r="Z389" s="41" t="str">
        <f t="shared" si="41"/>
        <v/>
      </c>
      <c r="AA389" s="68" t="s">
        <v>45</v>
      </c>
      <c r="AB389" s="69" t="s">
        <v>45</v>
      </c>
      <c r="AC389" s="452" t="s">
        <v>601</v>
      </c>
      <c r="AG389" s="78"/>
      <c r="AJ389" s="84" t="s">
        <v>45</v>
      </c>
      <c r="AK389" s="84">
        <v>0</v>
      </c>
      <c r="BB389" s="453" t="s">
        <v>66</v>
      </c>
      <c r="BM389" s="78">
        <f t="shared" si="37"/>
        <v>0</v>
      </c>
      <c r="BN389" s="78">
        <f t="shared" si="38"/>
        <v>0</v>
      </c>
      <c r="BO389" s="78">
        <f t="shared" si="39"/>
        <v>0</v>
      </c>
      <c r="BP389" s="78">
        <f t="shared" si="40"/>
        <v>0</v>
      </c>
    </row>
    <row r="390" spans="1:68" ht="37.5" customHeight="1" x14ac:dyDescent="0.25">
      <c r="A390" s="63" t="s">
        <v>612</v>
      </c>
      <c r="B390" s="63" t="s">
        <v>613</v>
      </c>
      <c r="C390" s="36">
        <v>4301031361</v>
      </c>
      <c r="D390" s="621">
        <v>4607091389524</v>
      </c>
      <c r="E390" s="621"/>
      <c r="F390" s="62">
        <v>0.35</v>
      </c>
      <c r="G390" s="37">
        <v>6</v>
      </c>
      <c r="H390" s="62">
        <v>2.1</v>
      </c>
      <c r="I390" s="62">
        <v>2.23</v>
      </c>
      <c r="J390" s="37">
        <v>234</v>
      </c>
      <c r="K390" s="37" t="s">
        <v>83</v>
      </c>
      <c r="L390" s="37" t="s">
        <v>45</v>
      </c>
      <c r="M390" s="38" t="s">
        <v>82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623"/>
      <c r="R390" s="623"/>
      <c r="S390" s="623"/>
      <c r="T390" s="62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6"/>
        <v>0</v>
      </c>
      <c r="Z390" s="41" t="str">
        <f t="shared" si="41"/>
        <v/>
      </c>
      <c r="AA390" s="68" t="s">
        <v>45</v>
      </c>
      <c r="AB390" s="69" t="s">
        <v>45</v>
      </c>
      <c r="AC390" s="454" t="s">
        <v>614</v>
      </c>
      <c r="AG390" s="78"/>
      <c r="AJ390" s="84" t="s">
        <v>45</v>
      </c>
      <c r="AK390" s="84">
        <v>0</v>
      </c>
      <c r="BB390" s="455" t="s">
        <v>66</v>
      </c>
      <c r="BM390" s="78">
        <f t="shared" si="37"/>
        <v>0</v>
      </c>
      <c r="BN390" s="78">
        <f t="shared" si="38"/>
        <v>0</v>
      </c>
      <c r="BO390" s="78">
        <f t="shared" si="39"/>
        <v>0</v>
      </c>
      <c r="BP390" s="78">
        <f t="shared" si="40"/>
        <v>0</v>
      </c>
    </row>
    <row r="391" spans="1:68" ht="27" customHeight="1" x14ac:dyDescent="0.25">
      <c r="A391" s="63" t="s">
        <v>615</v>
      </c>
      <c r="B391" s="63" t="s">
        <v>616</v>
      </c>
      <c r="C391" s="36">
        <v>4301031364</v>
      </c>
      <c r="D391" s="621">
        <v>4680115883161</v>
      </c>
      <c r="E391" s="621"/>
      <c r="F391" s="62">
        <v>0.28000000000000003</v>
      </c>
      <c r="G391" s="37">
        <v>6</v>
      </c>
      <c r="H391" s="62">
        <v>1.68</v>
      </c>
      <c r="I391" s="62">
        <v>1.81</v>
      </c>
      <c r="J391" s="37">
        <v>234</v>
      </c>
      <c r="K391" s="37" t="s">
        <v>83</v>
      </c>
      <c r="L391" s="37" t="s">
        <v>45</v>
      </c>
      <c r="M391" s="38" t="s">
        <v>82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623"/>
      <c r="R391" s="623"/>
      <c r="S391" s="623"/>
      <c r="T391" s="62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6"/>
        <v>0</v>
      </c>
      <c r="Z391" s="41" t="str">
        <f t="shared" si="41"/>
        <v/>
      </c>
      <c r="AA391" s="68" t="s">
        <v>45</v>
      </c>
      <c r="AB391" s="69" t="s">
        <v>45</v>
      </c>
      <c r="AC391" s="456" t="s">
        <v>617</v>
      </c>
      <c r="AG391" s="78"/>
      <c r="AJ391" s="84" t="s">
        <v>45</v>
      </c>
      <c r="AK391" s="84">
        <v>0</v>
      </c>
      <c r="BB391" s="457" t="s">
        <v>66</v>
      </c>
      <c r="BM391" s="78">
        <f t="shared" si="37"/>
        <v>0</v>
      </c>
      <c r="BN391" s="78">
        <f t="shared" si="38"/>
        <v>0</v>
      </c>
      <c r="BO391" s="78">
        <f t="shared" si="39"/>
        <v>0</v>
      </c>
      <c r="BP391" s="78">
        <f t="shared" si="40"/>
        <v>0</v>
      </c>
    </row>
    <row r="392" spans="1:68" ht="27" customHeight="1" x14ac:dyDescent="0.25">
      <c r="A392" s="63" t="s">
        <v>618</v>
      </c>
      <c r="B392" s="63" t="s">
        <v>619</v>
      </c>
      <c r="C392" s="36">
        <v>4301031358</v>
      </c>
      <c r="D392" s="621">
        <v>4607091389531</v>
      </c>
      <c r="E392" s="621"/>
      <c r="F392" s="62">
        <v>0.35</v>
      </c>
      <c r="G392" s="37">
        <v>6</v>
      </c>
      <c r="H392" s="62">
        <v>2.1</v>
      </c>
      <c r="I392" s="62">
        <v>2.23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623"/>
      <c r="R392" s="623"/>
      <c r="S392" s="623"/>
      <c r="T392" s="62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6"/>
        <v>0</v>
      </c>
      <c r="Z392" s="41" t="str">
        <f t="shared" si="41"/>
        <v/>
      </c>
      <c r="AA392" s="68" t="s">
        <v>45</v>
      </c>
      <c r="AB392" s="69" t="s">
        <v>45</v>
      </c>
      <c r="AC392" s="458" t="s">
        <v>620</v>
      </c>
      <c r="AG392" s="78"/>
      <c r="AJ392" s="84" t="s">
        <v>45</v>
      </c>
      <c r="AK392" s="84">
        <v>0</v>
      </c>
      <c r="BB392" s="459" t="s">
        <v>66</v>
      </c>
      <c r="BM392" s="78">
        <f t="shared" si="37"/>
        <v>0</v>
      </c>
      <c r="BN392" s="78">
        <f t="shared" si="38"/>
        <v>0</v>
      </c>
      <c r="BO392" s="78">
        <f t="shared" si="39"/>
        <v>0</v>
      </c>
      <c r="BP392" s="78">
        <f t="shared" si="40"/>
        <v>0</v>
      </c>
    </row>
    <row r="393" spans="1:68" ht="37.5" customHeight="1" x14ac:dyDescent="0.25">
      <c r="A393" s="63" t="s">
        <v>621</v>
      </c>
      <c r="B393" s="63" t="s">
        <v>622</v>
      </c>
      <c r="C393" s="36">
        <v>4301031360</v>
      </c>
      <c r="D393" s="621">
        <v>4607091384345</v>
      </c>
      <c r="E393" s="621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623"/>
      <c r="R393" s="623"/>
      <c r="S393" s="623"/>
      <c r="T393" s="62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6"/>
        <v>0</v>
      </c>
      <c r="Z393" s="41" t="str">
        <f t="shared" si="41"/>
        <v/>
      </c>
      <c r="AA393" s="68" t="s">
        <v>45</v>
      </c>
      <c r="AB393" s="69" t="s">
        <v>45</v>
      </c>
      <c r="AC393" s="460" t="s">
        <v>617</v>
      </c>
      <c r="AG393" s="78"/>
      <c r="AJ393" s="84" t="s">
        <v>45</v>
      </c>
      <c r="AK393" s="84">
        <v>0</v>
      </c>
      <c r="BB393" s="461" t="s">
        <v>66</v>
      </c>
      <c r="BM393" s="78">
        <f t="shared" si="37"/>
        <v>0</v>
      </c>
      <c r="BN393" s="78">
        <f t="shared" si="38"/>
        <v>0</v>
      </c>
      <c r="BO393" s="78">
        <f t="shared" si="39"/>
        <v>0</v>
      </c>
      <c r="BP393" s="78">
        <f t="shared" si="40"/>
        <v>0</v>
      </c>
    </row>
    <row r="394" spans="1:68" x14ac:dyDescent="0.2">
      <c r="A394" s="628"/>
      <c r="B394" s="628"/>
      <c r="C394" s="628"/>
      <c r="D394" s="628"/>
      <c r="E394" s="628"/>
      <c r="F394" s="628"/>
      <c r="G394" s="628"/>
      <c r="H394" s="628"/>
      <c r="I394" s="628"/>
      <c r="J394" s="628"/>
      <c r="K394" s="628"/>
      <c r="L394" s="628"/>
      <c r="M394" s="628"/>
      <c r="N394" s="628"/>
      <c r="O394" s="629"/>
      <c r="P394" s="625" t="s">
        <v>40</v>
      </c>
      <c r="Q394" s="626"/>
      <c r="R394" s="626"/>
      <c r="S394" s="626"/>
      <c r="T394" s="626"/>
      <c r="U394" s="626"/>
      <c r="V394" s="627"/>
      <c r="W394" s="42" t="s">
        <v>39</v>
      </c>
      <c r="X394" s="43">
        <f>IFERROR(X385/H385,"0")+IFERROR(X386/H386,"0")+IFERROR(X387/H387,"0")+IFERROR(X388/H388,"0")+IFERROR(X389/H389,"0")+IFERROR(X390/H390,"0")+IFERROR(X391/H391,"0")+IFERROR(X392/H392,"0")+IFERROR(X393/H393,"0")</f>
        <v>0</v>
      </c>
      <c r="Y394" s="43">
        <f>IFERROR(Y385/H385,"0")+IFERROR(Y386/H386,"0")+IFERROR(Y387/H387,"0")+IFERROR(Y388/H388,"0")+IFERROR(Y389/H389,"0")+IFERROR(Y390/H390,"0")+IFERROR(Y391/H391,"0")+IFERROR(Y392/H392,"0")+IFERROR(Y393/H393,"0")</f>
        <v>0</v>
      </c>
      <c r="Z394" s="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628"/>
      <c r="B395" s="628"/>
      <c r="C395" s="628"/>
      <c r="D395" s="628"/>
      <c r="E395" s="628"/>
      <c r="F395" s="628"/>
      <c r="G395" s="628"/>
      <c r="H395" s="628"/>
      <c r="I395" s="628"/>
      <c r="J395" s="628"/>
      <c r="K395" s="628"/>
      <c r="L395" s="628"/>
      <c r="M395" s="628"/>
      <c r="N395" s="628"/>
      <c r="O395" s="629"/>
      <c r="P395" s="625" t="s">
        <v>40</v>
      </c>
      <c r="Q395" s="626"/>
      <c r="R395" s="626"/>
      <c r="S395" s="626"/>
      <c r="T395" s="626"/>
      <c r="U395" s="626"/>
      <c r="V395" s="627"/>
      <c r="W395" s="42" t="s">
        <v>0</v>
      </c>
      <c r="X395" s="43">
        <f>IFERROR(SUM(X385:X393),"0")</f>
        <v>0</v>
      </c>
      <c r="Y395" s="43">
        <f>IFERROR(SUM(Y385:Y393),"0")</f>
        <v>0</v>
      </c>
      <c r="Z395" s="42"/>
      <c r="AA395" s="67"/>
      <c r="AB395" s="67"/>
      <c r="AC395" s="67"/>
    </row>
    <row r="396" spans="1:68" ht="14.25" customHeight="1" x14ac:dyDescent="0.25">
      <c r="A396" s="620" t="s">
        <v>84</v>
      </c>
      <c r="B396" s="620"/>
      <c r="C396" s="620"/>
      <c r="D396" s="620"/>
      <c r="E396" s="620"/>
      <c r="F396" s="620"/>
      <c r="G396" s="620"/>
      <c r="H396" s="620"/>
      <c r="I396" s="620"/>
      <c r="J396" s="620"/>
      <c r="K396" s="620"/>
      <c r="L396" s="620"/>
      <c r="M396" s="620"/>
      <c r="N396" s="620"/>
      <c r="O396" s="620"/>
      <c r="P396" s="620"/>
      <c r="Q396" s="620"/>
      <c r="R396" s="620"/>
      <c r="S396" s="620"/>
      <c r="T396" s="620"/>
      <c r="U396" s="620"/>
      <c r="V396" s="620"/>
      <c r="W396" s="620"/>
      <c r="X396" s="620"/>
      <c r="Y396" s="620"/>
      <c r="Z396" s="620"/>
      <c r="AA396" s="66"/>
      <c r="AB396" s="66"/>
      <c r="AC396" s="80"/>
    </row>
    <row r="397" spans="1:68" ht="27" customHeight="1" x14ac:dyDescent="0.25">
      <c r="A397" s="63" t="s">
        <v>623</v>
      </c>
      <c r="B397" s="63" t="s">
        <v>624</v>
      </c>
      <c r="C397" s="36">
        <v>4301051284</v>
      </c>
      <c r="D397" s="621">
        <v>4607091384352</v>
      </c>
      <c r="E397" s="621"/>
      <c r="F397" s="62">
        <v>0.6</v>
      </c>
      <c r="G397" s="37">
        <v>4</v>
      </c>
      <c r="H397" s="62">
        <v>2.4</v>
      </c>
      <c r="I397" s="62">
        <v>2.6459999999999999</v>
      </c>
      <c r="J397" s="37">
        <v>132</v>
      </c>
      <c r="K397" s="37" t="s">
        <v>120</v>
      </c>
      <c r="L397" s="37" t="s">
        <v>45</v>
      </c>
      <c r="M397" s="38" t="s">
        <v>88</v>
      </c>
      <c r="N397" s="38"/>
      <c r="O397" s="37">
        <v>45</v>
      </c>
      <c r="P397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623"/>
      <c r="R397" s="623"/>
      <c r="S397" s="623"/>
      <c r="T397" s="62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2" t="s">
        <v>625</v>
      </c>
      <c r="AG397" s="78"/>
      <c r="AJ397" s="84" t="s">
        <v>45</v>
      </c>
      <c r="AK397" s="84">
        <v>0</v>
      </c>
      <c r="BB397" s="463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626</v>
      </c>
      <c r="B398" s="63" t="s">
        <v>627</v>
      </c>
      <c r="C398" s="36">
        <v>4301051431</v>
      </c>
      <c r="D398" s="621">
        <v>4607091389654</v>
      </c>
      <c r="E398" s="621"/>
      <c r="F398" s="62">
        <v>0.33</v>
      </c>
      <c r="G398" s="37">
        <v>6</v>
      </c>
      <c r="H398" s="62">
        <v>1.98</v>
      </c>
      <c r="I398" s="62">
        <v>2.238</v>
      </c>
      <c r="J398" s="37">
        <v>182</v>
      </c>
      <c r="K398" s="37" t="s">
        <v>89</v>
      </c>
      <c r="L398" s="37" t="s">
        <v>45</v>
      </c>
      <c r="M398" s="38" t="s">
        <v>88</v>
      </c>
      <c r="N398" s="38"/>
      <c r="O398" s="37">
        <v>45</v>
      </c>
      <c r="P398" s="8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623"/>
      <c r="R398" s="623"/>
      <c r="S398" s="623"/>
      <c r="T398" s="62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64" t="s">
        <v>628</v>
      </c>
      <c r="AG398" s="78"/>
      <c r="AJ398" s="84" t="s">
        <v>45</v>
      </c>
      <c r="AK398" s="84">
        <v>0</v>
      </c>
      <c r="BB398" s="465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28"/>
      <c r="B399" s="628"/>
      <c r="C399" s="628"/>
      <c r="D399" s="628"/>
      <c r="E399" s="628"/>
      <c r="F399" s="628"/>
      <c r="G399" s="628"/>
      <c r="H399" s="628"/>
      <c r="I399" s="628"/>
      <c r="J399" s="628"/>
      <c r="K399" s="628"/>
      <c r="L399" s="628"/>
      <c r="M399" s="628"/>
      <c r="N399" s="628"/>
      <c r="O399" s="629"/>
      <c r="P399" s="625" t="s">
        <v>40</v>
      </c>
      <c r="Q399" s="626"/>
      <c r="R399" s="626"/>
      <c r="S399" s="626"/>
      <c r="T399" s="626"/>
      <c r="U399" s="626"/>
      <c r="V399" s="627"/>
      <c r="W399" s="42" t="s">
        <v>39</v>
      </c>
      <c r="X399" s="43">
        <f>IFERROR(X397/H397,"0")+IFERROR(X398/H398,"0")</f>
        <v>0</v>
      </c>
      <c r="Y399" s="43">
        <f>IFERROR(Y397/H397,"0")+IFERROR(Y398/H398,"0")</f>
        <v>0</v>
      </c>
      <c r="Z399" s="43">
        <f>IFERROR(IF(Z397="",0,Z397),"0")+IFERROR(IF(Z398="",0,Z398),"0")</f>
        <v>0</v>
      </c>
      <c r="AA399" s="67"/>
      <c r="AB399" s="67"/>
      <c r="AC399" s="67"/>
    </row>
    <row r="400" spans="1:68" x14ac:dyDescent="0.2">
      <c r="A400" s="628"/>
      <c r="B400" s="628"/>
      <c r="C400" s="628"/>
      <c r="D400" s="628"/>
      <c r="E400" s="628"/>
      <c r="F400" s="628"/>
      <c r="G400" s="628"/>
      <c r="H400" s="628"/>
      <c r="I400" s="628"/>
      <c r="J400" s="628"/>
      <c r="K400" s="628"/>
      <c r="L400" s="628"/>
      <c r="M400" s="628"/>
      <c r="N400" s="628"/>
      <c r="O400" s="629"/>
      <c r="P400" s="625" t="s">
        <v>40</v>
      </c>
      <c r="Q400" s="626"/>
      <c r="R400" s="626"/>
      <c r="S400" s="626"/>
      <c r="T400" s="626"/>
      <c r="U400" s="626"/>
      <c r="V400" s="627"/>
      <c r="W400" s="42" t="s">
        <v>0</v>
      </c>
      <c r="X400" s="43">
        <f>IFERROR(SUM(X397:X398),"0")</f>
        <v>0</v>
      </c>
      <c r="Y400" s="43">
        <f>IFERROR(SUM(Y397:Y398),"0")</f>
        <v>0</v>
      </c>
      <c r="Z400" s="42"/>
      <c r="AA400" s="67"/>
      <c r="AB400" s="67"/>
      <c r="AC400" s="67"/>
    </row>
    <row r="401" spans="1:68" ht="16.5" customHeight="1" x14ac:dyDescent="0.25">
      <c r="A401" s="619" t="s">
        <v>629</v>
      </c>
      <c r="B401" s="619"/>
      <c r="C401" s="619"/>
      <c r="D401" s="619"/>
      <c r="E401" s="619"/>
      <c r="F401" s="619"/>
      <c r="G401" s="619"/>
      <c r="H401" s="619"/>
      <c r="I401" s="619"/>
      <c r="J401" s="619"/>
      <c r="K401" s="619"/>
      <c r="L401" s="619"/>
      <c r="M401" s="619"/>
      <c r="N401" s="619"/>
      <c r="O401" s="619"/>
      <c r="P401" s="619"/>
      <c r="Q401" s="619"/>
      <c r="R401" s="619"/>
      <c r="S401" s="619"/>
      <c r="T401" s="619"/>
      <c r="U401" s="619"/>
      <c r="V401" s="619"/>
      <c r="W401" s="619"/>
      <c r="X401" s="619"/>
      <c r="Y401" s="619"/>
      <c r="Z401" s="619"/>
      <c r="AA401" s="65"/>
      <c r="AB401" s="65"/>
      <c r="AC401" s="79"/>
    </row>
    <row r="402" spans="1:68" ht="14.25" customHeight="1" x14ac:dyDescent="0.25">
      <c r="A402" s="620" t="s">
        <v>146</v>
      </c>
      <c r="B402" s="620"/>
      <c r="C402" s="620"/>
      <c r="D402" s="620"/>
      <c r="E402" s="620"/>
      <c r="F402" s="620"/>
      <c r="G402" s="620"/>
      <c r="H402" s="620"/>
      <c r="I402" s="620"/>
      <c r="J402" s="620"/>
      <c r="K402" s="620"/>
      <c r="L402" s="620"/>
      <c r="M402" s="620"/>
      <c r="N402" s="620"/>
      <c r="O402" s="620"/>
      <c r="P402" s="620"/>
      <c r="Q402" s="620"/>
      <c r="R402" s="620"/>
      <c r="S402" s="620"/>
      <c r="T402" s="620"/>
      <c r="U402" s="620"/>
      <c r="V402" s="620"/>
      <c r="W402" s="620"/>
      <c r="X402" s="620"/>
      <c r="Y402" s="620"/>
      <c r="Z402" s="620"/>
      <c r="AA402" s="66"/>
      <c r="AB402" s="66"/>
      <c r="AC402" s="80"/>
    </row>
    <row r="403" spans="1:68" ht="27" customHeight="1" x14ac:dyDescent="0.25">
      <c r="A403" s="63" t="s">
        <v>630</v>
      </c>
      <c r="B403" s="63" t="s">
        <v>631</v>
      </c>
      <c r="C403" s="36">
        <v>4301020319</v>
      </c>
      <c r="D403" s="621">
        <v>4680115885240</v>
      </c>
      <c r="E403" s="621"/>
      <c r="F403" s="62">
        <v>0.35</v>
      </c>
      <c r="G403" s="37">
        <v>6</v>
      </c>
      <c r="H403" s="62">
        <v>2.1</v>
      </c>
      <c r="I403" s="62">
        <v>2.31</v>
      </c>
      <c r="J403" s="37">
        <v>182</v>
      </c>
      <c r="K403" s="37" t="s">
        <v>89</v>
      </c>
      <c r="L403" s="37" t="s">
        <v>45</v>
      </c>
      <c r="M403" s="38" t="s">
        <v>82</v>
      </c>
      <c r="N403" s="38"/>
      <c r="O403" s="37">
        <v>40</v>
      </c>
      <c r="P403" s="8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623"/>
      <c r="R403" s="623"/>
      <c r="S403" s="623"/>
      <c r="T403" s="62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632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28"/>
      <c r="B404" s="628"/>
      <c r="C404" s="628"/>
      <c r="D404" s="628"/>
      <c r="E404" s="628"/>
      <c r="F404" s="628"/>
      <c r="G404" s="628"/>
      <c r="H404" s="628"/>
      <c r="I404" s="628"/>
      <c r="J404" s="628"/>
      <c r="K404" s="628"/>
      <c r="L404" s="628"/>
      <c r="M404" s="628"/>
      <c r="N404" s="628"/>
      <c r="O404" s="629"/>
      <c r="P404" s="625" t="s">
        <v>40</v>
      </c>
      <c r="Q404" s="626"/>
      <c r="R404" s="626"/>
      <c r="S404" s="626"/>
      <c r="T404" s="626"/>
      <c r="U404" s="626"/>
      <c r="V404" s="627"/>
      <c r="W404" s="42" t="s">
        <v>39</v>
      </c>
      <c r="X404" s="43">
        <f>IFERROR(X403/H403,"0")</f>
        <v>0</v>
      </c>
      <c r="Y404" s="43">
        <f>IFERROR(Y403/H403,"0")</f>
        <v>0</v>
      </c>
      <c r="Z404" s="43">
        <f>IFERROR(IF(Z403="",0,Z403),"0")</f>
        <v>0</v>
      </c>
      <c r="AA404" s="67"/>
      <c r="AB404" s="67"/>
      <c r="AC404" s="67"/>
    </row>
    <row r="405" spans="1:68" x14ac:dyDescent="0.2">
      <c r="A405" s="628"/>
      <c r="B405" s="628"/>
      <c r="C405" s="628"/>
      <c r="D405" s="628"/>
      <c r="E405" s="628"/>
      <c r="F405" s="628"/>
      <c r="G405" s="628"/>
      <c r="H405" s="628"/>
      <c r="I405" s="628"/>
      <c r="J405" s="628"/>
      <c r="K405" s="628"/>
      <c r="L405" s="628"/>
      <c r="M405" s="628"/>
      <c r="N405" s="628"/>
      <c r="O405" s="629"/>
      <c r="P405" s="625" t="s">
        <v>40</v>
      </c>
      <c r="Q405" s="626"/>
      <c r="R405" s="626"/>
      <c r="S405" s="626"/>
      <c r="T405" s="626"/>
      <c r="U405" s="626"/>
      <c r="V405" s="627"/>
      <c r="W405" s="42" t="s">
        <v>0</v>
      </c>
      <c r="X405" s="43">
        <f>IFERROR(SUM(X403:X403),"0")</f>
        <v>0</v>
      </c>
      <c r="Y405" s="43">
        <f>IFERROR(SUM(Y403:Y403),"0")</f>
        <v>0</v>
      </c>
      <c r="Z405" s="42"/>
      <c r="AA405" s="67"/>
      <c r="AB405" s="67"/>
      <c r="AC405" s="67"/>
    </row>
    <row r="406" spans="1:68" ht="14.25" customHeight="1" x14ac:dyDescent="0.25">
      <c r="A406" s="620" t="s">
        <v>78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6"/>
      <c r="AB406" s="66"/>
      <c r="AC406" s="80"/>
    </row>
    <row r="407" spans="1:68" ht="27" customHeight="1" x14ac:dyDescent="0.25">
      <c r="A407" s="63" t="s">
        <v>633</v>
      </c>
      <c r="B407" s="63" t="s">
        <v>634</v>
      </c>
      <c r="C407" s="36">
        <v>4301031403</v>
      </c>
      <c r="D407" s="621">
        <v>4680115886094</v>
      </c>
      <c r="E407" s="621"/>
      <c r="F407" s="62">
        <v>0.9</v>
      </c>
      <c r="G407" s="37">
        <v>6</v>
      </c>
      <c r="H407" s="62">
        <v>5.4</v>
      </c>
      <c r="I407" s="62">
        <v>5.61</v>
      </c>
      <c r="J407" s="37">
        <v>132</v>
      </c>
      <c r="K407" s="37" t="s">
        <v>120</v>
      </c>
      <c r="L407" s="37" t="s">
        <v>45</v>
      </c>
      <c r="M407" s="38" t="s">
        <v>114</v>
      </c>
      <c r="N407" s="38"/>
      <c r="O407" s="37">
        <v>50</v>
      </c>
      <c r="P407" s="8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623"/>
      <c r="R407" s="623"/>
      <c r="S407" s="623"/>
      <c r="T407" s="624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68" t="s">
        <v>635</v>
      </c>
      <c r="AG407" s="78"/>
      <c r="AJ407" s="84" t="s">
        <v>45</v>
      </c>
      <c r="AK407" s="84">
        <v>0</v>
      </c>
      <c r="BB407" s="469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636</v>
      </c>
      <c r="B408" s="63" t="s">
        <v>637</v>
      </c>
      <c r="C408" s="36">
        <v>4301031363</v>
      </c>
      <c r="D408" s="621">
        <v>4607091389425</v>
      </c>
      <c r="E408" s="621"/>
      <c r="F408" s="62">
        <v>0.35</v>
      </c>
      <c r="G408" s="37">
        <v>6</v>
      </c>
      <c r="H408" s="62">
        <v>2.1</v>
      </c>
      <c r="I408" s="62">
        <v>2.23</v>
      </c>
      <c r="J408" s="37">
        <v>234</v>
      </c>
      <c r="K408" s="37" t="s">
        <v>83</v>
      </c>
      <c r="L408" s="37" t="s">
        <v>45</v>
      </c>
      <c r="M408" s="38" t="s">
        <v>82</v>
      </c>
      <c r="N408" s="38"/>
      <c r="O408" s="37">
        <v>50</v>
      </c>
      <c r="P408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623"/>
      <c r="R408" s="623"/>
      <c r="S408" s="623"/>
      <c r="T408" s="62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IFERROR(IF(Y408=0,"",ROUNDUP(Y408/H408,0)*0.00502),"")</f>
        <v/>
      </c>
      <c r="AA408" s="68" t="s">
        <v>45</v>
      </c>
      <c r="AB408" s="69" t="s">
        <v>45</v>
      </c>
      <c r="AC408" s="470" t="s">
        <v>638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639</v>
      </c>
      <c r="B409" s="63" t="s">
        <v>640</v>
      </c>
      <c r="C409" s="36">
        <v>4301031373</v>
      </c>
      <c r="D409" s="621">
        <v>4680115880771</v>
      </c>
      <c r="E409" s="621"/>
      <c r="F409" s="62">
        <v>0.28000000000000003</v>
      </c>
      <c r="G409" s="37">
        <v>6</v>
      </c>
      <c r="H409" s="62">
        <v>1.68</v>
      </c>
      <c r="I409" s="62">
        <v>1.81</v>
      </c>
      <c r="J409" s="37">
        <v>234</v>
      </c>
      <c r="K409" s="37" t="s">
        <v>83</v>
      </c>
      <c r="L409" s="37" t="s">
        <v>45</v>
      </c>
      <c r="M409" s="38" t="s">
        <v>82</v>
      </c>
      <c r="N409" s="38"/>
      <c r="O409" s="37">
        <v>50</v>
      </c>
      <c r="P409" s="8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623"/>
      <c r="R409" s="623"/>
      <c r="S409" s="623"/>
      <c r="T409" s="62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IFERROR(IF(Y409=0,"",ROUNDUP(Y409/H409,0)*0.00502),"")</f>
        <v/>
      </c>
      <c r="AA409" s="68" t="s">
        <v>45</v>
      </c>
      <c r="AB409" s="69" t="s">
        <v>45</v>
      </c>
      <c r="AC409" s="472" t="s">
        <v>641</v>
      </c>
      <c r="AG409" s="78"/>
      <c r="AJ409" s="84" t="s">
        <v>45</v>
      </c>
      <c r="AK409" s="84">
        <v>0</v>
      </c>
      <c r="BB409" s="473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642</v>
      </c>
      <c r="B410" s="63" t="s">
        <v>643</v>
      </c>
      <c r="C410" s="36">
        <v>4301031359</v>
      </c>
      <c r="D410" s="621">
        <v>4607091389500</v>
      </c>
      <c r="E410" s="621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83</v>
      </c>
      <c r="L410" s="37" t="s">
        <v>45</v>
      </c>
      <c r="M410" s="38" t="s">
        <v>82</v>
      </c>
      <c r="N410" s="38"/>
      <c r="O410" s="37">
        <v>50</v>
      </c>
      <c r="P410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623"/>
      <c r="R410" s="623"/>
      <c r="S410" s="623"/>
      <c r="T410" s="624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IFERROR(IF(Y410=0,"",ROUNDUP(Y410/H410,0)*0.00502),"")</f>
        <v/>
      </c>
      <c r="AA410" s="68" t="s">
        <v>45</v>
      </c>
      <c r="AB410" s="69" t="s">
        <v>45</v>
      </c>
      <c r="AC410" s="474" t="s">
        <v>641</v>
      </c>
      <c r="AG410" s="78"/>
      <c r="AJ410" s="84" t="s">
        <v>45</v>
      </c>
      <c r="AK410" s="84">
        <v>0</v>
      </c>
      <c r="BB410" s="475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28"/>
      <c r="B411" s="628"/>
      <c r="C411" s="628"/>
      <c r="D411" s="628"/>
      <c r="E411" s="628"/>
      <c r="F411" s="628"/>
      <c r="G411" s="628"/>
      <c r="H411" s="628"/>
      <c r="I411" s="628"/>
      <c r="J411" s="628"/>
      <c r="K411" s="628"/>
      <c r="L411" s="628"/>
      <c r="M411" s="628"/>
      <c r="N411" s="628"/>
      <c r="O411" s="629"/>
      <c r="P411" s="625" t="s">
        <v>40</v>
      </c>
      <c r="Q411" s="626"/>
      <c r="R411" s="626"/>
      <c r="S411" s="626"/>
      <c r="T411" s="626"/>
      <c r="U411" s="626"/>
      <c r="V411" s="627"/>
      <c r="W411" s="42" t="s">
        <v>39</v>
      </c>
      <c r="X411" s="43">
        <f>IFERROR(X407/H407,"0")+IFERROR(X408/H408,"0")+IFERROR(X409/H409,"0")+IFERROR(X410/H410,"0")</f>
        <v>0</v>
      </c>
      <c r="Y411" s="43">
        <f>IFERROR(Y407/H407,"0")+IFERROR(Y408/H408,"0")+IFERROR(Y409/H409,"0")+IFERROR(Y410/H410,"0")</f>
        <v>0</v>
      </c>
      <c r="Z411" s="43">
        <f>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628"/>
      <c r="B412" s="628"/>
      <c r="C412" s="628"/>
      <c r="D412" s="628"/>
      <c r="E412" s="628"/>
      <c r="F412" s="628"/>
      <c r="G412" s="628"/>
      <c r="H412" s="628"/>
      <c r="I412" s="628"/>
      <c r="J412" s="628"/>
      <c r="K412" s="628"/>
      <c r="L412" s="628"/>
      <c r="M412" s="628"/>
      <c r="N412" s="628"/>
      <c r="O412" s="629"/>
      <c r="P412" s="625" t="s">
        <v>40</v>
      </c>
      <c r="Q412" s="626"/>
      <c r="R412" s="626"/>
      <c r="S412" s="626"/>
      <c r="T412" s="626"/>
      <c r="U412" s="626"/>
      <c r="V412" s="627"/>
      <c r="W412" s="42" t="s">
        <v>0</v>
      </c>
      <c r="X412" s="43">
        <f>IFERROR(SUM(X407:X410),"0")</f>
        <v>0</v>
      </c>
      <c r="Y412" s="43">
        <f>IFERROR(SUM(Y407:Y410),"0")</f>
        <v>0</v>
      </c>
      <c r="Z412" s="42"/>
      <c r="AA412" s="67"/>
      <c r="AB412" s="67"/>
      <c r="AC412" s="67"/>
    </row>
    <row r="413" spans="1:68" ht="16.5" customHeight="1" x14ac:dyDescent="0.25">
      <c r="A413" s="619" t="s">
        <v>644</v>
      </c>
      <c r="B413" s="619"/>
      <c r="C413" s="619"/>
      <c r="D413" s="619"/>
      <c r="E413" s="619"/>
      <c r="F413" s="619"/>
      <c r="G413" s="619"/>
      <c r="H413" s="619"/>
      <c r="I413" s="619"/>
      <c r="J413" s="619"/>
      <c r="K413" s="619"/>
      <c r="L413" s="619"/>
      <c r="M413" s="619"/>
      <c r="N413" s="619"/>
      <c r="O413" s="619"/>
      <c r="P413" s="619"/>
      <c r="Q413" s="619"/>
      <c r="R413" s="619"/>
      <c r="S413" s="619"/>
      <c r="T413" s="619"/>
      <c r="U413" s="619"/>
      <c r="V413" s="619"/>
      <c r="W413" s="619"/>
      <c r="X413" s="619"/>
      <c r="Y413" s="619"/>
      <c r="Z413" s="619"/>
      <c r="AA413" s="65"/>
      <c r="AB413" s="65"/>
      <c r="AC413" s="79"/>
    </row>
    <row r="414" spans="1:68" ht="14.25" customHeight="1" x14ac:dyDescent="0.25">
      <c r="A414" s="620" t="s">
        <v>78</v>
      </c>
      <c r="B414" s="620"/>
      <c r="C414" s="620"/>
      <c r="D414" s="620"/>
      <c r="E414" s="620"/>
      <c r="F414" s="620"/>
      <c r="G414" s="620"/>
      <c r="H414" s="620"/>
      <c r="I414" s="620"/>
      <c r="J414" s="620"/>
      <c r="K414" s="620"/>
      <c r="L414" s="620"/>
      <c r="M414" s="620"/>
      <c r="N414" s="620"/>
      <c r="O414" s="620"/>
      <c r="P414" s="620"/>
      <c r="Q414" s="620"/>
      <c r="R414" s="620"/>
      <c r="S414" s="620"/>
      <c r="T414" s="620"/>
      <c r="U414" s="620"/>
      <c r="V414" s="620"/>
      <c r="W414" s="620"/>
      <c r="X414" s="620"/>
      <c r="Y414" s="620"/>
      <c r="Z414" s="620"/>
      <c r="AA414" s="66"/>
      <c r="AB414" s="66"/>
      <c r="AC414" s="80"/>
    </row>
    <row r="415" spans="1:68" ht="27" customHeight="1" x14ac:dyDescent="0.25">
      <c r="A415" s="63" t="s">
        <v>645</v>
      </c>
      <c r="B415" s="63" t="s">
        <v>646</v>
      </c>
      <c r="C415" s="36">
        <v>4301031347</v>
      </c>
      <c r="D415" s="621">
        <v>4680115885110</v>
      </c>
      <c r="E415" s="621"/>
      <c r="F415" s="62">
        <v>0.2</v>
      </c>
      <c r="G415" s="37">
        <v>6</v>
      </c>
      <c r="H415" s="62">
        <v>1.2</v>
      </c>
      <c r="I415" s="62">
        <v>2.1</v>
      </c>
      <c r="J415" s="37">
        <v>182</v>
      </c>
      <c r="K415" s="37" t="s">
        <v>89</v>
      </c>
      <c r="L415" s="37" t="s">
        <v>45</v>
      </c>
      <c r="M415" s="38" t="s">
        <v>82</v>
      </c>
      <c r="N415" s="38"/>
      <c r="O415" s="37">
        <v>50</v>
      </c>
      <c r="P415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623"/>
      <c r="R415" s="623"/>
      <c r="S415" s="623"/>
      <c r="T415" s="62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76" t="s">
        <v>647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28"/>
      <c r="B416" s="628"/>
      <c r="C416" s="628"/>
      <c r="D416" s="628"/>
      <c r="E416" s="628"/>
      <c r="F416" s="628"/>
      <c r="G416" s="628"/>
      <c r="H416" s="628"/>
      <c r="I416" s="628"/>
      <c r="J416" s="628"/>
      <c r="K416" s="628"/>
      <c r="L416" s="628"/>
      <c r="M416" s="628"/>
      <c r="N416" s="628"/>
      <c r="O416" s="629"/>
      <c r="P416" s="625" t="s">
        <v>40</v>
      </c>
      <c r="Q416" s="626"/>
      <c r="R416" s="626"/>
      <c r="S416" s="626"/>
      <c r="T416" s="626"/>
      <c r="U416" s="626"/>
      <c r="V416" s="627"/>
      <c r="W416" s="42" t="s">
        <v>39</v>
      </c>
      <c r="X416" s="43">
        <f>IFERROR(X415/H415,"0")</f>
        <v>0</v>
      </c>
      <c r="Y416" s="43">
        <f>IFERROR(Y415/H415,"0")</f>
        <v>0</v>
      </c>
      <c r="Z416" s="43">
        <f>IFERROR(IF(Z415="",0,Z415),"0")</f>
        <v>0</v>
      </c>
      <c r="AA416" s="67"/>
      <c r="AB416" s="67"/>
      <c r="AC416" s="67"/>
    </row>
    <row r="417" spans="1:68" x14ac:dyDescent="0.2">
      <c r="A417" s="628"/>
      <c r="B417" s="628"/>
      <c r="C417" s="628"/>
      <c r="D417" s="628"/>
      <c r="E417" s="628"/>
      <c r="F417" s="628"/>
      <c r="G417" s="628"/>
      <c r="H417" s="628"/>
      <c r="I417" s="628"/>
      <c r="J417" s="628"/>
      <c r="K417" s="628"/>
      <c r="L417" s="628"/>
      <c r="M417" s="628"/>
      <c r="N417" s="628"/>
      <c r="O417" s="629"/>
      <c r="P417" s="625" t="s">
        <v>40</v>
      </c>
      <c r="Q417" s="626"/>
      <c r="R417" s="626"/>
      <c r="S417" s="626"/>
      <c r="T417" s="626"/>
      <c r="U417" s="626"/>
      <c r="V417" s="627"/>
      <c r="W417" s="42" t="s">
        <v>0</v>
      </c>
      <c r="X417" s="43">
        <f>IFERROR(SUM(X415:X415),"0")</f>
        <v>0</v>
      </c>
      <c r="Y417" s="43">
        <f>IFERROR(SUM(Y415:Y415),"0")</f>
        <v>0</v>
      </c>
      <c r="Z417" s="42"/>
      <c r="AA417" s="67"/>
      <c r="AB417" s="67"/>
      <c r="AC417" s="67"/>
    </row>
    <row r="418" spans="1:68" ht="27.75" customHeight="1" x14ac:dyDescent="0.2">
      <c r="A418" s="618" t="s">
        <v>648</v>
      </c>
      <c r="B418" s="618"/>
      <c r="C418" s="618"/>
      <c r="D418" s="618"/>
      <c r="E418" s="618"/>
      <c r="F418" s="618"/>
      <c r="G418" s="618"/>
      <c r="H418" s="618"/>
      <c r="I418" s="618"/>
      <c r="J418" s="618"/>
      <c r="K418" s="618"/>
      <c r="L418" s="618"/>
      <c r="M418" s="618"/>
      <c r="N418" s="618"/>
      <c r="O418" s="618"/>
      <c r="P418" s="618"/>
      <c r="Q418" s="618"/>
      <c r="R418" s="618"/>
      <c r="S418" s="618"/>
      <c r="T418" s="618"/>
      <c r="U418" s="618"/>
      <c r="V418" s="618"/>
      <c r="W418" s="618"/>
      <c r="X418" s="618"/>
      <c r="Y418" s="618"/>
      <c r="Z418" s="618"/>
      <c r="AA418" s="54"/>
      <c r="AB418" s="54"/>
      <c r="AC418" s="54"/>
    </row>
    <row r="419" spans="1:68" ht="16.5" customHeight="1" x14ac:dyDescent="0.25">
      <c r="A419" s="619" t="s">
        <v>648</v>
      </c>
      <c r="B419" s="619"/>
      <c r="C419" s="619"/>
      <c r="D419" s="619"/>
      <c r="E419" s="619"/>
      <c r="F419" s="619"/>
      <c r="G419" s="619"/>
      <c r="H419" s="619"/>
      <c r="I419" s="619"/>
      <c r="J419" s="619"/>
      <c r="K419" s="619"/>
      <c r="L419" s="619"/>
      <c r="M419" s="619"/>
      <c r="N419" s="619"/>
      <c r="O419" s="619"/>
      <c r="P419" s="619"/>
      <c r="Q419" s="619"/>
      <c r="R419" s="619"/>
      <c r="S419" s="619"/>
      <c r="T419" s="619"/>
      <c r="U419" s="619"/>
      <c r="V419" s="619"/>
      <c r="W419" s="619"/>
      <c r="X419" s="619"/>
      <c r="Y419" s="619"/>
      <c r="Z419" s="619"/>
      <c r="AA419" s="65"/>
      <c r="AB419" s="65"/>
      <c r="AC419" s="79"/>
    </row>
    <row r="420" spans="1:68" ht="14.25" customHeight="1" x14ac:dyDescent="0.25">
      <c r="A420" s="620" t="s">
        <v>110</v>
      </c>
      <c r="B420" s="620"/>
      <c r="C420" s="620"/>
      <c r="D420" s="620"/>
      <c r="E420" s="620"/>
      <c r="F420" s="620"/>
      <c r="G420" s="620"/>
      <c r="H420" s="620"/>
      <c r="I420" s="620"/>
      <c r="J420" s="620"/>
      <c r="K420" s="620"/>
      <c r="L420" s="620"/>
      <c r="M420" s="620"/>
      <c r="N420" s="620"/>
      <c r="O420" s="620"/>
      <c r="P420" s="620"/>
      <c r="Q420" s="620"/>
      <c r="R420" s="620"/>
      <c r="S420" s="620"/>
      <c r="T420" s="620"/>
      <c r="U420" s="620"/>
      <c r="V420" s="620"/>
      <c r="W420" s="620"/>
      <c r="X420" s="620"/>
      <c r="Y420" s="620"/>
      <c r="Z420" s="620"/>
      <c r="AA420" s="66"/>
      <c r="AB420" s="66"/>
      <c r="AC420" s="80"/>
    </row>
    <row r="421" spans="1:68" ht="27" customHeight="1" x14ac:dyDescent="0.25">
      <c r="A421" s="63" t="s">
        <v>649</v>
      </c>
      <c r="B421" s="63" t="s">
        <v>650</v>
      </c>
      <c r="C421" s="36">
        <v>4301011795</v>
      </c>
      <c r="D421" s="621">
        <v>4607091389067</v>
      </c>
      <c r="E421" s="621"/>
      <c r="F421" s="62">
        <v>0.88</v>
      </c>
      <c r="G421" s="37">
        <v>6</v>
      </c>
      <c r="H421" s="62">
        <v>5.28</v>
      </c>
      <c r="I421" s="62">
        <v>5.64</v>
      </c>
      <c r="J421" s="37">
        <v>104</v>
      </c>
      <c r="K421" s="37" t="s">
        <v>115</v>
      </c>
      <c r="L421" s="37" t="s">
        <v>116</v>
      </c>
      <c r="M421" s="38" t="s">
        <v>114</v>
      </c>
      <c r="N421" s="38"/>
      <c r="O421" s="37">
        <v>60</v>
      </c>
      <c r="P421" s="8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623"/>
      <c r="R421" s="623"/>
      <c r="S421" s="623"/>
      <c r="T421" s="62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1" si="42">IFERROR(IF(X421="",0,CEILING((X421/$H421),1)*$H421),"")</f>
        <v>0</v>
      </c>
      <c r="Z421" s="41" t="str">
        <f t="shared" ref="Z421:Z426" si="43">IFERROR(IF(Y421=0,"",ROUNDUP(Y421/H421,0)*0.01196),"")</f>
        <v/>
      </c>
      <c r="AA421" s="68" t="s">
        <v>45</v>
      </c>
      <c r="AB421" s="69" t="s">
        <v>45</v>
      </c>
      <c r="AC421" s="478" t="s">
        <v>113</v>
      </c>
      <c r="AG421" s="78"/>
      <c r="AJ421" s="84" t="s">
        <v>117</v>
      </c>
      <c r="AK421" s="84">
        <v>42.24</v>
      </c>
      <c r="BB421" s="479" t="s">
        <v>66</v>
      </c>
      <c r="BM421" s="78">
        <f t="shared" ref="BM421:BM431" si="44">IFERROR(X421*I421/H421,"0")</f>
        <v>0</v>
      </c>
      <c r="BN421" s="78">
        <f t="shared" ref="BN421:BN431" si="45">IFERROR(Y421*I421/H421,"0")</f>
        <v>0</v>
      </c>
      <c r="BO421" s="78">
        <f t="shared" ref="BO421:BO431" si="46">IFERROR(1/J421*(X421/H421),"0")</f>
        <v>0</v>
      </c>
      <c r="BP421" s="78">
        <f t="shared" ref="BP421:BP431" si="47">IFERROR(1/J421*(Y421/H421),"0")</f>
        <v>0</v>
      </c>
    </row>
    <row r="422" spans="1:68" ht="27" customHeight="1" x14ac:dyDescent="0.25">
      <c r="A422" s="63" t="s">
        <v>651</v>
      </c>
      <c r="B422" s="63" t="s">
        <v>652</v>
      </c>
      <c r="C422" s="36">
        <v>4301011961</v>
      </c>
      <c r="D422" s="621">
        <v>4680115885271</v>
      </c>
      <c r="E422" s="621"/>
      <c r="F422" s="62">
        <v>0.88</v>
      </c>
      <c r="G422" s="37">
        <v>6</v>
      </c>
      <c r="H422" s="62">
        <v>5.28</v>
      </c>
      <c r="I422" s="62">
        <v>5.64</v>
      </c>
      <c r="J422" s="37">
        <v>104</v>
      </c>
      <c r="K422" s="37" t="s">
        <v>115</v>
      </c>
      <c r="L422" s="37" t="s">
        <v>116</v>
      </c>
      <c r="M422" s="38" t="s">
        <v>114</v>
      </c>
      <c r="N422" s="38"/>
      <c r="O422" s="37">
        <v>60</v>
      </c>
      <c r="P422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623"/>
      <c r="R422" s="623"/>
      <c r="S422" s="623"/>
      <c r="T422" s="62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42"/>
        <v>0</v>
      </c>
      <c r="Z422" s="41" t="str">
        <f t="shared" si="43"/>
        <v/>
      </c>
      <c r="AA422" s="68" t="s">
        <v>45</v>
      </c>
      <c r="AB422" s="69" t="s">
        <v>45</v>
      </c>
      <c r="AC422" s="480" t="s">
        <v>653</v>
      </c>
      <c r="AG422" s="78"/>
      <c r="AJ422" s="84" t="s">
        <v>117</v>
      </c>
      <c r="AK422" s="84">
        <v>42.24</v>
      </c>
      <c r="BB422" s="481" t="s">
        <v>66</v>
      </c>
      <c r="BM422" s="78">
        <f t="shared" si="44"/>
        <v>0</v>
      </c>
      <c r="BN422" s="78">
        <f t="shared" si="45"/>
        <v>0</v>
      </c>
      <c r="BO422" s="78">
        <f t="shared" si="46"/>
        <v>0</v>
      </c>
      <c r="BP422" s="78">
        <f t="shared" si="47"/>
        <v>0</v>
      </c>
    </row>
    <row r="423" spans="1:68" ht="27" customHeight="1" x14ac:dyDescent="0.25">
      <c r="A423" s="63" t="s">
        <v>654</v>
      </c>
      <c r="B423" s="63" t="s">
        <v>655</v>
      </c>
      <c r="C423" s="36">
        <v>4301011376</v>
      </c>
      <c r="D423" s="621">
        <v>4680115885226</v>
      </c>
      <c r="E423" s="621"/>
      <c r="F423" s="62">
        <v>0.88</v>
      </c>
      <c r="G423" s="37">
        <v>6</v>
      </c>
      <c r="H423" s="62">
        <v>5.28</v>
      </c>
      <c r="I423" s="62">
        <v>5.64</v>
      </c>
      <c r="J423" s="37">
        <v>104</v>
      </c>
      <c r="K423" s="37" t="s">
        <v>115</v>
      </c>
      <c r="L423" s="37" t="s">
        <v>116</v>
      </c>
      <c r="M423" s="38" t="s">
        <v>88</v>
      </c>
      <c r="N423" s="38"/>
      <c r="O423" s="37">
        <v>60</v>
      </c>
      <c r="P423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623"/>
      <c r="R423" s="623"/>
      <c r="S423" s="623"/>
      <c r="T423" s="62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42"/>
        <v>0</v>
      </c>
      <c r="Z423" s="41" t="str">
        <f t="shared" si="43"/>
        <v/>
      </c>
      <c r="AA423" s="68" t="s">
        <v>45</v>
      </c>
      <c r="AB423" s="69" t="s">
        <v>45</v>
      </c>
      <c r="AC423" s="482" t="s">
        <v>656</v>
      </c>
      <c r="AG423" s="78"/>
      <c r="AJ423" s="84" t="s">
        <v>117</v>
      </c>
      <c r="AK423" s="84">
        <v>42.24</v>
      </c>
      <c r="BB423" s="483" t="s">
        <v>66</v>
      </c>
      <c r="BM423" s="78">
        <f t="shared" si="44"/>
        <v>0</v>
      </c>
      <c r="BN423" s="78">
        <f t="shared" si="45"/>
        <v>0</v>
      </c>
      <c r="BO423" s="78">
        <f t="shared" si="46"/>
        <v>0</v>
      </c>
      <c r="BP423" s="78">
        <f t="shared" si="47"/>
        <v>0</v>
      </c>
    </row>
    <row r="424" spans="1:68" ht="27" customHeight="1" x14ac:dyDescent="0.25">
      <c r="A424" s="63" t="s">
        <v>657</v>
      </c>
      <c r="B424" s="63" t="s">
        <v>658</v>
      </c>
      <c r="C424" s="36">
        <v>4301012145</v>
      </c>
      <c r="D424" s="621">
        <v>4607091383522</v>
      </c>
      <c r="E424" s="621"/>
      <c r="F424" s="62">
        <v>0.88</v>
      </c>
      <c r="G424" s="37">
        <v>6</v>
      </c>
      <c r="H424" s="62">
        <v>5.28</v>
      </c>
      <c r="I424" s="62">
        <v>5.64</v>
      </c>
      <c r="J424" s="37">
        <v>104</v>
      </c>
      <c r="K424" s="37" t="s">
        <v>115</v>
      </c>
      <c r="L424" s="37" t="s">
        <v>45</v>
      </c>
      <c r="M424" s="38" t="s">
        <v>114</v>
      </c>
      <c r="N424" s="38"/>
      <c r="O424" s="37">
        <v>60</v>
      </c>
      <c r="P424" s="828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623"/>
      <c r="R424" s="623"/>
      <c r="S424" s="623"/>
      <c r="T424" s="62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2"/>
        <v>0</v>
      </c>
      <c r="Z424" s="41" t="str">
        <f t="shared" si="43"/>
        <v/>
      </c>
      <c r="AA424" s="68" t="s">
        <v>45</v>
      </c>
      <c r="AB424" s="69" t="s">
        <v>45</v>
      </c>
      <c r="AC424" s="484" t="s">
        <v>659</v>
      </c>
      <c r="AG424" s="78"/>
      <c r="AJ424" s="84" t="s">
        <v>45</v>
      </c>
      <c r="AK424" s="84">
        <v>0</v>
      </c>
      <c r="BB424" s="485" t="s">
        <v>66</v>
      </c>
      <c r="BM424" s="78">
        <f t="shared" si="44"/>
        <v>0</v>
      </c>
      <c r="BN424" s="78">
        <f t="shared" si="45"/>
        <v>0</v>
      </c>
      <c r="BO424" s="78">
        <f t="shared" si="46"/>
        <v>0</v>
      </c>
      <c r="BP424" s="78">
        <f t="shared" si="47"/>
        <v>0</v>
      </c>
    </row>
    <row r="425" spans="1:68" ht="16.5" customHeight="1" x14ac:dyDescent="0.25">
      <c r="A425" s="63" t="s">
        <v>660</v>
      </c>
      <c r="B425" s="63" t="s">
        <v>661</v>
      </c>
      <c r="C425" s="36">
        <v>4301011774</v>
      </c>
      <c r="D425" s="621">
        <v>4680115884502</v>
      </c>
      <c r="E425" s="621"/>
      <c r="F425" s="62">
        <v>0.88</v>
      </c>
      <c r="G425" s="37">
        <v>6</v>
      </c>
      <c r="H425" s="62">
        <v>5.28</v>
      </c>
      <c r="I425" s="62">
        <v>5.64</v>
      </c>
      <c r="J425" s="37">
        <v>104</v>
      </c>
      <c r="K425" s="37" t="s">
        <v>115</v>
      </c>
      <c r="L425" s="37" t="s">
        <v>45</v>
      </c>
      <c r="M425" s="38" t="s">
        <v>114</v>
      </c>
      <c r="N425" s="38"/>
      <c r="O425" s="37">
        <v>60</v>
      </c>
      <c r="P425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623"/>
      <c r="R425" s="623"/>
      <c r="S425" s="623"/>
      <c r="T425" s="62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2"/>
        <v>0</v>
      </c>
      <c r="Z425" s="41" t="str">
        <f t="shared" si="43"/>
        <v/>
      </c>
      <c r="AA425" s="68" t="s">
        <v>45</v>
      </c>
      <c r="AB425" s="69" t="s">
        <v>45</v>
      </c>
      <c r="AC425" s="486" t="s">
        <v>662</v>
      </c>
      <c r="AG425" s="78"/>
      <c r="AJ425" s="84" t="s">
        <v>45</v>
      </c>
      <c r="AK425" s="84">
        <v>0</v>
      </c>
      <c r="BB425" s="487" t="s">
        <v>66</v>
      </c>
      <c r="BM425" s="78">
        <f t="shared" si="44"/>
        <v>0</v>
      </c>
      <c r="BN425" s="78">
        <f t="shared" si="45"/>
        <v>0</v>
      </c>
      <c r="BO425" s="78">
        <f t="shared" si="46"/>
        <v>0</v>
      </c>
      <c r="BP425" s="78">
        <f t="shared" si="47"/>
        <v>0</v>
      </c>
    </row>
    <row r="426" spans="1:68" ht="27" customHeight="1" x14ac:dyDescent="0.25">
      <c r="A426" s="63" t="s">
        <v>663</v>
      </c>
      <c r="B426" s="63" t="s">
        <v>664</v>
      </c>
      <c r="C426" s="36">
        <v>4301011771</v>
      </c>
      <c r="D426" s="621">
        <v>4607091389104</v>
      </c>
      <c r="E426" s="621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115</v>
      </c>
      <c r="L426" s="37" t="s">
        <v>116</v>
      </c>
      <c r="M426" s="38" t="s">
        <v>114</v>
      </c>
      <c r="N426" s="38"/>
      <c r="O426" s="37">
        <v>60</v>
      </c>
      <c r="P426" s="8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623"/>
      <c r="R426" s="623"/>
      <c r="S426" s="623"/>
      <c r="T426" s="62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42"/>
        <v>0</v>
      </c>
      <c r="Z426" s="41" t="str">
        <f t="shared" si="43"/>
        <v/>
      </c>
      <c r="AA426" s="68" t="s">
        <v>45</v>
      </c>
      <c r="AB426" s="69" t="s">
        <v>45</v>
      </c>
      <c r="AC426" s="488" t="s">
        <v>665</v>
      </c>
      <c r="AG426" s="78"/>
      <c r="AJ426" s="84" t="s">
        <v>117</v>
      </c>
      <c r="AK426" s="84">
        <v>42.24</v>
      </c>
      <c r="BB426" s="489" t="s">
        <v>66</v>
      </c>
      <c r="BM426" s="78">
        <f t="shared" si="44"/>
        <v>0</v>
      </c>
      <c r="BN426" s="78">
        <f t="shared" si="45"/>
        <v>0</v>
      </c>
      <c r="BO426" s="78">
        <f t="shared" si="46"/>
        <v>0</v>
      </c>
      <c r="BP426" s="78">
        <f t="shared" si="47"/>
        <v>0</v>
      </c>
    </row>
    <row r="427" spans="1:68" ht="27" customHeight="1" x14ac:dyDescent="0.25">
      <c r="A427" s="63" t="s">
        <v>666</v>
      </c>
      <c r="B427" s="63" t="s">
        <v>667</v>
      </c>
      <c r="C427" s="36">
        <v>4301012125</v>
      </c>
      <c r="D427" s="621">
        <v>4680115886391</v>
      </c>
      <c r="E427" s="621"/>
      <c r="F427" s="62">
        <v>0.4</v>
      </c>
      <c r="G427" s="37">
        <v>6</v>
      </c>
      <c r="H427" s="62">
        <v>2.4</v>
      </c>
      <c r="I427" s="62">
        <v>2.58</v>
      </c>
      <c r="J427" s="37">
        <v>182</v>
      </c>
      <c r="K427" s="37" t="s">
        <v>89</v>
      </c>
      <c r="L427" s="37" t="s">
        <v>45</v>
      </c>
      <c r="M427" s="38" t="s">
        <v>88</v>
      </c>
      <c r="N427" s="38"/>
      <c r="O427" s="37">
        <v>60</v>
      </c>
      <c r="P427" s="83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623"/>
      <c r="R427" s="623"/>
      <c r="S427" s="623"/>
      <c r="T427" s="62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2"/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0" t="s">
        <v>113</v>
      </c>
      <c r="AG427" s="78"/>
      <c r="AJ427" s="84" t="s">
        <v>45</v>
      </c>
      <c r="AK427" s="84">
        <v>0</v>
      </c>
      <c r="BB427" s="491" t="s">
        <v>66</v>
      </c>
      <c r="BM427" s="78">
        <f t="shared" si="44"/>
        <v>0</v>
      </c>
      <c r="BN427" s="78">
        <f t="shared" si="45"/>
        <v>0</v>
      </c>
      <c r="BO427" s="78">
        <f t="shared" si="46"/>
        <v>0</v>
      </c>
      <c r="BP427" s="78">
        <f t="shared" si="47"/>
        <v>0</v>
      </c>
    </row>
    <row r="428" spans="1:68" ht="27" customHeight="1" x14ac:dyDescent="0.25">
      <c r="A428" s="63" t="s">
        <v>668</v>
      </c>
      <c r="B428" s="63" t="s">
        <v>669</v>
      </c>
      <c r="C428" s="36">
        <v>4301012035</v>
      </c>
      <c r="D428" s="621">
        <v>4680115880603</v>
      </c>
      <c r="E428" s="621"/>
      <c r="F428" s="62">
        <v>0.6</v>
      </c>
      <c r="G428" s="37">
        <v>8</v>
      </c>
      <c r="H428" s="62">
        <v>4.8</v>
      </c>
      <c r="I428" s="62">
        <v>6.93</v>
      </c>
      <c r="J428" s="37">
        <v>132</v>
      </c>
      <c r="K428" s="37" t="s">
        <v>120</v>
      </c>
      <c r="L428" s="37" t="s">
        <v>45</v>
      </c>
      <c r="M428" s="38" t="s">
        <v>114</v>
      </c>
      <c r="N428" s="38"/>
      <c r="O428" s="37">
        <v>60</v>
      </c>
      <c r="P428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623"/>
      <c r="R428" s="623"/>
      <c r="S428" s="623"/>
      <c r="T428" s="62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492" t="s">
        <v>113</v>
      </c>
      <c r="AG428" s="78"/>
      <c r="AJ428" s="84" t="s">
        <v>45</v>
      </c>
      <c r="AK428" s="84">
        <v>0</v>
      </c>
      <c r="BB428" s="493" t="s">
        <v>66</v>
      </c>
      <c r="BM428" s="78">
        <f t="shared" si="44"/>
        <v>0</v>
      </c>
      <c r="BN428" s="78">
        <f t="shared" si="45"/>
        <v>0</v>
      </c>
      <c r="BO428" s="78">
        <f t="shared" si="46"/>
        <v>0</v>
      </c>
      <c r="BP428" s="78">
        <f t="shared" si="47"/>
        <v>0</v>
      </c>
    </row>
    <row r="429" spans="1:68" ht="27" customHeight="1" x14ac:dyDescent="0.25">
      <c r="A429" s="63" t="s">
        <v>670</v>
      </c>
      <c r="B429" s="63" t="s">
        <v>671</v>
      </c>
      <c r="C429" s="36">
        <v>4301012036</v>
      </c>
      <c r="D429" s="621">
        <v>4680115882782</v>
      </c>
      <c r="E429" s="621"/>
      <c r="F429" s="62">
        <v>0.6</v>
      </c>
      <c r="G429" s="37">
        <v>8</v>
      </c>
      <c r="H429" s="62">
        <v>4.8</v>
      </c>
      <c r="I429" s="62">
        <v>6.96</v>
      </c>
      <c r="J429" s="37">
        <v>120</v>
      </c>
      <c r="K429" s="37" t="s">
        <v>120</v>
      </c>
      <c r="L429" s="37" t="s">
        <v>45</v>
      </c>
      <c r="M429" s="38" t="s">
        <v>114</v>
      </c>
      <c r="N429" s="38"/>
      <c r="O429" s="37">
        <v>60</v>
      </c>
      <c r="P429" s="8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623"/>
      <c r="R429" s="623"/>
      <c r="S429" s="623"/>
      <c r="T429" s="62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2"/>
        <v>0</v>
      </c>
      <c r="Z429" s="41" t="str">
        <f>IFERROR(IF(Y429=0,"",ROUNDUP(Y429/H429,0)*0.00937),"")</f>
        <v/>
      </c>
      <c r="AA429" s="68" t="s">
        <v>45</v>
      </c>
      <c r="AB429" s="69" t="s">
        <v>45</v>
      </c>
      <c r="AC429" s="494" t="s">
        <v>653</v>
      </c>
      <c r="AG429" s="78"/>
      <c r="AJ429" s="84" t="s">
        <v>45</v>
      </c>
      <c r="AK429" s="84">
        <v>0</v>
      </c>
      <c r="BB429" s="495" t="s">
        <v>66</v>
      </c>
      <c r="BM429" s="78">
        <f t="shared" si="44"/>
        <v>0</v>
      </c>
      <c r="BN429" s="78">
        <f t="shared" si="45"/>
        <v>0</v>
      </c>
      <c r="BO429" s="78">
        <f t="shared" si="46"/>
        <v>0</v>
      </c>
      <c r="BP429" s="78">
        <f t="shared" si="47"/>
        <v>0</v>
      </c>
    </row>
    <row r="430" spans="1:68" ht="27" customHeight="1" x14ac:dyDescent="0.25">
      <c r="A430" s="63" t="s">
        <v>672</v>
      </c>
      <c r="B430" s="63" t="s">
        <v>673</v>
      </c>
      <c r="C430" s="36">
        <v>4301012050</v>
      </c>
      <c r="D430" s="621">
        <v>4680115885479</v>
      </c>
      <c r="E430" s="621"/>
      <c r="F430" s="62">
        <v>0.4</v>
      </c>
      <c r="G430" s="37">
        <v>6</v>
      </c>
      <c r="H430" s="62">
        <v>2.4</v>
      </c>
      <c r="I430" s="62">
        <v>2.58</v>
      </c>
      <c r="J430" s="37">
        <v>182</v>
      </c>
      <c r="K430" s="37" t="s">
        <v>89</v>
      </c>
      <c r="L430" s="37" t="s">
        <v>45</v>
      </c>
      <c r="M430" s="38" t="s">
        <v>114</v>
      </c>
      <c r="N430" s="38"/>
      <c r="O430" s="37">
        <v>60</v>
      </c>
      <c r="P430" s="8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623"/>
      <c r="R430" s="623"/>
      <c r="S430" s="623"/>
      <c r="T430" s="62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2"/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6" t="s">
        <v>674</v>
      </c>
      <c r="AG430" s="78"/>
      <c r="AJ430" s="84" t="s">
        <v>45</v>
      </c>
      <c r="AK430" s="84">
        <v>0</v>
      </c>
      <c r="BB430" s="497" t="s">
        <v>66</v>
      </c>
      <c r="BM430" s="78">
        <f t="shared" si="44"/>
        <v>0</v>
      </c>
      <c r="BN430" s="78">
        <f t="shared" si="45"/>
        <v>0</v>
      </c>
      <c r="BO430" s="78">
        <f t="shared" si="46"/>
        <v>0</v>
      </c>
      <c r="BP430" s="78">
        <f t="shared" si="47"/>
        <v>0</v>
      </c>
    </row>
    <row r="431" spans="1:68" ht="27" customHeight="1" x14ac:dyDescent="0.25">
      <c r="A431" s="63" t="s">
        <v>675</v>
      </c>
      <c r="B431" s="63" t="s">
        <v>676</v>
      </c>
      <c r="C431" s="36">
        <v>4301012034</v>
      </c>
      <c r="D431" s="621">
        <v>4607091389982</v>
      </c>
      <c r="E431" s="621"/>
      <c r="F431" s="62">
        <v>0.6</v>
      </c>
      <c r="G431" s="37">
        <v>8</v>
      </c>
      <c r="H431" s="62">
        <v>4.8</v>
      </c>
      <c r="I431" s="62">
        <v>6.93</v>
      </c>
      <c r="J431" s="37">
        <v>132</v>
      </c>
      <c r="K431" s="37" t="s">
        <v>120</v>
      </c>
      <c r="L431" s="37" t="s">
        <v>45</v>
      </c>
      <c r="M431" s="38" t="s">
        <v>114</v>
      </c>
      <c r="N431" s="38"/>
      <c r="O431" s="37">
        <v>60</v>
      </c>
      <c r="P431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623"/>
      <c r="R431" s="623"/>
      <c r="S431" s="623"/>
      <c r="T431" s="62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2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8" t="s">
        <v>665</v>
      </c>
      <c r="AG431" s="78"/>
      <c r="AJ431" s="84" t="s">
        <v>45</v>
      </c>
      <c r="AK431" s="84">
        <v>0</v>
      </c>
      <c r="BB431" s="499" t="s">
        <v>66</v>
      </c>
      <c r="BM431" s="78">
        <f t="shared" si="44"/>
        <v>0</v>
      </c>
      <c r="BN431" s="78">
        <f t="shared" si="45"/>
        <v>0</v>
      </c>
      <c r="BO431" s="78">
        <f t="shared" si="46"/>
        <v>0</v>
      </c>
      <c r="BP431" s="78">
        <f t="shared" si="47"/>
        <v>0</v>
      </c>
    </row>
    <row r="432" spans="1:68" x14ac:dyDescent="0.2">
      <c r="A432" s="628"/>
      <c r="B432" s="628"/>
      <c r="C432" s="628"/>
      <c r="D432" s="628"/>
      <c r="E432" s="628"/>
      <c r="F432" s="628"/>
      <c r="G432" s="628"/>
      <c r="H432" s="628"/>
      <c r="I432" s="628"/>
      <c r="J432" s="628"/>
      <c r="K432" s="628"/>
      <c r="L432" s="628"/>
      <c r="M432" s="628"/>
      <c r="N432" s="628"/>
      <c r="O432" s="629"/>
      <c r="P432" s="625" t="s">
        <v>40</v>
      </c>
      <c r="Q432" s="626"/>
      <c r="R432" s="626"/>
      <c r="S432" s="626"/>
      <c r="T432" s="626"/>
      <c r="U432" s="626"/>
      <c r="V432" s="627"/>
      <c r="W432" s="42" t="s">
        <v>39</v>
      </c>
      <c r="X432" s="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0</v>
      </c>
      <c r="Y432" s="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0</v>
      </c>
      <c r="Z432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628"/>
      <c r="B433" s="628"/>
      <c r="C433" s="628"/>
      <c r="D433" s="628"/>
      <c r="E433" s="628"/>
      <c r="F433" s="628"/>
      <c r="G433" s="628"/>
      <c r="H433" s="628"/>
      <c r="I433" s="628"/>
      <c r="J433" s="628"/>
      <c r="K433" s="628"/>
      <c r="L433" s="628"/>
      <c r="M433" s="628"/>
      <c r="N433" s="628"/>
      <c r="O433" s="629"/>
      <c r="P433" s="625" t="s">
        <v>40</v>
      </c>
      <c r="Q433" s="626"/>
      <c r="R433" s="626"/>
      <c r="S433" s="626"/>
      <c r="T433" s="626"/>
      <c r="U433" s="626"/>
      <c r="V433" s="627"/>
      <c r="W433" s="42" t="s">
        <v>0</v>
      </c>
      <c r="X433" s="43">
        <f>IFERROR(SUM(X421:X431),"0")</f>
        <v>0</v>
      </c>
      <c r="Y433" s="43">
        <f>IFERROR(SUM(Y421:Y431),"0")</f>
        <v>0</v>
      </c>
      <c r="Z433" s="42"/>
      <c r="AA433" s="67"/>
      <c r="AB433" s="67"/>
      <c r="AC433" s="67"/>
    </row>
    <row r="434" spans="1:68" ht="14.25" customHeight="1" x14ac:dyDescent="0.25">
      <c r="A434" s="620" t="s">
        <v>146</v>
      </c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0"/>
      <c r="P434" s="620"/>
      <c r="Q434" s="620"/>
      <c r="R434" s="620"/>
      <c r="S434" s="620"/>
      <c r="T434" s="620"/>
      <c r="U434" s="620"/>
      <c r="V434" s="620"/>
      <c r="W434" s="620"/>
      <c r="X434" s="620"/>
      <c r="Y434" s="620"/>
      <c r="Z434" s="620"/>
      <c r="AA434" s="66"/>
      <c r="AB434" s="66"/>
      <c r="AC434" s="80"/>
    </row>
    <row r="435" spans="1:68" ht="16.5" customHeight="1" x14ac:dyDescent="0.25">
      <c r="A435" s="63" t="s">
        <v>677</v>
      </c>
      <c r="B435" s="63" t="s">
        <v>678</v>
      </c>
      <c r="C435" s="36">
        <v>4301020334</v>
      </c>
      <c r="D435" s="621">
        <v>4607091388930</v>
      </c>
      <c r="E435" s="62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115</v>
      </c>
      <c r="L435" s="37" t="s">
        <v>116</v>
      </c>
      <c r="M435" s="38" t="s">
        <v>88</v>
      </c>
      <c r="N435" s="38"/>
      <c r="O435" s="37">
        <v>70</v>
      </c>
      <c r="P435" s="8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623"/>
      <c r="R435" s="623"/>
      <c r="S435" s="623"/>
      <c r="T435" s="62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IFERROR(IF(Y435=0,"",ROUNDUP(Y435/H435,0)*0.01196),"")</f>
        <v/>
      </c>
      <c r="AA435" s="68" t="s">
        <v>45</v>
      </c>
      <c r="AB435" s="69" t="s">
        <v>45</v>
      </c>
      <c r="AC435" s="500" t="s">
        <v>679</v>
      </c>
      <c r="AG435" s="78"/>
      <c r="AJ435" s="84" t="s">
        <v>117</v>
      </c>
      <c r="AK435" s="84">
        <v>42.24</v>
      </c>
      <c r="BB435" s="50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16.5" customHeight="1" x14ac:dyDescent="0.25">
      <c r="A436" s="63" t="s">
        <v>680</v>
      </c>
      <c r="B436" s="63" t="s">
        <v>681</v>
      </c>
      <c r="C436" s="36">
        <v>4301020384</v>
      </c>
      <c r="D436" s="621">
        <v>4680115886407</v>
      </c>
      <c r="E436" s="621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89</v>
      </c>
      <c r="L436" s="37" t="s">
        <v>45</v>
      </c>
      <c r="M436" s="38" t="s">
        <v>88</v>
      </c>
      <c r="N436" s="38"/>
      <c r="O436" s="37">
        <v>70</v>
      </c>
      <c r="P436" s="8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623"/>
      <c r="R436" s="623"/>
      <c r="S436" s="623"/>
      <c r="T436" s="62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2" t="s">
        <v>679</v>
      </c>
      <c r="AG436" s="78"/>
      <c r="AJ436" s="84" t="s">
        <v>45</v>
      </c>
      <c r="AK436" s="84">
        <v>0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16.5" customHeight="1" x14ac:dyDescent="0.25">
      <c r="A437" s="63" t="s">
        <v>682</v>
      </c>
      <c r="B437" s="63" t="s">
        <v>683</v>
      </c>
      <c r="C437" s="36">
        <v>4301020385</v>
      </c>
      <c r="D437" s="621">
        <v>4680115880054</v>
      </c>
      <c r="E437" s="621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120</v>
      </c>
      <c r="L437" s="37" t="s">
        <v>123</v>
      </c>
      <c r="M437" s="38" t="s">
        <v>114</v>
      </c>
      <c r="N437" s="38"/>
      <c r="O437" s="37">
        <v>70</v>
      </c>
      <c r="P437" s="8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623"/>
      <c r="R437" s="623"/>
      <c r="S437" s="623"/>
      <c r="T437" s="62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504" t="s">
        <v>679</v>
      </c>
      <c r="AG437" s="78"/>
      <c r="AJ437" s="84" t="s">
        <v>117</v>
      </c>
      <c r="AK437" s="84">
        <v>57.6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628"/>
      <c r="B438" s="628"/>
      <c r="C438" s="628"/>
      <c r="D438" s="628"/>
      <c r="E438" s="628"/>
      <c r="F438" s="628"/>
      <c r="G438" s="628"/>
      <c r="H438" s="628"/>
      <c r="I438" s="628"/>
      <c r="J438" s="628"/>
      <c r="K438" s="628"/>
      <c r="L438" s="628"/>
      <c r="M438" s="628"/>
      <c r="N438" s="628"/>
      <c r="O438" s="629"/>
      <c r="P438" s="625" t="s">
        <v>40</v>
      </c>
      <c r="Q438" s="626"/>
      <c r="R438" s="626"/>
      <c r="S438" s="626"/>
      <c r="T438" s="626"/>
      <c r="U438" s="626"/>
      <c r="V438" s="627"/>
      <c r="W438" s="42" t="s">
        <v>39</v>
      </c>
      <c r="X438" s="43">
        <f>IFERROR(X435/H435,"0")+IFERROR(X436/H436,"0")+IFERROR(X437/H437,"0")</f>
        <v>0</v>
      </c>
      <c r="Y438" s="43">
        <f>IFERROR(Y435/H435,"0")+IFERROR(Y436/H436,"0")+IFERROR(Y437/H437,"0")</f>
        <v>0</v>
      </c>
      <c r="Z438" s="43">
        <f>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628"/>
      <c r="B439" s="628"/>
      <c r="C439" s="628"/>
      <c r="D439" s="628"/>
      <c r="E439" s="628"/>
      <c r="F439" s="628"/>
      <c r="G439" s="628"/>
      <c r="H439" s="628"/>
      <c r="I439" s="628"/>
      <c r="J439" s="628"/>
      <c r="K439" s="628"/>
      <c r="L439" s="628"/>
      <c r="M439" s="628"/>
      <c r="N439" s="628"/>
      <c r="O439" s="629"/>
      <c r="P439" s="625" t="s">
        <v>40</v>
      </c>
      <c r="Q439" s="626"/>
      <c r="R439" s="626"/>
      <c r="S439" s="626"/>
      <c r="T439" s="626"/>
      <c r="U439" s="626"/>
      <c r="V439" s="627"/>
      <c r="W439" s="42" t="s">
        <v>0</v>
      </c>
      <c r="X439" s="43">
        <f>IFERROR(SUM(X435:X437),"0")</f>
        <v>0</v>
      </c>
      <c r="Y439" s="43">
        <f>IFERROR(SUM(Y435:Y437),"0")</f>
        <v>0</v>
      </c>
      <c r="Z439" s="42"/>
      <c r="AA439" s="67"/>
      <c r="AB439" s="67"/>
      <c r="AC439" s="67"/>
    </row>
    <row r="440" spans="1:68" ht="14.25" customHeight="1" x14ac:dyDescent="0.25">
      <c r="A440" s="620" t="s">
        <v>78</v>
      </c>
      <c r="B440" s="620"/>
      <c r="C440" s="620"/>
      <c r="D440" s="620"/>
      <c r="E440" s="620"/>
      <c r="F440" s="620"/>
      <c r="G440" s="620"/>
      <c r="H440" s="620"/>
      <c r="I440" s="620"/>
      <c r="J440" s="620"/>
      <c r="K440" s="620"/>
      <c r="L440" s="620"/>
      <c r="M440" s="620"/>
      <c r="N440" s="620"/>
      <c r="O440" s="620"/>
      <c r="P440" s="620"/>
      <c r="Q440" s="620"/>
      <c r="R440" s="620"/>
      <c r="S440" s="620"/>
      <c r="T440" s="620"/>
      <c r="U440" s="620"/>
      <c r="V440" s="620"/>
      <c r="W440" s="620"/>
      <c r="X440" s="620"/>
      <c r="Y440" s="620"/>
      <c r="Z440" s="620"/>
      <c r="AA440" s="66"/>
      <c r="AB440" s="66"/>
      <c r="AC440" s="80"/>
    </row>
    <row r="441" spans="1:68" ht="27" customHeight="1" x14ac:dyDescent="0.25">
      <c r="A441" s="63" t="s">
        <v>684</v>
      </c>
      <c r="B441" s="63" t="s">
        <v>685</v>
      </c>
      <c r="C441" s="36">
        <v>4301031349</v>
      </c>
      <c r="D441" s="621">
        <v>4680115883116</v>
      </c>
      <c r="E441" s="621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115</v>
      </c>
      <c r="L441" s="37" t="s">
        <v>116</v>
      </c>
      <c r="M441" s="38" t="s">
        <v>114</v>
      </c>
      <c r="N441" s="38"/>
      <c r="O441" s="37">
        <v>70</v>
      </c>
      <c r="P441" s="83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623"/>
      <c r="R441" s="623"/>
      <c r="S441" s="623"/>
      <c r="T441" s="62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ref="Y441:Y446" si="48">IFERROR(IF(X441="",0,CEILING((X441/$H441),1)*$H441),"")</f>
        <v>0</v>
      </c>
      <c r="Z441" s="41" t="str">
        <f>IFERROR(IF(Y441=0,"",ROUNDUP(Y441/H441,0)*0.01196),"")</f>
        <v/>
      </c>
      <c r="AA441" s="68" t="s">
        <v>45</v>
      </c>
      <c r="AB441" s="69" t="s">
        <v>45</v>
      </c>
      <c r="AC441" s="506" t="s">
        <v>686</v>
      </c>
      <c r="AG441" s="78"/>
      <c r="AJ441" s="84" t="s">
        <v>117</v>
      </c>
      <c r="AK441" s="84">
        <v>42.24</v>
      </c>
      <c r="BB441" s="507" t="s">
        <v>66</v>
      </c>
      <c r="BM441" s="78">
        <f t="shared" ref="BM441:BM446" si="49">IFERROR(X441*I441/H441,"0")</f>
        <v>0</v>
      </c>
      <c r="BN441" s="78">
        <f t="shared" ref="BN441:BN446" si="50">IFERROR(Y441*I441/H441,"0")</f>
        <v>0</v>
      </c>
      <c r="BO441" s="78">
        <f t="shared" ref="BO441:BO446" si="51">IFERROR(1/J441*(X441/H441),"0")</f>
        <v>0</v>
      </c>
      <c r="BP441" s="78">
        <f t="shared" ref="BP441:BP446" si="52">IFERROR(1/J441*(Y441/H441),"0")</f>
        <v>0</v>
      </c>
    </row>
    <row r="442" spans="1:68" ht="27" customHeight="1" x14ac:dyDescent="0.25">
      <c r="A442" s="63" t="s">
        <v>687</v>
      </c>
      <c r="B442" s="63" t="s">
        <v>688</v>
      </c>
      <c r="C442" s="36">
        <v>4301031350</v>
      </c>
      <c r="D442" s="621">
        <v>4680115883093</v>
      </c>
      <c r="E442" s="621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115</v>
      </c>
      <c r="L442" s="37" t="s">
        <v>116</v>
      </c>
      <c r="M442" s="38" t="s">
        <v>82</v>
      </c>
      <c r="N442" s="38"/>
      <c r="O442" s="37">
        <v>70</v>
      </c>
      <c r="P442" s="8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623"/>
      <c r="R442" s="623"/>
      <c r="S442" s="623"/>
      <c r="T442" s="62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48"/>
        <v>0</v>
      </c>
      <c r="Z442" s="41" t="str">
        <f>IFERROR(IF(Y442=0,"",ROUNDUP(Y442/H442,0)*0.01196),"")</f>
        <v/>
      </c>
      <c r="AA442" s="68" t="s">
        <v>45</v>
      </c>
      <c r="AB442" s="69" t="s">
        <v>45</v>
      </c>
      <c r="AC442" s="508" t="s">
        <v>689</v>
      </c>
      <c r="AG442" s="78"/>
      <c r="AJ442" s="84" t="s">
        <v>117</v>
      </c>
      <c r="AK442" s="84">
        <v>42.24</v>
      </c>
      <c r="BB442" s="509" t="s">
        <v>66</v>
      </c>
      <c r="BM442" s="78">
        <f t="shared" si="49"/>
        <v>0</v>
      </c>
      <c r="BN442" s="78">
        <f t="shared" si="50"/>
        <v>0</v>
      </c>
      <c r="BO442" s="78">
        <f t="shared" si="51"/>
        <v>0</v>
      </c>
      <c r="BP442" s="78">
        <f t="shared" si="52"/>
        <v>0</v>
      </c>
    </row>
    <row r="443" spans="1:68" ht="27" customHeight="1" x14ac:dyDescent="0.25">
      <c r="A443" s="63" t="s">
        <v>690</v>
      </c>
      <c r="B443" s="63" t="s">
        <v>691</v>
      </c>
      <c r="C443" s="36">
        <v>4301031353</v>
      </c>
      <c r="D443" s="621">
        <v>4680115883109</v>
      </c>
      <c r="E443" s="621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115</v>
      </c>
      <c r="L443" s="37" t="s">
        <v>116</v>
      </c>
      <c r="M443" s="38" t="s">
        <v>82</v>
      </c>
      <c r="N443" s="38"/>
      <c r="O443" s="37">
        <v>70</v>
      </c>
      <c r="P443" s="8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623"/>
      <c r="R443" s="623"/>
      <c r="S443" s="623"/>
      <c r="T443" s="62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48"/>
        <v>0</v>
      </c>
      <c r="Z443" s="41" t="str">
        <f>IFERROR(IF(Y443=0,"",ROUNDUP(Y443/H443,0)*0.01196),"")</f>
        <v/>
      </c>
      <c r="AA443" s="68" t="s">
        <v>45</v>
      </c>
      <c r="AB443" s="69" t="s">
        <v>45</v>
      </c>
      <c r="AC443" s="510" t="s">
        <v>692</v>
      </c>
      <c r="AG443" s="78"/>
      <c r="AJ443" s="84" t="s">
        <v>117</v>
      </c>
      <c r="AK443" s="84">
        <v>42.24</v>
      </c>
      <c r="BB443" s="511" t="s">
        <v>66</v>
      </c>
      <c r="BM443" s="78">
        <f t="shared" si="49"/>
        <v>0</v>
      </c>
      <c r="BN443" s="78">
        <f t="shared" si="50"/>
        <v>0</v>
      </c>
      <c r="BO443" s="78">
        <f t="shared" si="51"/>
        <v>0</v>
      </c>
      <c r="BP443" s="78">
        <f t="shared" si="52"/>
        <v>0</v>
      </c>
    </row>
    <row r="444" spans="1:68" ht="27" customHeight="1" x14ac:dyDescent="0.25">
      <c r="A444" s="63" t="s">
        <v>693</v>
      </c>
      <c r="B444" s="63" t="s">
        <v>694</v>
      </c>
      <c r="C444" s="36">
        <v>4301031419</v>
      </c>
      <c r="D444" s="621">
        <v>4680115882072</v>
      </c>
      <c r="E444" s="621"/>
      <c r="F444" s="62">
        <v>0.6</v>
      </c>
      <c r="G444" s="37">
        <v>8</v>
      </c>
      <c r="H444" s="62">
        <v>4.8</v>
      </c>
      <c r="I444" s="62">
        <v>6.93</v>
      </c>
      <c r="J444" s="37">
        <v>132</v>
      </c>
      <c r="K444" s="37" t="s">
        <v>120</v>
      </c>
      <c r="L444" s="37" t="s">
        <v>45</v>
      </c>
      <c r="M444" s="38" t="s">
        <v>114</v>
      </c>
      <c r="N444" s="38"/>
      <c r="O444" s="37">
        <v>70</v>
      </c>
      <c r="P444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623"/>
      <c r="R444" s="623"/>
      <c r="S444" s="623"/>
      <c r="T444" s="62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48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12" t="s">
        <v>686</v>
      </c>
      <c r="AG444" s="78"/>
      <c r="AJ444" s="84" t="s">
        <v>45</v>
      </c>
      <c r="AK444" s="84">
        <v>0</v>
      </c>
      <c r="BB444" s="513" t="s">
        <v>66</v>
      </c>
      <c r="BM444" s="78">
        <f t="shared" si="49"/>
        <v>0</v>
      </c>
      <c r="BN444" s="78">
        <f t="shared" si="50"/>
        <v>0</v>
      </c>
      <c r="BO444" s="78">
        <f t="shared" si="51"/>
        <v>0</v>
      </c>
      <c r="BP444" s="78">
        <f t="shared" si="52"/>
        <v>0</v>
      </c>
    </row>
    <row r="445" spans="1:68" ht="27" customHeight="1" x14ac:dyDescent="0.25">
      <c r="A445" s="63" t="s">
        <v>695</v>
      </c>
      <c r="B445" s="63" t="s">
        <v>696</v>
      </c>
      <c r="C445" s="36">
        <v>4301031418</v>
      </c>
      <c r="D445" s="621">
        <v>4680115882102</v>
      </c>
      <c r="E445" s="621"/>
      <c r="F445" s="62">
        <v>0.6</v>
      </c>
      <c r="G445" s="37">
        <v>8</v>
      </c>
      <c r="H445" s="62">
        <v>4.8</v>
      </c>
      <c r="I445" s="62">
        <v>6.69</v>
      </c>
      <c r="J445" s="37">
        <v>132</v>
      </c>
      <c r="K445" s="37" t="s">
        <v>120</v>
      </c>
      <c r="L445" s="37" t="s">
        <v>45</v>
      </c>
      <c r="M445" s="38" t="s">
        <v>82</v>
      </c>
      <c r="N445" s="38"/>
      <c r="O445" s="37">
        <v>70</v>
      </c>
      <c r="P445" s="84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623"/>
      <c r="R445" s="623"/>
      <c r="S445" s="623"/>
      <c r="T445" s="62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4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689</v>
      </c>
      <c r="AG445" s="78"/>
      <c r="AJ445" s="84" t="s">
        <v>45</v>
      </c>
      <c r="AK445" s="84">
        <v>0</v>
      </c>
      <c r="BB445" s="515" t="s">
        <v>66</v>
      </c>
      <c r="BM445" s="78">
        <f t="shared" si="49"/>
        <v>0</v>
      </c>
      <c r="BN445" s="78">
        <f t="shared" si="50"/>
        <v>0</v>
      </c>
      <c r="BO445" s="78">
        <f t="shared" si="51"/>
        <v>0</v>
      </c>
      <c r="BP445" s="78">
        <f t="shared" si="52"/>
        <v>0</v>
      </c>
    </row>
    <row r="446" spans="1:68" ht="27" customHeight="1" x14ac:dyDescent="0.25">
      <c r="A446" s="63" t="s">
        <v>697</v>
      </c>
      <c r="B446" s="63" t="s">
        <v>698</v>
      </c>
      <c r="C446" s="36">
        <v>4301031417</v>
      </c>
      <c r="D446" s="621">
        <v>4680115882096</v>
      </c>
      <c r="E446" s="621"/>
      <c r="F446" s="62">
        <v>0.6</v>
      </c>
      <c r="G446" s="37">
        <v>8</v>
      </c>
      <c r="H446" s="62">
        <v>4.8</v>
      </c>
      <c r="I446" s="62">
        <v>6.69</v>
      </c>
      <c r="J446" s="37">
        <v>132</v>
      </c>
      <c r="K446" s="37" t="s">
        <v>120</v>
      </c>
      <c r="L446" s="37" t="s">
        <v>45</v>
      </c>
      <c r="M446" s="38" t="s">
        <v>82</v>
      </c>
      <c r="N446" s="38"/>
      <c r="O446" s="37">
        <v>70</v>
      </c>
      <c r="P446" s="8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623"/>
      <c r="R446" s="623"/>
      <c r="S446" s="623"/>
      <c r="T446" s="62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48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6" t="s">
        <v>692</v>
      </c>
      <c r="AG446" s="78"/>
      <c r="AJ446" s="84" t="s">
        <v>45</v>
      </c>
      <c r="AK446" s="84">
        <v>0</v>
      </c>
      <c r="BB446" s="517" t="s">
        <v>66</v>
      </c>
      <c r="BM446" s="78">
        <f t="shared" si="49"/>
        <v>0</v>
      </c>
      <c r="BN446" s="78">
        <f t="shared" si="50"/>
        <v>0</v>
      </c>
      <c r="BO446" s="78">
        <f t="shared" si="51"/>
        <v>0</v>
      </c>
      <c r="BP446" s="78">
        <f t="shared" si="52"/>
        <v>0</v>
      </c>
    </row>
    <row r="447" spans="1:68" x14ac:dyDescent="0.2">
      <c r="A447" s="628"/>
      <c r="B447" s="628"/>
      <c r="C447" s="628"/>
      <c r="D447" s="628"/>
      <c r="E447" s="628"/>
      <c r="F447" s="628"/>
      <c r="G447" s="628"/>
      <c r="H447" s="628"/>
      <c r="I447" s="628"/>
      <c r="J447" s="628"/>
      <c r="K447" s="628"/>
      <c r="L447" s="628"/>
      <c r="M447" s="628"/>
      <c r="N447" s="628"/>
      <c r="O447" s="629"/>
      <c r="P447" s="625" t="s">
        <v>40</v>
      </c>
      <c r="Q447" s="626"/>
      <c r="R447" s="626"/>
      <c r="S447" s="626"/>
      <c r="T447" s="626"/>
      <c r="U447" s="626"/>
      <c r="V447" s="627"/>
      <c r="W447" s="42" t="s">
        <v>39</v>
      </c>
      <c r="X447" s="43">
        <f>IFERROR(X441/H441,"0")+IFERROR(X442/H442,"0")+IFERROR(X443/H443,"0")+IFERROR(X444/H444,"0")+IFERROR(X445/H445,"0")+IFERROR(X446/H446,"0")</f>
        <v>0</v>
      </c>
      <c r="Y447" s="43">
        <f>IFERROR(Y441/H441,"0")+IFERROR(Y442/H442,"0")+IFERROR(Y443/H443,"0")+IFERROR(Y444/H444,"0")+IFERROR(Y445/H445,"0")+IFERROR(Y446/H446,"0")</f>
        <v>0</v>
      </c>
      <c r="Z447" s="43">
        <f>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28"/>
      <c r="B448" s="628"/>
      <c r="C448" s="628"/>
      <c r="D448" s="628"/>
      <c r="E448" s="628"/>
      <c r="F448" s="628"/>
      <c r="G448" s="628"/>
      <c r="H448" s="628"/>
      <c r="I448" s="628"/>
      <c r="J448" s="628"/>
      <c r="K448" s="628"/>
      <c r="L448" s="628"/>
      <c r="M448" s="628"/>
      <c r="N448" s="628"/>
      <c r="O448" s="629"/>
      <c r="P448" s="625" t="s">
        <v>40</v>
      </c>
      <c r="Q448" s="626"/>
      <c r="R448" s="626"/>
      <c r="S448" s="626"/>
      <c r="T448" s="626"/>
      <c r="U448" s="626"/>
      <c r="V448" s="627"/>
      <c r="W448" s="42" t="s">
        <v>0</v>
      </c>
      <c r="X448" s="43">
        <f>IFERROR(SUM(X441:X446),"0")</f>
        <v>0</v>
      </c>
      <c r="Y448" s="43">
        <f>IFERROR(SUM(Y441:Y446),"0")</f>
        <v>0</v>
      </c>
      <c r="Z448" s="42"/>
      <c r="AA448" s="67"/>
      <c r="AB448" s="67"/>
      <c r="AC448" s="67"/>
    </row>
    <row r="449" spans="1:68" ht="14.25" customHeight="1" x14ac:dyDescent="0.25">
      <c r="A449" s="620" t="s">
        <v>84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6"/>
      <c r="AB449" s="66"/>
      <c r="AC449" s="80"/>
    </row>
    <row r="450" spans="1:68" ht="16.5" customHeight="1" x14ac:dyDescent="0.25">
      <c r="A450" s="63" t="s">
        <v>699</v>
      </c>
      <c r="B450" s="63" t="s">
        <v>700</v>
      </c>
      <c r="C450" s="36">
        <v>4301051232</v>
      </c>
      <c r="D450" s="621">
        <v>4607091383409</v>
      </c>
      <c r="E450" s="621"/>
      <c r="F450" s="62">
        <v>1.3</v>
      </c>
      <c r="G450" s="37">
        <v>6</v>
      </c>
      <c r="H450" s="62">
        <v>7.8</v>
      </c>
      <c r="I450" s="62">
        <v>8.3010000000000002</v>
      </c>
      <c r="J450" s="37">
        <v>64</v>
      </c>
      <c r="K450" s="37" t="s">
        <v>115</v>
      </c>
      <c r="L450" s="37" t="s">
        <v>45</v>
      </c>
      <c r="M450" s="38" t="s">
        <v>88</v>
      </c>
      <c r="N450" s="38"/>
      <c r="O450" s="37">
        <v>45</v>
      </c>
      <c r="P450" s="8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623"/>
      <c r="R450" s="623"/>
      <c r="S450" s="623"/>
      <c r="T450" s="624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18" t="s">
        <v>701</v>
      </c>
      <c r="AG450" s="78"/>
      <c r="AJ450" s="84" t="s">
        <v>45</v>
      </c>
      <c r="AK450" s="84">
        <v>0</v>
      </c>
      <c r="BB450" s="51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702</v>
      </c>
      <c r="B451" s="63" t="s">
        <v>703</v>
      </c>
      <c r="C451" s="36">
        <v>4301051233</v>
      </c>
      <c r="D451" s="621">
        <v>4607091383416</v>
      </c>
      <c r="E451" s="621"/>
      <c r="F451" s="62">
        <v>1.3</v>
      </c>
      <c r="G451" s="37">
        <v>6</v>
      </c>
      <c r="H451" s="62">
        <v>7.8</v>
      </c>
      <c r="I451" s="62">
        <v>8.3010000000000002</v>
      </c>
      <c r="J451" s="37">
        <v>64</v>
      </c>
      <c r="K451" s="37" t="s">
        <v>115</v>
      </c>
      <c r="L451" s="37" t="s">
        <v>45</v>
      </c>
      <c r="M451" s="38" t="s">
        <v>88</v>
      </c>
      <c r="N451" s="38"/>
      <c r="O451" s="37">
        <v>45</v>
      </c>
      <c r="P451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623"/>
      <c r="R451" s="623"/>
      <c r="S451" s="623"/>
      <c r="T451" s="62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20" t="s">
        <v>704</v>
      </c>
      <c r="AG451" s="78"/>
      <c r="AJ451" s="84" t="s">
        <v>45</v>
      </c>
      <c r="AK451" s="84">
        <v>0</v>
      </c>
      <c r="BB451" s="52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705</v>
      </c>
      <c r="B452" s="63" t="s">
        <v>706</v>
      </c>
      <c r="C452" s="36">
        <v>4301051064</v>
      </c>
      <c r="D452" s="621">
        <v>4680115883536</v>
      </c>
      <c r="E452" s="621"/>
      <c r="F452" s="62">
        <v>0.3</v>
      </c>
      <c r="G452" s="37">
        <v>6</v>
      </c>
      <c r="H452" s="62">
        <v>1.8</v>
      </c>
      <c r="I452" s="62">
        <v>2.0459999999999998</v>
      </c>
      <c r="J452" s="37">
        <v>182</v>
      </c>
      <c r="K452" s="37" t="s">
        <v>89</v>
      </c>
      <c r="L452" s="37" t="s">
        <v>45</v>
      </c>
      <c r="M452" s="38" t="s">
        <v>88</v>
      </c>
      <c r="N452" s="38"/>
      <c r="O452" s="37">
        <v>45</v>
      </c>
      <c r="P452" s="8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623"/>
      <c r="R452" s="623"/>
      <c r="S452" s="623"/>
      <c r="T452" s="62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2" t="s">
        <v>707</v>
      </c>
      <c r="AG452" s="78"/>
      <c r="AJ452" s="84" t="s">
        <v>45</v>
      </c>
      <c r="AK452" s="84">
        <v>0</v>
      </c>
      <c r="BB452" s="52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28"/>
      <c r="B453" s="628"/>
      <c r="C453" s="628"/>
      <c r="D453" s="628"/>
      <c r="E453" s="628"/>
      <c r="F453" s="628"/>
      <c r="G453" s="628"/>
      <c r="H453" s="628"/>
      <c r="I453" s="628"/>
      <c r="J453" s="628"/>
      <c r="K453" s="628"/>
      <c r="L453" s="628"/>
      <c r="M453" s="628"/>
      <c r="N453" s="628"/>
      <c r="O453" s="629"/>
      <c r="P453" s="625" t="s">
        <v>40</v>
      </c>
      <c r="Q453" s="626"/>
      <c r="R453" s="626"/>
      <c r="S453" s="626"/>
      <c r="T453" s="626"/>
      <c r="U453" s="626"/>
      <c r="V453" s="627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28"/>
      <c r="B454" s="628"/>
      <c r="C454" s="628"/>
      <c r="D454" s="628"/>
      <c r="E454" s="628"/>
      <c r="F454" s="628"/>
      <c r="G454" s="628"/>
      <c r="H454" s="628"/>
      <c r="I454" s="628"/>
      <c r="J454" s="628"/>
      <c r="K454" s="628"/>
      <c r="L454" s="628"/>
      <c r="M454" s="628"/>
      <c r="N454" s="628"/>
      <c r="O454" s="629"/>
      <c r="P454" s="625" t="s">
        <v>40</v>
      </c>
      <c r="Q454" s="626"/>
      <c r="R454" s="626"/>
      <c r="S454" s="626"/>
      <c r="T454" s="626"/>
      <c r="U454" s="626"/>
      <c r="V454" s="627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27.75" customHeight="1" x14ac:dyDescent="0.2">
      <c r="A455" s="618" t="s">
        <v>708</v>
      </c>
      <c r="B455" s="618"/>
      <c r="C455" s="618"/>
      <c r="D455" s="618"/>
      <c r="E455" s="618"/>
      <c r="F455" s="618"/>
      <c r="G455" s="618"/>
      <c r="H455" s="618"/>
      <c r="I455" s="618"/>
      <c r="J455" s="618"/>
      <c r="K455" s="618"/>
      <c r="L455" s="618"/>
      <c r="M455" s="618"/>
      <c r="N455" s="618"/>
      <c r="O455" s="618"/>
      <c r="P455" s="618"/>
      <c r="Q455" s="618"/>
      <c r="R455" s="618"/>
      <c r="S455" s="618"/>
      <c r="T455" s="618"/>
      <c r="U455" s="618"/>
      <c r="V455" s="618"/>
      <c r="W455" s="618"/>
      <c r="X455" s="618"/>
      <c r="Y455" s="618"/>
      <c r="Z455" s="618"/>
      <c r="AA455" s="54"/>
      <c r="AB455" s="54"/>
      <c r="AC455" s="54"/>
    </row>
    <row r="456" spans="1:68" ht="16.5" customHeight="1" x14ac:dyDescent="0.25">
      <c r="A456" s="619" t="s">
        <v>708</v>
      </c>
      <c r="B456" s="619"/>
      <c r="C456" s="619"/>
      <c r="D456" s="619"/>
      <c r="E456" s="619"/>
      <c r="F456" s="619"/>
      <c r="G456" s="619"/>
      <c r="H456" s="619"/>
      <c r="I456" s="619"/>
      <c r="J456" s="619"/>
      <c r="K456" s="619"/>
      <c r="L456" s="619"/>
      <c r="M456" s="619"/>
      <c r="N456" s="619"/>
      <c r="O456" s="619"/>
      <c r="P456" s="619"/>
      <c r="Q456" s="619"/>
      <c r="R456" s="619"/>
      <c r="S456" s="619"/>
      <c r="T456" s="619"/>
      <c r="U456" s="619"/>
      <c r="V456" s="619"/>
      <c r="W456" s="619"/>
      <c r="X456" s="619"/>
      <c r="Y456" s="619"/>
      <c r="Z456" s="619"/>
      <c r="AA456" s="65"/>
      <c r="AB456" s="65"/>
      <c r="AC456" s="79"/>
    </row>
    <row r="457" spans="1:68" ht="14.25" customHeight="1" x14ac:dyDescent="0.25">
      <c r="A457" s="620" t="s">
        <v>110</v>
      </c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0"/>
      <c r="P457" s="620"/>
      <c r="Q457" s="620"/>
      <c r="R457" s="620"/>
      <c r="S457" s="620"/>
      <c r="T457" s="620"/>
      <c r="U457" s="620"/>
      <c r="V457" s="620"/>
      <c r="W457" s="620"/>
      <c r="X457" s="620"/>
      <c r="Y457" s="620"/>
      <c r="Z457" s="620"/>
      <c r="AA457" s="66"/>
      <c r="AB457" s="66"/>
      <c r="AC457" s="80"/>
    </row>
    <row r="458" spans="1:68" ht="27" customHeight="1" x14ac:dyDescent="0.25">
      <c r="A458" s="63" t="s">
        <v>709</v>
      </c>
      <c r="B458" s="63" t="s">
        <v>710</v>
      </c>
      <c r="C458" s="36">
        <v>4301011763</v>
      </c>
      <c r="D458" s="621">
        <v>4640242181011</v>
      </c>
      <c r="E458" s="621"/>
      <c r="F458" s="62">
        <v>1.35</v>
      </c>
      <c r="G458" s="37">
        <v>8</v>
      </c>
      <c r="H458" s="62">
        <v>10.8</v>
      </c>
      <c r="I458" s="62">
        <v>11.234999999999999</v>
      </c>
      <c r="J458" s="37">
        <v>64</v>
      </c>
      <c r="K458" s="37" t="s">
        <v>115</v>
      </c>
      <c r="L458" s="37" t="s">
        <v>45</v>
      </c>
      <c r="M458" s="38" t="s">
        <v>88</v>
      </c>
      <c r="N458" s="38"/>
      <c r="O458" s="37">
        <v>55</v>
      </c>
      <c r="P458" s="8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623"/>
      <c r="R458" s="623"/>
      <c r="S458" s="623"/>
      <c r="T458" s="62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24" t="s">
        <v>711</v>
      </c>
      <c r="AG458" s="78"/>
      <c r="AJ458" s="84" t="s">
        <v>45</v>
      </c>
      <c r="AK458" s="84">
        <v>0</v>
      </c>
      <c r="BB458" s="525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712</v>
      </c>
      <c r="B459" s="63" t="s">
        <v>713</v>
      </c>
      <c r="C459" s="36">
        <v>4301011585</v>
      </c>
      <c r="D459" s="621">
        <v>4640242180441</v>
      </c>
      <c r="E459" s="621"/>
      <c r="F459" s="62">
        <v>1.5</v>
      </c>
      <c r="G459" s="37">
        <v>8</v>
      </c>
      <c r="H459" s="62">
        <v>12</v>
      </c>
      <c r="I459" s="62">
        <v>12.435</v>
      </c>
      <c r="J459" s="37">
        <v>64</v>
      </c>
      <c r="K459" s="37" t="s">
        <v>115</v>
      </c>
      <c r="L459" s="37" t="s">
        <v>45</v>
      </c>
      <c r="M459" s="38" t="s">
        <v>114</v>
      </c>
      <c r="N459" s="38"/>
      <c r="O459" s="37">
        <v>50</v>
      </c>
      <c r="P459" s="84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623"/>
      <c r="R459" s="623"/>
      <c r="S459" s="623"/>
      <c r="T459" s="62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6" t="s">
        <v>714</v>
      </c>
      <c r="AG459" s="78"/>
      <c r="AJ459" s="84" t="s">
        <v>45</v>
      </c>
      <c r="AK459" s="84">
        <v>0</v>
      </c>
      <c r="BB459" s="527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715</v>
      </c>
      <c r="B460" s="63" t="s">
        <v>716</v>
      </c>
      <c r="C460" s="36">
        <v>4301011584</v>
      </c>
      <c r="D460" s="621">
        <v>4640242180564</v>
      </c>
      <c r="E460" s="621"/>
      <c r="F460" s="62">
        <v>1.5</v>
      </c>
      <c r="G460" s="37">
        <v>8</v>
      </c>
      <c r="H460" s="62">
        <v>12</v>
      </c>
      <c r="I460" s="62">
        <v>12.435</v>
      </c>
      <c r="J460" s="37">
        <v>64</v>
      </c>
      <c r="K460" s="37" t="s">
        <v>115</v>
      </c>
      <c r="L460" s="37" t="s">
        <v>45</v>
      </c>
      <c r="M460" s="38" t="s">
        <v>114</v>
      </c>
      <c r="N460" s="38"/>
      <c r="O460" s="37">
        <v>50</v>
      </c>
      <c r="P460" s="85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623"/>
      <c r="R460" s="623"/>
      <c r="S460" s="623"/>
      <c r="T460" s="624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8" t="s">
        <v>717</v>
      </c>
      <c r="AG460" s="78"/>
      <c r="AJ460" s="84" t="s">
        <v>45</v>
      </c>
      <c r="AK460" s="84">
        <v>0</v>
      </c>
      <c r="BB460" s="529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718</v>
      </c>
      <c r="B461" s="63" t="s">
        <v>719</v>
      </c>
      <c r="C461" s="36">
        <v>4301011764</v>
      </c>
      <c r="D461" s="621">
        <v>4640242181189</v>
      </c>
      <c r="E461" s="621"/>
      <c r="F461" s="62">
        <v>0.4</v>
      </c>
      <c r="G461" s="37">
        <v>10</v>
      </c>
      <c r="H461" s="62">
        <v>4</v>
      </c>
      <c r="I461" s="62">
        <v>4.21</v>
      </c>
      <c r="J461" s="37">
        <v>132</v>
      </c>
      <c r="K461" s="37" t="s">
        <v>120</v>
      </c>
      <c r="L461" s="37" t="s">
        <v>45</v>
      </c>
      <c r="M461" s="38" t="s">
        <v>88</v>
      </c>
      <c r="N461" s="38"/>
      <c r="O461" s="37">
        <v>55</v>
      </c>
      <c r="P461" s="85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623"/>
      <c r="R461" s="623"/>
      <c r="S461" s="623"/>
      <c r="T461" s="62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711</v>
      </c>
      <c r="AG461" s="78"/>
      <c r="AJ461" s="84" t="s">
        <v>45</v>
      </c>
      <c r="AK461" s="84">
        <v>0</v>
      </c>
      <c r="BB461" s="531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28"/>
      <c r="B462" s="628"/>
      <c r="C462" s="628"/>
      <c r="D462" s="628"/>
      <c r="E462" s="628"/>
      <c r="F462" s="628"/>
      <c r="G462" s="628"/>
      <c r="H462" s="628"/>
      <c r="I462" s="628"/>
      <c r="J462" s="628"/>
      <c r="K462" s="628"/>
      <c r="L462" s="628"/>
      <c r="M462" s="628"/>
      <c r="N462" s="628"/>
      <c r="O462" s="629"/>
      <c r="P462" s="625" t="s">
        <v>40</v>
      </c>
      <c r="Q462" s="626"/>
      <c r="R462" s="626"/>
      <c r="S462" s="626"/>
      <c r="T462" s="626"/>
      <c r="U462" s="626"/>
      <c r="V462" s="627"/>
      <c r="W462" s="42" t="s">
        <v>39</v>
      </c>
      <c r="X462" s="43">
        <f>IFERROR(X458/H458,"0")+IFERROR(X459/H459,"0")+IFERROR(X460/H460,"0")+IFERROR(X461/H461,"0")</f>
        <v>0</v>
      </c>
      <c r="Y462" s="43">
        <f>IFERROR(Y458/H458,"0")+IFERROR(Y459/H459,"0")+IFERROR(Y460/H460,"0")+IFERROR(Y461/H461,"0")</f>
        <v>0</v>
      </c>
      <c r="Z462" s="43">
        <f>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28"/>
      <c r="B463" s="628"/>
      <c r="C463" s="628"/>
      <c r="D463" s="628"/>
      <c r="E463" s="628"/>
      <c r="F463" s="628"/>
      <c r="G463" s="628"/>
      <c r="H463" s="628"/>
      <c r="I463" s="628"/>
      <c r="J463" s="628"/>
      <c r="K463" s="628"/>
      <c r="L463" s="628"/>
      <c r="M463" s="628"/>
      <c r="N463" s="628"/>
      <c r="O463" s="629"/>
      <c r="P463" s="625" t="s">
        <v>40</v>
      </c>
      <c r="Q463" s="626"/>
      <c r="R463" s="626"/>
      <c r="S463" s="626"/>
      <c r="T463" s="626"/>
      <c r="U463" s="626"/>
      <c r="V463" s="627"/>
      <c r="W463" s="42" t="s">
        <v>0</v>
      </c>
      <c r="X463" s="43">
        <f>IFERROR(SUM(X458:X461),"0")</f>
        <v>0</v>
      </c>
      <c r="Y463" s="43">
        <f>IFERROR(SUM(Y458:Y461),"0")</f>
        <v>0</v>
      </c>
      <c r="Z463" s="42"/>
      <c r="AA463" s="67"/>
      <c r="AB463" s="67"/>
      <c r="AC463" s="67"/>
    </row>
    <row r="464" spans="1:68" ht="14.25" customHeight="1" x14ac:dyDescent="0.25">
      <c r="A464" s="620" t="s">
        <v>146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66"/>
      <c r="AB464" s="66"/>
      <c r="AC464" s="80"/>
    </row>
    <row r="465" spans="1:68" ht="27" customHeight="1" x14ac:dyDescent="0.25">
      <c r="A465" s="63" t="s">
        <v>720</v>
      </c>
      <c r="B465" s="63" t="s">
        <v>721</v>
      </c>
      <c r="C465" s="36">
        <v>4301020400</v>
      </c>
      <c r="D465" s="621">
        <v>4640242180519</v>
      </c>
      <c r="E465" s="621"/>
      <c r="F465" s="62">
        <v>1.5</v>
      </c>
      <c r="G465" s="37">
        <v>8</v>
      </c>
      <c r="H465" s="62">
        <v>12</v>
      </c>
      <c r="I465" s="62">
        <v>12.435</v>
      </c>
      <c r="J465" s="37">
        <v>64</v>
      </c>
      <c r="K465" s="37" t="s">
        <v>115</v>
      </c>
      <c r="L465" s="37" t="s">
        <v>45</v>
      </c>
      <c r="M465" s="38" t="s">
        <v>114</v>
      </c>
      <c r="N465" s="38"/>
      <c r="O465" s="37">
        <v>50</v>
      </c>
      <c r="P465" s="85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623"/>
      <c r="R465" s="623"/>
      <c r="S465" s="623"/>
      <c r="T465" s="62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2" t="s">
        <v>722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723</v>
      </c>
      <c r="B466" s="63" t="s">
        <v>724</v>
      </c>
      <c r="C466" s="36">
        <v>4301020260</v>
      </c>
      <c r="D466" s="621">
        <v>4640242180526</v>
      </c>
      <c r="E466" s="621"/>
      <c r="F466" s="62">
        <v>1.8</v>
      </c>
      <c r="G466" s="37">
        <v>6</v>
      </c>
      <c r="H466" s="62">
        <v>10.8</v>
      </c>
      <c r="I466" s="62">
        <v>11.234999999999999</v>
      </c>
      <c r="J466" s="37">
        <v>64</v>
      </c>
      <c r="K466" s="37" t="s">
        <v>115</v>
      </c>
      <c r="L466" s="37" t="s">
        <v>45</v>
      </c>
      <c r="M466" s="38" t="s">
        <v>114</v>
      </c>
      <c r="N466" s="38"/>
      <c r="O466" s="37">
        <v>50</v>
      </c>
      <c r="P466" s="85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623"/>
      <c r="R466" s="623"/>
      <c r="S466" s="623"/>
      <c r="T466" s="62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725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726</v>
      </c>
      <c r="B467" s="63" t="s">
        <v>727</v>
      </c>
      <c r="C467" s="36">
        <v>4301020295</v>
      </c>
      <c r="D467" s="621">
        <v>4640242181363</v>
      </c>
      <c r="E467" s="621"/>
      <c r="F467" s="62">
        <v>0.4</v>
      </c>
      <c r="G467" s="37">
        <v>10</v>
      </c>
      <c r="H467" s="62">
        <v>4</v>
      </c>
      <c r="I467" s="62">
        <v>4.21</v>
      </c>
      <c r="J467" s="37">
        <v>132</v>
      </c>
      <c r="K467" s="37" t="s">
        <v>120</v>
      </c>
      <c r="L467" s="37" t="s">
        <v>45</v>
      </c>
      <c r="M467" s="38" t="s">
        <v>114</v>
      </c>
      <c r="N467" s="38"/>
      <c r="O467" s="37">
        <v>50</v>
      </c>
      <c r="P467" s="8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623"/>
      <c r="R467" s="623"/>
      <c r="S467" s="623"/>
      <c r="T467" s="62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36" t="s">
        <v>728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28"/>
      <c r="B468" s="628"/>
      <c r="C468" s="628"/>
      <c r="D468" s="628"/>
      <c r="E468" s="628"/>
      <c r="F468" s="628"/>
      <c r="G468" s="628"/>
      <c r="H468" s="628"/>
      <c r="I468" s="628"/>
      <c r="J468" s="628"/>
      <c r="K468" s="628"/>
      <c r="L468" s="628"/>
      <c r="M468" s="628"/>
      <c r="N468" s="628"/>
      <c r="O468" s="629"/>
      <c r="P468" s="625" t="s">
        <v>40</v>
      </c>
      <c r="Q468" s="626"/>
      <c r="R468" s="626"/>
      <c r="S468" s="626"/>
      <c r="T468" s="626"/>
      <c r="U468" s="626"/>
      <c r="V468" s="627"/>
      <c r="W468" s="42" t="s">
        <v>39</v>
      </c>
      <c r="X468" s="43">
        <f>IFERROR(X465/H465,"0")+IFERROR(X466/H466,"0")+IFERROR(X467/H467,"0")</f>
        <v>0</v>
      </c>
      <c r="Y468" s="43">
        <f>IFERROR(Y465/H465,"0")+IFERROR(Y466/H466,"0")+IFERROR(Y467/H467,"0")</f>
        <v>0</v>
      </c>
      <c r="Z468" s="43">
        <f>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28"/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9"/>
      <c r="P469" s="625" t="s">
        <v>40</v>
      </c>
      <c r="Q469" s="626"/>
      <c r="R469" s="626"/>
      <c r="S469" s="626"/>
      <c r="T469" s="626"/>
      <c r="U469" s="626"/>
      <c r="V469" s="627"/>
      <c r="W469" s="42" t="s">
        <v>0</v>
      </c>
      <c r="X469" s="43">
        <f>IFERROR(SUM(X465:X467),"0")</f>
        <v>0</v>
      </c>
      <c r="Y469" s="43">
        <f>IFERROR(SUM(Y465:Y467),"0")</f>
        <v>0</v>
      </c>
      <c r="Z469" s="42"/>
      <c r="AA469" s="67"/>
      <c r="AB469" s="67"/>
      <c r="AC469" s="67"/>
    </row>
    <row r="470" spans="1:68" ht="14.25" customHeight="1" x14ac:dyDescent="0.25">
      <c r="A470" s="620" t="s">
        <v>78</v>
      </c>
      <c r="B470" s="620"/>
      <c r="C470" s="620"/>
      <c r="D470" s="620"/>
      <c r="E470" s="620"/>
      <c r="F470" s="620"/>
      <c r="G470" s="620"/>
      <c r="H470" s="620"/>
      <c r="I470" s="620"/>
      <c r="J470" s="620"/>
      <c r="K470" s="620"/>
      <c r="L470" s="620"/>
      <c r="M470" s="620"/>
      <c r="N470" s="620"/>
      <c r="O470" s="620"/>
      <c r="P470" s="620"/>
      <c r="Q470" s="620"/>
      <c r="R470" s="620"/>
      <c r="S470" s="620"/>
      <c r="T470" s="620"/>
      <c r="U470" s="620"/>
      <c r="V470" s="620"/>
      <c r="W470" s="620"/>
      <c r="X470" s="620"/>
      <c r="Y470" s="620"/>
      <c r="Z470" s="620"/>
      <c r="AA470" s="66"/>
      <c r="AB470" s="66"/>
      <c r="AC470" s="80"/>
    </row>
    <row r="471" spans="1:68" ht="27" customHeight="1" x14ac:dyDescent="0.25">
      <c r="A471" s="63" t="s">
        <v>729</v>
      </c>
      <c r="B471" s="63" t="s">
        <v>730</v>
      </c>
      <c r="C471" s="36">
        <v>4301031280</v>
      </c>
      <c r="D471" s="621">
        <v>4640242180816</v>
      </c>
      <c r="E471" s="621"/>
      <c r="F471" s="62">
        <v>0.7</v>
      </c>
      <c r="G471" s="37">
        <v>6</v>
      </c>
      <c r="H471" s="62">
        <v>4.2</v>
      </c>
      <c r="I471" s="62">
        <v>4.47</v>
      </c>
      <c r="J471" s="37">
        <v>132</v>
      </c>
      <c r="K471" s="37" t="s">
        <v>120</v>
      </c>
      <c r="L471" s="37" t="s">
        <v>123</v>
      </c>
      <c r="M471" s="38" t="s">
        <v>82</v>
      </c>
      <c r="N471" s="38"/>
      <c r="O471" s="37">
        <v>40</v>
      </c>
      <c r="P471" s="85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623"/>
      <c r="R471" s="623"/>
      <c r="S471" s="623"/>
      <c r="T471" s="62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38" t="s">
        <v>731</v>
      </c>
      <c r="AG471" s="78"/>
      <c r="AJ471" s="84" t="s">
        <v>117</v>
      </c>
      <c r="AK471" s="84">
        <v>50.4</v>
      </c>
      <c r="BB471" s="539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732</v>
      </c>
      <c r="B472" s="63" t="s">
        <v>733</v>
      </c>
      <c r="C472" s="36">
        <v>4301031244</v>
      </c>
      <c r="D472" s="621">
        <v>4640242180595</v>
      </c>
      <c r="E472" s="621"/>
      <c r="F472" s="62">
        <v>0.7</v>
      </c>
      <c r="G472" s="37">
        <v>6</v>
      </c>
      <c r="H472" s="62">
        <v>4.2</v>
      </c>
      <c r="I472" s="62">
        <v>4.47</v>
      </c>
      <c r="J472" s="37">
        <v>132</v>
      </c>
      <c r="K472" s="37" t="s">
        <v>120</v>
      </c>
      <c r="L472" s="37" t="s">
        <v>123</v>
      </c>
      <c r="M472" s="38" t="s">
        <v>82</v>
      </c>
      <c r="N472" s="38"/>
      <c r="O472" s="37">
        <v>40</v>
      </c>
      <c r="P472" s="8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623"/>
      <c r="R472" s="623"/>
      <c r="S472" s="623"/>
      <c r="T472" s="62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0" t="s">
        <v>734</v>
      </c>
      <c r="AG472" s="78"/>
      <c r="AJ472" s="84" t="s">
        <v>117</v>
      </c>
      <c r="AK472" s="84">
        <v>50.4</v>
      </c>
      <c r="BB472" s="541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28"/>
      <c r="B473" s="628"/>
      <c r="C473" s="628"/>
      <c r="D473" s="628"/>
      <c r="E473" s="628"/>
      <c r="F473" s="628"/>
      <c r="G473" s="628"/>
      <c r="H473" s="628"/>
      <c r="I473" s="628"/>
      <c r="J473" s="628"/>
      <c r="K473" s="628"/>
      <c r="L473" s="628"/>
      <c r="M473" s="628"/>
      <c r="N473" s="628"/>
      <c r="O473" s="629"/>
      <c r="P473" s="625" t="s">
        <v>40</v>
      </c>
      <c r="Q473" s="626"/>
      <c r="R473" s="626"/>
      <c r="S473" s="626"/>
      <c r="T473" s="626"/>
      <c r="U473" s="626"/>
      <c r="V473" s="627"/>
      <c r="W473" s="42" t="s">
        <v>39</v>
      </c>
      <c r="X473" s="43">
        <f>IFERROR(X471/H471,"0")+IFERROR(X472/H472,"0")</f>
        <v>0</v>
      </c>
      <c r="Y473" s="43">
        <f>IFERROR(Y471/H471,"0")+IFERROR(Y472/H472,"0")</f>
        <v>0</v>
      </c>
      <c r="Z473" s="43">
        <f>IFERROR(IF(Z471="",0,Z471),"0")+IFERROR(IF(Z472="",0,Z472),"0")</f>
        <v>0</v>
      </c>
      <c r="AA473" s="67"/>
      <c r="AB473" s="67"/>
      <c r="AC473" s="67"/>
    </row>
    <row r="474" spans="1:68" x14ac:dyDescent="0.2">
      <c r="A474" s="628"/>
      <c r="B474" s="628"/>
      <c r="C474" s="628"/>
      <c r="D474" s="628"/>
      <c r="E474" s="628"/>
      <c r="F474" s="628"/>
      <c r="G474" s="628"/>
      <c r="H474" s="628"/>
      <c r="I474" s="628"/>
      <c r="J474" s="628"/>
      <c r="K474" s="628"/>
      <c r="L474" s="628"/>
      <c r="M474" s="628"/>
      <c r="N474" s="628"/>
      <c r="O474" s="629"/>
      <c r="P474" s="625" t="s">
        <v>40</v>
      </c>
      <c r="Q474" s="626"/>
      <c r="R474" s="626"/>
      <c r="S474" s="626"/>
      <c r="T474" s="626"/>
      <c r="U474" s="626"/>
      <c r="V474" s="627"/>
      <c r="W474" s="42" t="s">
        <v>0</v>
      </c>
      <c r="X474" s="43">
        <f>IFERROR(SUM(X471:X472),"0")</f>
        <v>0</v>
      </c>
      <c r="Y474" s="43">
        <f>IFERROR(SUM(Y471:Y472),"0")</f>
        <v>0</v>
      </c>
      <c r="Z474" s="42"/>
      <c r="AA474" s="67"/>
      <c r="AB474" s="67"/>
      <c r="AC474" s="67"/>
    </row>
    <row r="475" spans="1:68" ht="14.25" customHeight="1" x14ac:dyDescent="0.25">
      <c r="A475" s="620" t="s">
        <v>84</v>
      </c>
      <c r="B475" s="620"/>
      <c r="C475" s="620"/>
      <c r="D475" s="620"/>
      <c r="E475" s="620"/>
      <c r="F475" s="620"/>
      <c r="G475" s="620"/>
      <c r="H475" s="620"/>
      <c r="I475" s="620"/>
      <c r="J475" s="620"/>
      <c r="K475" s="620"/>
      <c r="L475" s="620"/>
      <c r="M475" s="620"/>
      <c r="N475" s="620"/>
      <c r="O475" s="620"/>
      <c r="P475" s="620"/>
      <c r="Q475" s="620"/>
      <c r="R475" s="620"/>
      <c r="S475" s="620"/>
      <c r="T475" s="620"/>
      <c r="U475" s="620"/>
      <c r="V475" s="620"/>
      <c r="W475" s="620"/>
      <c r="X475" s="620"/>
      <c r="Y475" s="620"/>
      <c r="Z475" s="620"/>
      <c r="AA475" s="66"/>
      <c r="AB475" s="66"/>
      <c r="AC475" s="80"/>
    </row>
    <row r="476" spans="1:68" ht="27" customHeight="1" x14ac:dyDescent="0.25">
      <c r="A476" s="63" t="s">
        <v>735</v>
      </c>
      <c r="B476" s="63" t="s">
        <v>736</v>
      </c>
      <c r="C476" s="36">
        <v>4301052046</v>
      </c>
      <c r="D476" s="621">
        <v>4640242180533</v>
      </c>
      <c r="E476" s="621"/>
      <c r="F476" s="62">
        <v>1.5</v>
      </c>
      <c r="G476" s="37">
        <v>6</v>
      </c>
      <c r="H476" s="62">
        <v>9</v>
      </c>
      <c r="I476" s="62">
        <v>9.5190000000000001</v>
      </c>
      <c r="J476" s="37">
        <v>64</v>
      </c>
      <c r="K476" s="37" t="s">
        <v>115</v>
      </c>
      <c r="L476" s="37" t="s">
        <v>45</v>
      </c>
      <c r="M476" s="38" t="s">
        <v>96</v>
      </c>
      <c r="N476" s="38"/>
      <c r="O476" s="37">
        <v>45</v>
      </c>
      <c r="P476" s="85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623"/>
      <c r="R476" s="623"/>
      <c r="S476" s="623"/>
      <c r="T476" s="624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2" t="s">
        <v>737</v>
      </c>
      <c r="AG476" s="78"/>
      <c r="AJ476" s="84" t="s">
        <v>45</v>
      </c>
      <c r="AK476" s="84">
        <v>0</v>
      </c>
      <c r="BB476" s="543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28"/>
      <c r="B477" s="628"/>
      <c r="C477" s="628"/>
      <c r="D477" s="628"/>
      <c r="E477" s="628"/>
      <c r="F477" s="628"/>
      <c r="G477" s="628"/>
      <c r="H477" s="628"/>
      <c r="I477" s="628"/>
      <c r="J477" s="628"/>
      <c r="K477" s="628"/>
      <c r="L477" s="628"/>
      <c r="M477" s="628"/>
      <c r="N477" s="628"/>
      <c r="O477" s="629"/>
      <c r="P477" s="625" t="s">
        <v>40</v>
      </c>
      <c r="Q477" s="626"/>
      <c r="R477" s="626"/>
      <c r="S477" s="626"/>
      <c r="T477" s="626"/>
      <c r="U477" s="626"/>
      <c r="V477" s="627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628"/>
      <c r="B478" s="628"/>
      <c r="C478" s="628"/>
      <c r="D478" s="628"/>
      <c r="E478" s="628"/>
      <c r="F478" s="628"/>
      <c r="G478" s="628"/>
      <c r="H478" s="628"/>
      <c r="I478" s="628"/>
      <c r="J478" s="628"/>
      <c r="K478" s="628"/>
      <c r="L478" s="628"/>
      <c r="M478" s="628"/>
      <c r="N478" s="628"/>
      <c r="O478" s="629"/>
      <c r="P478" s="625" t="s">
        <v>40</v>
      </c>
      <c r="Q478" s="626"/>
      <c r="R478" s="626"/>
      <c r="S478" s="626"/>
      <c r="T478" s="626"/>
      <c r="U478" s="626"/>
      <c r="V478" s="627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620" t="s">
        <v>176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6"/>
      <c r="AB479" s="66"/>
      <c r="AC479" s="80"/>
    </row>
    <row r="480" spans="1:68" ht="27" customHeight="1" x14ac:dyDescent="0.25">
      <c r="A480" s="63" t="s">
        <v>738</v>
      </c>
      <c r="B480" s="63" t="s">
        <v>739</v>
      </c>
      <c r="C480" s="36">
        <v>4301060491</v>
      </c>
      <c r="D480" s="621">
        <v>4640242180120</v>
      </c>
      <c r="E480" s="621"/>
      <c r="F480" s="62">
        <v>1.5</v>
      </c>
      <c r="G480" s="37">
        <v>6</v>
      </c>
      <c r="H480" s="62">
        <v>9</v>
      </c>
      <c r="I480" s="62">
        <v>9.4350000000000005</v>
      </c>
      <c r="J480" s="37">
        <v>64</v>
      </c>
      <c r="K480" s="37" t="s">
        <v>115</v>
      </c>
      <c r="L480" s="37" t="s">
        <v>45</v>
      </c>
      <c r="M480" s="38" t="s">
        <v>88</v>
      </c>
      <c r="N480" s="38"/>
      <c r="O480" s="37">
        <v>40</v>
      </c>
      <c r="P480" s="8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623"/>
      <c r="R480" s="623"/>
      <c r="S480" s="623"/>
      <c r="T480" s="62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4" t="s">
        <v>740</v>
      </c>
      <c r="AG480" s="78"/>
      <c r="AJ480" s="84" t="s">
        <v>45</v>
      </c>
      <c r="AK480" s="84">
        <v>0</v>
      </c>
      <c r="BB480" s="545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741</v>
      </c>
      <c r="B481" s="63" t="s">
        <v>742</v>
      </c>
      <c r="C481" s="36">
        <v>4301060493</v>
      </c>
      <c r="D481" s="621">
        <v>4640242180137</v>
      </c>
      <c r="E481" s="621"/>
      <c r="F481" s="62">
        <v>1.5</v>
      </c>
      <c r="G481" s="37">
        <v>6</v>
      </c>
      <c r="H481" s="62">
        <v>9</v>
      </c>
      <c r="I481" s="62">
        <v>9.4350000000000005</v>
      </c>
      <c r="J481" s="37">
        <v>64</v>
      </c>
      <c r="K481" s="37" t="s">
        <v>115</v>
      </c>
      <c r="L481" s="37" t="s">
        <v>45</v>
      </c>
      <c r="M481" s="38" t="s">
        <v>88</v>
      </c>
      <c r="N481" s="38"/>
      <c r="O481" s="37">
        <v>40</v>
      </c>
      <c r="P481" s="85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623"/>
      <c r="R481" s="623"/>
      <c r="S481" s="623"/>
      <c r="T481" s="62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6" t="s">
        <v>743</v>
      </c>
      <c r="AG481" s="78"/>
      <c r="AJ481" s="84" t="s">
        <v>45</v>
      </c>
      <c r="AK481" s="84">
        <v>0</v>
      </c>
      <c r="BB481" s="54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28"/>
      <c r="B482" s="628"/>
      <c r="C482" s="628"/>
      <c r="D482" s="628"/>
      <c r="E482" s="628"/>
      <c r="F482" s="628"/>
      <c r="G482" s="628"/>
      <c r="H482" s="628"/>
      <c r="I482" s="628"/>
      <c r="J482" s="628"/>
      <c r="K482" s="628"/>
      <c r="L482" s="628"/>
      <c r="M482" s="628"/>
      <c r="N482" s="628"/>
      <c r="O482" s="629"/>
      <c r="P482" s="625" t="s">
        <v>40</v>
      </c>
      <c r="Q482" s="626"/>
      <c r="R482" s="626"/>
      <c r="S482" s="626"/>
      <c r="T482" s="626"/>
      <c r="U482" s="626"/>
      <c r="V482" s="627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628"/>
      <c r="B483" s="628"/>
      <c r="C483" s="628"/>
      <c r="D483" s="628"/>
      <c r="E483" s="628"/>
      <c r="F483" s="628"/>
      <c r="G483" s="628"/>
      <c r="H483" s="628"/>
      <c r="I483" s="628"/>
      <c r="J483" s="628"/>
      <c r="K483" s="628"/>
      <c r="L483" s="628"/>
      <c r="M483" s="628"/>
      <c r="N483" s="628"/>
      <c r="O483" s="629"/>
      <c r="P483" s="625" t="s">
        <v>40</v>
      </c>
      <c r="Q483" s="626"/>
      <c r="R483" s="626"/>
      <c r="S483" s="626"/>
      <c r="T483" s="626"/>
      <c r="U483" s="626"/>
      <c r="V483" s="627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6.5" customHeight="1" x14ac:dyDescent="0.25">
      <c r="A484" s="619" t="s">
        <v>744</v>
      </c>
      <c r="B484" s="619"/>
      <c r="C484" s="619"/>
      <c r="D484" s="619"/>
      <c r="E484" s="619"/>
      <c r="F484" s="619"/>
      <c r="G484" s="619"/>
      <c r="H484" s="619"/>
      <c r="I484" s="619"/>
      <c r="J484" s="619"/>
      <c r="K484" s="619"/>
      <c r="L484" s="619"/>
      <c r="M484" s="619"/>
      <c r="N484" s="619"/>
      <c r="O484" s="619"/>
      <c r="P484" s="619"/>
      <c r="Q484" s="619"/>
      <c r="R484" s="619"/>
      <c r="S484" s="619"/>
      <c r="T484" s="619"/>
      <c r="U484" s="619"/>
      <c r="V484" s="619"/>
      <c r="W484" s="619"/>
      <c r="X484" s="619"/>
      <c r="Y484" s="619"/>
      <c r="Z484" s="619"/>
      <c r="AA484" s="65"/>
      <c r="AB484" s="65"/>
      <c r="AC484" s="79"/>
    </row>
    <row r="485" spans="1:68" ht="14.25" customHeight="1" x14ac:dyDescent="0.25">
      <c r="A485" s="620" t="s">
        <v>146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6"/>
      <c r="AB485" s="66"/>
      <c r="AC485" s="80"/>
    </row>
    <row r="486" spans="1:68" ht="27" customHeight="1" x14ac:dyDescent="0.25">
      <c r="A486" s="63" t="s">
        <v>745</v>
      </c>
      <c r="B486" s="63" t="s">
        <v>746</v>
      </c>
      <c r="C486" s="36">
        <v>4301020314</v>
      </c>
      <c r="D486" s="621">
        <v>4640242180090</v>
      </c>
      <c r="E486" s="621"/>
      <c r="F486" s="62">
        <v>1.5</v>
      </c>
      <c r="G486" s="37">
        <v>8</v>
      </c>
      <c r="H486" s="62">
        <v>12</v>
      </c>
      <c r="I486" s="62">
        <v>12.435</v>
      </c>
      <c r="J486" s="37">
        <v>64</v>
      </c>
      <c r="K486" s="37" t="s">
        <v>115</v>
      </c>
      <c r="L486" s="37" t="s">
        <v>45</v>
      </c>
      <c r="M486" s="38" t="s">
        <v>114</v>
      </c>
      <c r="N486" s="38"/>
      <c r="O486" s="37">
        <v>50</v>
      </c>
      <c r="P486" s="860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623"/>
      <c r="R486" s="623"/>
      <c r="S486" s="623"/>
      <c r="T486" s="624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8" t="s">
        <v>747</v>
      </c>
      <c r="AG486" s="78"/>
      <c r="AJ486" s="84" t="s">
        <v>45</v>
      </c>
      <c r="AK486" s="84">
        <v>0</v>
      </c>
      <c r="BB486" s="54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628"/>
      <c r="B487" s="628"/>
      <c r="C487" s="628"/>
      <c r="D487" s="628"/>
      <c r="E487" s="628"/>
      <c r="F487" s="628"/>
      <c r="G487" s="628"/>
      <c r="H487" s="628"/>
      <c r="I487" s="628"/>
      <c r="J487" s="628"/>
      <c r="K487" s="628"/>
      <c r="L487" s="628"/>
      <c r="M487" s="628"/>
      <c r="N487" s="628"/>
      <c r="O487" s="629"/>
      <c r="P487" s="625" t="s">
        <v>40</v>
      </c>
      <c r="Q487" s="626"/>
      <c r="R487" s="626"/>
      <c r="S487" s="626"/>
      <c r="T487" s="626"/>
      <c r="U487" s="626"/>
      <c r="V487" s="627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 x14ac:dyDescent="0.2">
      <c r="A488" s="628"/>
      <c r="B488" s="628"/>
      <c r="C488" s="628"/>
      <c r="D488" s="628"/>
      <c r="E488" s="628"/>
      <c r="F488" s="628"/>
      <c r="G488" s="628"/>
      <c r="H488" s="628"/>
      <c r="I488" s="628"/>
      <c r="J488" s="628"/>
      <c r="K488" s="628"/>
      <c r="L488" s="628"/>
      <c r="M488" s="628"/>
      <c r="N488" s="628"/>
      <c r="O488" s="629"/>
      <c r="P488" s="625" t="s">
        <v>40</v>
      </c>
      <c r="Q488" s="626"/>
      <c r="R488" s="626"/>
      <c r="S488" s="626"/>
      <c r="T488" s="626"/>
      <c r="U488" s="626"/>
      <c r="V488" s="627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5" customHeight="1" x14ac:dyDescent="0.2">
      <c r="A489" s="628"/>
      <c r="B489" s="628"/>
      <c r="C489" s="628"/>
      <c r="D489" s="628"/>
      <c r="E489" s="628"/>
      <c r="F489" s="628"/>
      <c r="G489" s="628"/>
      <c r="H489" s="628"/>
      <c r="I489" s="628"/>
      <c r="J489" s="628"/>
      <c r="K489" s="628"/>
      <c r="L489" s="628"/>
      <c r="M489" s="628"/>
      <c r="N489" s="628"/>
      <c r="O489" s="864"/>
      <c r="P489" s="861" t="s">
        <v>33</v>
      </c>
      <c r="Q489" s="862"/>
      <c r="R489" s="862"/>
      <c r="S489" s="862"/>
      <c r="T489" s="862"/>
      <c r="U489" s="862"/>
      <c r="V489" s="863"/>
      <c r="W489" s="42" t="s">
        <v>0</v>
      </c>
      <c r="X489" s="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0</v>
      </c>
      <c r="Y489" s="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0</v>
      </c>
      <c r="Z489" s="42"/>
      <c r="AA489" s="67"/>
      <c r="AB489" s="67"/>
      <c r="AC489" s="67"/>
    </row>
    <row r="490" spans="1:68" x14ac:dyDescent="0.2">
      <c r="A490" s="628"/>
      <c r="B490" s="628"/>
      <c r="C490" s="628"/>
      <c r="D490" s="628"/>
      <c r="E490" s="628"/>
      <c r="F490" s="628"/>
      <c r="G490" s="628"/>
      <c r="H490" s="628"/>
      <c r="I490" s="628"/>
      <c r="J490" s="628"/>
      <c r="K490" s="628"/>
      <c r="L490" s="628"/>
      <c r="M490" s="628"/>
      <c r="N490" s="628"/>
      <c r="O490" s="864"/>
      <c r="P490" s="861" t="s">
        <v>34</v>
      </c>
      <c r="Q490" s="862"/>
      <c r="R490" s="862"/>
      <c r="S490" s="862"/>
      <c r="T490" s="862"/>
      <c r="U490" s="862"/>
      <c r="V490" s="863"/>
      <c r="W490" s="42" t="s">
        <v>0</v>
      </c>
      <c r="X490" s="43">
        <f>IFERROR(SUM(BM22:BM486),"0")</f>
        <v>0</v>
      </c>
      <c r="Y490" s="43">
        <f>IFERROR(SUM(BN22:BN486),"0")</f>
        <v>0</v>
      </c>
      <c r="Z490" s="42"/>
      <c r="AA490" s="67"/>
      <c r="AB490" s="67"/>
      <c r="AC490" s="67"/>
    </row>
    <row r="491" spans="1:68" x14ac:dyDescent="0.2">
      <c r="A491" s="628"/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864"/>
      <c r="P491" s="861" t="s">
        <v>35</v>
      </c>
      <c r="Q491" s="862"/>
      <c r="R491" s="862"/>
      <c r="S491" s="862"/>
      <c r="T491" s="862"/>
      <c r="U491" s="862"/>
      <c r="V491" s="863"/>
      <c r="W491" s="42" t="s">
        <v>20</v>
      </c>
      <c r="X491" s="44">
        <f>ROUNDUP(SUM(BO22:BO486),0)</f>
        <v>0</v>
      </c>
      <c r="Y491" s="44">
        <f>ROUNDUP(SUM(BP22:BP486),0)</f>
        <v>0</v>
      </c>
      <c r="Z491" s="42"/>
      <c r="AA491" s="67"/>
      <c r="AB491" s="67"/>
      <c r="AC491" s="67"/>
    </row>
    <row r="492" spans="1:68" x14ac:dyDescent="0.2">
      <c r="A492" s="628"/>
      <c r="B492" s="628"/>
      <c r="C492" s="628"/>
      <c r="D492" s="628"/>
      <c r="E492" s="628"/>
      <c r="F492" s="628"/>
      <c r="G492" s="628"/>
      <c r="H492" s="628"/>
      <c r="I492" s="628"/>
      <c r="J492" s="628"/>
      <c r="K492" s="628"/>
      <c r="L492" s="628"/>
      <c r="M492" s="628"/>
      <c r="N492" s="628"/>
      <c r="O492" s="864"/>
      <c r="P492" s="861" t="s">
        <v>36</v>
      </c>
      <c r="Q492" s="862"/>
      <c r="R492" s="862"/>
      <c r="S492" s="862"/>
      <c r="T492" s="862"/>
      <c r="U492" s="862"/>
      <c r="V492" s="863"/>
      <c r="W492" s="42" t="s">
        <v>0</v>
      </c>
      <c r="X492" s="43">
        <f>GrossWeightTotal+PalletQtyTotal*25</f>
        <v>0</v>
      </c>
      <c r="Y492" s="43">
        <f>GrossWeightTotalR+PalletQtyTotalR*25</f>
        <v>0</v>
      </c>
      <c r="Z492" s="42"/>
      <c r="AA492" s="67"/>
      <c r="AB492" s="67"/>
      <c r="AC492" s="67"/>
    </row>
    <row r="493" spans="1:68" x14ac:dyDescent="0.2">
      <c r="A493" s="628"/>
      <c r="B493" s="628"/>
      <c r="C493" s="628"/>
      <c r="D493" s="628"/>
      <c r="E493" s="628"/>
      <c r="F493" s="628"/>
      <c r="G493" s="628"/>
      <c r="H493" s="628"/>
      <c r="I493" s="628"/>
      <c r="J493" s="628"/>
      <c r="K493" s="628"/>
      <c r="L493" s="628"/>
      <c r="M493" s="628"/>
      <c r="N493" s="628"/>
      <c r="O493" s="864"/>
      <c r="P493" s="861" t="s">
        <v>37</v>
      </c>
      <c r="Q493" s="862"/>
      <c r="R493" s="862"/>
      <c r="S493" s="862"/>
      <c r="T493" s="862"/>
      <c r="U493" s="862"/>
      <c r="V493" s="863"/>
      <c r="W493" s="42" t="s">
        <v>20</v>
      </c>
      <c r="X493" s="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0</v>
      </c>
      <c r="Y493" s="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0</v>
      </c>
      <c r="Z493" s="42"/>
      <c r="AA493" s="67"/>
      <c r="AB493" s="67"/>
      <c r="AC493" s="67"/>
    </row>
    <row r="494" spans="1:68" ht="14.25" x14ac:dyDescent="0.2">
      <c r="A494" s="628"/>
      <c r="B494" s="628"/>
      <c r="C494" s="628"/>
      <c r="D494" s="628"/>
      <c r="E494" s="628"/>
      <c r="F494" s="628"/>
      <c r="G494" s="628"/>
      <c r="H494" s="628"/>
      <c r="I494" s="628"/>
      <c r="J494" s="628"/>
      <c r="K494" s="628"/>
      <c r="L494" s="628"/>
      <c r="M494" s="628"/>
      <c r="N494" s="628"/>
      <c r="O494" s="864"/>
      <c r="P494" s="861" t="s">
        <v>38</v>
      </c>
      <c r="Q494" s="862"/>
      <c r="R494" s="862"/>
      <c r="S494" s="862"/>
      <c r="T494" s="862"/>
      <c r="U494" s="862"/>
      <c r="V494" s="863"/>
      <c r="W494" s="45" t="s">
        <v>51</v>
      </c>
      <c r="X494" s="42"/>
      <c r="Y494" s="42"/>
      <c r="Z494" s="42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0</v>
      </c>
      <c r="AA494" s="67"/>
      <c r="AB494" s="67"/>
      <c r="AC494" s="67"/>
    </row>
    <row r="495" spans="1:68" ht="13.5" thickBot="1" x14ac:dyDescent="0.25"/>
    <row r="496" spans="1:68" ht="27" thickTop="1" thickBot="1" x14ac:dyDescent="0.25">
      <c r="A496" s="46" t="s">
        <v>9</v>
      </c>
      <c r="B496" s="85" t="s">
        <v>77</v>
      </c>
      <c r="C496" s="867" t="s">
        <v>108</v>
      </c>
      <c r="D496" s="867" t="s">
        <v>108</v>
      </c>
      <c r="E496" s="867" t="s">
        <v>108</v>
      </c>
      <c r="F496" s="867" t="s">
        <v>108</v>
      </c>
      <c r="G496" s="867" t="s">
        <v>108</v>
      </c>
      <c r="H496" s="867" t="s">
        <v>108</v>
      </c>
      <c r="I496" s="867" t="s">
        <v>268</v>
      </c>
      <c r="J496" s="867" t="s">
        <v>268</v>
      </c>
      <c r="K496" s="867" t="s">
        <v>268</v>
      </c>
      <c r="L496" s="867" t="s">
        <v>268</v>
      </c>
      <c r="M496" s="867" t="s">
        <v>268</v>
      </c>
      <c r="N496" s="868"/>
      <c r="O496" s="867" t="s">
        <v>268</v>
      </c>
      <c r="P496" s="867" t="s">
        <v>268</v>
      </c>
      <c r="Q496" s="867" t="s">
        <v>268</v>
      </c>
      <c r="R496" s="867" t="s">
        <v>268</v>
      </c>
      <c r="S496" s="867" t="s">
        <v>546</v>
      </c>
      <c r="T496" s="867" t="s">
        <v>546</v>
      </c>
      <c r="U496" s="867" t="s">
        <v>597</v>
      </c>
      <c r="V496" s="867" t="s">
        <v>597</v>
      </c>
      <c r="W496" s="867" t="s">
        <v>597</v>
      </c>
      <c r="X496" s="85" t="s">
        <v>648</v>
      </c>
      <c r="Y496" s="867" t="s">
        <v>708</v>
      </c>
      <c r="Z496" s="867" t="s">
        <v>708</v>
      </c>
      <c r="AB496" s="60"/>
      <c r="AC496" s="60"/>
      <c r="AF496" s="1"/>
    </row>
    <row r="497" spans="1:32" ht="14.25" customHeight="1" thickTop="1" x14ac:dyDescent="0.2">
      <c r="A497" s="865" t="s">
        <v>10</v>
      </c>
      <c r="B497" s="867" t="s">
        <v>77</v>
      </c>
      <c r="C497" s="867" t="s">
        <v>109</v>
      </c>
      <c r="D497" s="867" t="s">
        <v>127</v>
      </c>
      <c r="E497" s="867" t="s">
        <v>183</v>
      </c>
      <c r="F497" s="867" t="s">
        <v>202</v>
      </c>
      <c r="G497" s="867" t="s">
        <v>233</v>
      </c>
      <c r="H497" s="867" t="s">
        <v>108</v>
      </c>
      <c r="I497" s="867" t="s">
        <v>269</v>
      </c>
      <c r="J497" s="867" t="s">
        <v>310</v>
      </c>
      <c r="K497" s="867" t="s">
        <v>370</v>
      </c>
      <c r="L497" s="867" t="s">
        <v>412</v>
      </c>
      <c r="M497" s="867" t="s">
        <v>428</v>
      </c>
      <c r="N497" s="1"/>
      <c r="O497" s="867" t="s">
        <v>439</v>
      </c>
      <c r="P497" s="867" t="s">
        <v>448</v>
      </c>
      <c r="Q497" s="867" t="s">
        <v>458</v>
      </c>
      <c r="R497" s="867" t="s">
        <v>536</v>
      </c>
      <c r="S497" s="867" t="s">
        <v>547</v>
      </c>
      <c r="T497" s="867" t="s">
        <v>581</v>
      </c>
      <c r="U497" s="867" t="s">
        <v>598</v>
      </c>
      <c r="V497" s="867" t="s">
        <v>629</v>
      </c>
      <c r="W497" s="867" t="s">
        <v>644</v>
      </c>
      <c r="X497" s="867" t="s">
        <v>648</v>
      </c>
      <c r="Y497" s="867" t="s">
        <v>708</v>
      </c>
      <c r="Z497" s="867" t="s">
        <v>744</v>
      </c>
      <c r="AB497" s="60"/>
      <c r="AC497" s="60"/>
      <c r="AF497" s="1"/>
    </row>
    <row r="498" spans="1:32" ht="13.5" thickBot="1" x14ac:dyDescent="0.25">
      <c r="A498" s="866"/>
      <c r="B498" s="867"/>
      <c r="C498" s="867"/>
      <c r="D498" s="867"/>
      <c r="E498" s="867"/>
      <c r="F498" s="867"/>
      <c r="G498" s="867"/>
      <c r="H498" s="867"/>
      <c r="I498" s="867"/>
      <c r="J498" s="867"/>
      <c r="K498" s="867"/>
      <c r="L498" s="867"/>
      <c r="M498" s="867"/>
      <c r="N498" s="1"/>
      <c r="O498" s="867"/>
      <c r="P498" s="867"/>
      <c r="Q498" s="867"/>
      <c r="R498" s="867"/>
      <c r="S498" s="867"/>
      <c r="T498" s="867"/>
      <c r="U498" s="867"/>
      <c r="V498" s="867"/>
      <c r="W498" s="867"/>
      <c r="X498" s="867"/>
      <c r="Y498" s="867"/>
      <c r="Z498" s="867"/>
      <c r="AB498" s="60"/>
      <c r="AC498" s="60"/>
      <c r="AF498" s="1"/>
    </row>
    <row r="499" spans="1:32" ht="18" thickTop="1" thickBot="1" x14ac:dyDescent="0.25">
      <c r="A499" s="46" t="s">
        <v>13</v>
      </c>
      <c r="B499" s="52">
        <f>IFERROR(Y22*1,"0")+IFERROR(Y26*1,"0")+IFERROR(Y27*1,"0")+IFERROR(Y28*1,"0")+IFERROR(Y29*1,"0")+IFERROR(Y30*1,"0")+IFERROR(Y34*1,"0")</f>
        <v>0</v>
      </c>
      <c r="C499" s="52">
        <f>IFERROR(Y40*1,"0")+IFERROR(Y41*1,"0")+IFERROR(Y42*1,"0")+IFERROR(Y46*1,"0")</f>
        <v>0</v>
      </c>
      <c r="D499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499" s="52">
        <f>IFERROR(Y86*1,"0")+IFERROR(Y87*1,"0")+IFERROR(Y88*1,"0")+IFERROR(Y92*1,"0")+IFERROR(Y93*1,"0")+IFERROR(Y94*1,"0")+IFERROR(Y95*1,"0")</f>
        <v>0</v>
      </c>
      <c r="F499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499" s="52">
        <f>IFERROR(Y125*1,"0")+IFERROR(Y126*1,"0")+IFERROR(Y130*1,"0")+IFERROR(Y131*1,"0")+IFERROR(Y135*1,"0")+IFERROR(Y136*1,"0")</f>
        <v>0</v>
      </c>
      <c r="H499" s="52">
        <f>IFERROR(Y141*1,"0")+IFERROR(Y142*1,"0")+IFERROR(Y143*1,"0")+IFERROR(Y147*1,"0")+IFERROR(Y148*1,"0")+IFERROR(Y149*1,"0")+IFERROR(Y153*1,"0")</f>
        <v>0</v>
      </c>
      <c r="I499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499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499" s="52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499" s="52">
        <f>IFERROR(Y255*1,"0")+IFERROR(Y256*1,"0")+IFERROR(Y257*1,"0")+IFERROR(Y258*1,"0")+IFERROR(Y259*1,"0")</f>
        <v>0</v>
      </c>
      <c r="M499" s="52">
        <f>IFERROR(Y264*1,"0")+IFERROR(Y265*1,"0")+IFERROR(Y266*1,"0")+IFERROR(Y267*1,"0")</f>
        <v>0</v>
      </c>
      <c r="N499" s="1"/>
      <c r="O499" s="52">
        <f>IFERROR(Y272*1,"0")+IFERROR(Y273*1,"0")+IFERROR(Y274*1,"0")</f>
        <v>0</v>
      </c>
      <c r="P499" s="52">
        <f>IFERROR(Y279*1,"0")+IFERROR(Y280*1,"0")+IFERROR(Y284*1,"0")</f>
        <v>0</v>
      </c>
      <c r="Q499" s="52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R499" s="52">
        <f>IFERROR(Y335*1,"0")+IFERROR(Y336*1,"0")+IFERROR(Y337*1,"0")</f>
        <v>0</v>
      </c>
      <c r="S499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T499" s="52">
        <f>IFERROR(Y368*1,"0")+IFERROR(Y369*1,"0")+IFERROR(Y373*1,"0")+IFERROR(Y374*1,"0")+IFERROR(Y378*1,"0")+IFERROR(Y379*1,"0")</f>
        <v>0</v>
      </c>
      <c r="U499" s="52">
        <f>IFERROR(Y385*1,"0")+IFERROR(Y386*1,"0")+IFERROR(Y387*1,"0")+IFERROR(Y388*1,"0")+IFERROR(Y389*1,"0")+IFERROR(Y390*1,"0")+IFERROR(Y391*1,"0")+IFERROR(Y392*1,"0")+IFERROR(Y393*1,"0")+IFERROR(Y397*1,"0")+IFERROR(Y398*1,"0")</f>
        <v>0</v>
      </c>
      <c r="V499" s="52">
        <f>IFERROR(Y403*1,"0")+IFERROR(Y407*1,"0")+IFERROR(Y408*1,"0")+IFERROR(Y409*1,"0")+IFERROR(Y410*1,"0")</f>
        <v>0</v>
      </c>
      <c r="W499" s="52">
        <f>IFERROR(Y415*1,"0")</f>
        <v>0</v>
      </c>
      <c r="X499" s="52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0</v>
      </c>
      <c r="Y499" s="52">
        <f>IFERROR(Y458*1,"0")+IFERROR(Y459*1,"0")+IFERROR(Y460*1,"0")+IFERROR(Y461*1,"0")+IFERROR(Y465*1,"0")+IFERROR(Y466*1,"0")+IFERROR(Y467*1,"0")+IFERROR(Y471*1,"0")+IFERROR(Y472*1,"0")+IFERROR(Y476*1,"0")+IFERROR(Y480*1,"0")+IFERROR(Y481*1,"0")</f>
        <v>0</v>
      </c>
      <c r="Z499" s="52">
        <f>IFERROR(Y486*1,"0")</f>
        <v>0</v>
      </c>
      <c r="AB499" s="60"/>
      <c r="AC499" s="60"/>
      <c r="AF499" s="1"/>
    </row>
  </sheetData>
  <sheetProtection algorithmName="SHA-512" hashValue="4jpAM7Sjk9RSWNcBloJ8dqpCJdyfYjSxj1lY3CWabEtPzg3L+tWajwkCzUJYgal49VBVSGEcsI/pq0O8Lk3oSQ==" saltValue="oQOZhR+kzCeVlsirVXABH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74">
    <mergeCell ref="U497:U498"/>
    <mergeCell ref="V497:V498"/>
    <mergeCell ref="W497:W498"/>
    <mergeCell ref="X497:X498"/>
    <mergeCell ref="Y497:Y498"/>
    <mergeCell ref="Z497:Z498"/>
    <mergeCell ref="C496:H496"/>
    <mergeCell ref="I496:R496"/>
    <mergeCell ref="S496:T496"/>
    <mergeCell ref="U496:W496"/>
    <mergeCell ref="Y496:Z496"/>
    <mergeCell ref="J497:J498"/>
    <mergeCell ref="K497:K498"/>
    <mergeCell ref="L497:L498"/>
    <mergeCell ref="M497:M498"/>
    <mergeCell ref="O497:O498"/>
    <mergeCell ref="P497:P498"/>
    <mergeCell ref="Q497:Q498"/>
    <mergeCell ref="R497:R498"/>
    <mergeCell ref="S497:S498"/>
    <mergeCell ref="T497:T498"/>
    <mergeCell ref="A497:A498"/>
    <mergeCell ref="B497:B498"/>
    <mergeCell ref="C497:C498"/>
    <mergeCell ref="D497:D498"/>
    <mergeCell ref="E497:E498"/>
    <mergeCell ref="F497:F498"/>
    <mergeCell ref="G497:G498"/>
    <mergeCell ref="H497:H498"/>
    <mergeCell ref="I497:I498"/>
    <mergeCell ref="A485:Z485"/>
    <mergeCell ref="D486:E486"/>
    <mergeCell ref="P486:T486"/>
    <mergeCell ref="P487:V487"/>
    <mergeCell ref="A487:O488"/>
    <mergeCell ref="P488:V488"/>
    <mergeCell ref="P489:V489"/>
    <mergeCell ref="A489:O494"/>
    <mergeCell ref="P490:V490"/>
    <mergeCell ref="P491:V491"/>
    <mergeCell ref="P492:V492"/>
    <mergeCell ref="P493:V493"/>
    <mergeCell ref="P494:V494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P477:V477"/>
    <mergeCell ref="A477:O478"/>
    <mergeCell ref="P478:V478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P453:V453"/>
    <mergeCell ref="A453:O454"/>
    <mergeCell ref="P454:V454"/>
    <mergeCell ref="A455:Z455"/>
    <mergeCell ref="A456:Z456"/>
    <mergeCell ref="A457:Z457"/>
    <mergeCell ref="D458:E458"/>
    <mergeCell ref="P458:T458"/>
    <mergeCell ref="D459:E459"/>
    <mergeCell ref="P459:T459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3:Z413"/>
    <mergeCell ref="A414:Z414"/>
    <mergeCell ref="D415:E415"/>
    <mergeCell ref="P415:T415"/>
    <mergeCell ref="P416:V416"/>
    <mergeCell ref="A416:O417"/>
    <mergeCell ref="P417:V417"/>
    <mergeCell ref="A418:Z418"/>
    <mergeCell ref="A419:Z419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3:Z383"/>
    <mergeCell ref="A384:Z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75:V375"/>
    <mergeCell ref="A375:O376"/>
    <mergeCell ref="P376:V376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A277:Z277"/>
    <mergeCell ref="A278:Z278"/>
    <mergeCell ref="D279:E279"/>
    <mergeCell ref="P279:T279"/>
    <mergeCell ref="D280:E280"/>
    <mergeCell ref="P280:T280"/>
    <mergeCell ref="P281:V281"/>
    <mergeCell ref="A281:O282"/>
    <mergeCell ref="P282:V282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41:Z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71:X472 X441:X443 X437 X435 X426 X421:X423 X378:X379 X353 X343:X346 X335 X324 X315:X317 X273:X274 X225 X220 X212:X215 X209:X210 X203 X199:X201 X196:X197 X192 X168:X169 X165:X166 X163 X115 X113 X109 X107 X102 X100 X92 X88 X86 X80 X73 X60 X54 X51:X52 X4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9"/>
    </row>
    <row r="3" spans="2:8" x14ac:dyDescent="0.2">
      <c r="B3" s="53" t="s">
        <v>749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751</v>
      </c>
      <c r="D6" s="53" t="s">
        <v>752</v>
      </c>
      <c r="E6" s="53" t="s">
        <v>45</v>
      </c>
    </row>
    <row r="8" spans="2:8" x14ac:dyDescent="0.2">
      <c r="B8" s="53" t="s">
        <v>76</v>
      </c>
      <c r="C8" s="53" t="s">
        <v>751</v>
      </c>
      <c r="D8" s="53" t="s">
        <v>45</v>
      </c>
      <c r="E8" s="53" t="s">
        <v>45</v>
      </c>
    </row>
    <row r="10" spans="2:8" x14ac:dyDescent="0.2">
      <c r="B10" s="53" t="s">
        <v>753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754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755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756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757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758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759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763</v>
      </c>
      <c r="C20" s="53" t="s">
        <v>45</v>
      </c>
      <c r="D20" s="53" t="s">
        <v>45</v>
      </c>
      <c r="E20" s="53" t="s">
        <v>45</v>
      </c>
    </row>
  </sheetData>
  <sheetProtection algorithmName="SHA-512" hashValue="pu6ioSBFf0filI1nqIRCSU2aQrXXFllcqagbMFvz91hFf+zDMdPk7epTqJLojgaqELbNg9rCSKxubDrp+D+GMA==" saltValue="HZNptR49ZTL5aJqOB0u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970</vt:i4>
      </vt:variant>
    </vt:vector>
  </HeadingPairs>
  <TitlesOfParts>
    <vt:vector size="9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2025-10-29T13:59:42Z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