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9,06,25 ПОКОМ КИ Новороссийск\"/>
    </mc:Choice>
  </mc:AlternateContent>
  <xr:revisionPtr revIDLastSave="0" documentId="13_ncr:1_{8CFD780D-63D7-4E6D-86EC-6DEC2404E71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3" i="1" l="1"/>
  <c r="Q92" i="1"/>
  <c r="Q89" i="1"/>
  <c r="Q87" i="1"/>
  <c r="Q86" i="1"/>
  <c r="Q77" i="1"/>
  <c r="Q75" i="1"/>
  <c r="Q68" i="1"/>
  <c r="Q57" i="1"/>
  <c r="Q56" i="1"/>
  <c r="Q55" i="1"/>
  <c r="Q54" i="1"/>
  <c r="Q49" i="1"/>
  <c r="Q45" i="1"/>
  <c r="AG45" i="1" s="1"/>
  <c r="Q43" i="1"/>
  <c r="Q41" i="1"/>
  <c r="Q40" i="1"/>
  <c r="Q38" i="1"/>
  <c r="Q37" i="1"/>
  <c r="Q29" i="1"/>
  <c r="Q27" i="1"/>
  <c r="Q26" i="1"/>
  <c r="Q19" i="1"/>
  <c r="Q18" i="1"/>
  <c r="Q16" i="1"/>
  <c r="Q12" i="1"/>
  <c r="AG12" i="1" s="1"/>
  <c r="Q10" i="1"/>
  <c r="Q39" i="1"/>
  <c r="Q17" i="1"/>
  <c r="Q7" i="1"/>
  <c r="AG7" i="1" s="1"/>
  <c r="Q9" i="1"/>
  <c r="Q11" i="1"/>
  <c r="AG11" i="1" s="1"/>
  <c r="Q13" i="1"/>
  <c r="Q14" i="1"/>
  <c r="AG14" i="1" s="1"/>
  <c r="Q15" i="1"/>
  <c r="Q20" i="1"/>
  <c r="AG20" i="1" s="1"/>
  <c r="Q21" i="1"/>
  <c r="Q25" i="1"/>
  <c r="AG25" i="1" s="1"/>
  <c r="Q31" i="1"/>
  <c r="Q35" i="1"/>
  <c r="AG35" i="1" s="1"/>
  <c r="Q46" i="1"/>
  <c r="AG46" i="1" s="1"/>
  <c r="Q53" i="1"/>
  <c r="Q63" i="1"/>
  <c r="AG63" i="1" s="1"/>
  <c r="Q64" i="1"/>
  <c r="AG64" i="1" s="1"/>
  <c r="Q65" i="1"/>
  <c r="Q78" i="1"/>
  <c r="AG78" i="1" s="1"/>
  <c r="Q80" i="1"/>
  <c r="AG80" i="1" s="1"/>
  <c r="Q83" i="1"/>
  <c r="Q84" i="1"/>
  <c r="AG84" i="1" s="1"/>
  <c r="Q85" i="1"/>
  <c r="AG85" i="1" s="1"/>
  <c r="Q88" i="1"/>
  <c r="AG88" i="1" s="1"/>
  <c r="Q90" i="1"/>
  <c r="AG90" i="1" s="1"/>
  <c r="Q94" i="1"/>
  <c r="AG94" i="1" s="1"/>
  <c r="Q95" i="1"/>
  <c r="Q96" i="1"/>
  <c r="AG96" i="1" s="1"/>
  <c r="Q97" i="1"/>
  <c r="AG97" i="1" s="1"/>
  <c r="Q98" i="1"/>
  <c r="AG98" i="1" s="1"/>
  <c r="Q6" i="1"/>
  <c r="AG6" i="1" s="1"/>
  <c r="AG9" i="1"/>
  <c r="AG13" i="1"/>
  <c r="AG15" i="1"/>
  <c r="AG21" i="1"/>
  <c r="AG31" i="1"/>
  <c r="AG53" i="1"/>
  <c r="AG65" i="1"/>
  <c r="AG83" i="1"/>
  <c r="AG95" i="1"/>
  <c r="O98" i="1"/>
  <c r="K98" i="1"/>
  <c r="O97" i="1"/>
  <c r="U97" i="1" s="1"/>
  <c r="K97" i="1"/>
  <c r="O96" i="1"/>
  <c r="K96" i="1"/>
  <c r="O95" i="1"/>
  <c r="U95" i="1" s="1"/>
  <c r="K95" i="1"/>
  <c r="O94" i="1"/>
  <c r="K94" i="1"/>
  <c r="O93" i="1"/>
  <c r="U93" i="1" s="1"/>
  <c r="K93" i="1"/>
  <c r="O92" i="1"/>
  <c r="K92" i="1"/>
  <c r="O91" i="1"/>
  <c r="U91" i="1" s="1"/>
  <c r="K91" i="1"/>
  <c r="O90" i="1"/>
  <c r="K90" i="1"/>
  <c r="O89" i="1"/>
  <c r="K89" i="1"/>
  <c r="O88" i="1"/>
  <c r="U88" i="1" s="1"/>
  <c r="K88" i="1"/>
  <c r="O87" i="1"/>
  <c r="U87" i="1" s="1"/>
  <c r="K87" i="1"/>
  <c r="O86" i="1"/>
  <c r="K86" i="1"/>
  <c r="O85" i="1"/>
  <c r="U85" i="1" s="1"/>
  <c r="K85" i="1"/>
  <c r="O84" i="1"/>
  <c r="K84" i="1"/>
  <c r="O83" i="1"/>
  <c r="K83" i="1"/>
  <c r="O82" i="1"/>
  <c r="U82" i="1" s="1"/>
  <c r="K82" i="1"/>
  <c r="O81" i="1"/>
  <c r="K81" i="1"/>
  <c r="O80" i="1"/>
  <c r="T80" i="1" s="1"/>
  <c r="K80" i="1"/>
  <c r="O79" i="1"/>
  <c r="U79" i="1" s="1"/>
  <c r="K79" i="1"/>
  <c r="F78" i="1"/>
  <c r="E78" i="1"/>
  <c r="K78" i="1" s="1"/>
  <c r="O77" i="1"/>
  <c r="K77" i="1"/>
  <c r="U76" i="1"/>
  <c r="O76" i="1"/>
  <c r="K76" i="1"/>
  <c r="E75" i="1"/>
  <c r="K75" i="1" s="1"/>
  <c r="O74" i="1"/>
  <c r="K74" i="1"/>
  <c r="P73" i="1"/>
  <c r="Q73" i="1" s="1"/>
  <c r="AG73" i="1" s="1"/>
  <c r="O73" i="1"/>
  <c r="U73" i="1" s="1"/>
  <c r="K73" i="1"/>
  <c r="O72" i="1"/>
  <c r="K72" i="1"/>
  <c r="O71" i="1"/>
  <c r="U71" i="1" s="1"/>
  <c r="K71" i="1"/>
  <c r="O70" i="1"/>
  <c r="K70" i="1"/>
  <c r="O69" i="1"/>
  <c r="K69" i="1"/>
  <c r="O68" i="1"/>
  <c r="K68" i="1"/>
  <c r="O67" i="1"/>
  <c r="U67" i="1" s="1"/>
  <c r="K67" i="1"/>
  <c r="O66" i="1"/>
  <c r="K66" i="1"/>
  <c r="O65" i="1"/>
  <c r="U65" i="1" s="1"/>
  <c r="K65" i="1"/>
  <c r="O64" i="1"/>
  <c r="U64" i="1" s="1"/>
  <c r="K64" i="1"/>
  <c r="F63" i="1"/>
  <c r="E63" i="1"/>
  <c r="K63" i="1" s="1"/>
  <c r="O62" i="1"/>
  <c r="K62" i="1"/>
  <c r="O61" i="1"/>
  <c r="P61" i="1" s="1"/>
  <c r="Q61" i="1" s="1"/>
  <c r="AG61" i="1" s="1"/>
  <c r="K61" i="1"/>
  <c r="O60" i="1"/>
  <c r="K60" i="1"/>
  <c r="O59" i="1"/>
  <c r="P59" i="1" s="1"/>
  <c r="Q59" i="1" s="1"/>
  <c r="AG59" i="1" s="1"/>
  <c r="K59" i="1"/>
  <c r="O58" i="1"/>
  <c r="K58" i="1"/>
  <c r="O57" i="1"/>
  <c r="K57" i="1"/>
  <c r="O56" i="1"/>
  <c r="K56" i="1"/>
  <c r="O55" i="1"/>
  <c r="U55" i="1" s="1"/>
  <c r="K55" i="1"/>
  <c r="O54" i="1"/>
  <c r="K54" i="1"/>
  <c r="O53" i="1"/>
  <c r="K53" i="1"/>
  <c r="O52" i="1"/>
  <c r="K52" i="1"/>
  <c r="O51" i="1"/>
  <c r="P51" i="1" s="1"/>
  <c r="Q51" i="1" s="1"/>
  <c r="AG51" i="1" s="1"/>
  <c r="K51" i="1"/>
  <c r="O50" i="1"/>
  <c r="K50" i="1"/>
  <c r="O49" i="1"/>
  <c r="U49" i="1" s="1"/>
  <c r="K49" i="1"/>
  <c r="O48" i="1"/>
  <c r="K48" i="1"/>
  <c r="F47" i="1"/>
  <c r="E47" i="1"/>
  <c r="O47" i="1" s="1"/>
  <c r="O46" i="1"/>
  <c r="K46" i="1"/>
  <c r="O45" i="1"/>
  <c r="T45" i="1" s="1"/>
  <c r="K45" i="1"/>
  <c r="O44" i="1"/>
  <c r="K44" i="1"/>
  <c r="O43" i="1"/>
  <c r="K43" i="1"/>
  <c r="E42" i="1"/>
  <c r="O42" i="1" s="1"/>
  <c r="O41" i="1"/>
  <c r="U41" i="1" s="1"/>
  <c r="K41" i="1"/>
  <c r="E40" i="1"/>
  <c r="K40" i="1" s="1"/>
  <c r="O39" i="1"/>
  <c r="K39" i="1"/>
  <c r="O38" i="1"/>
  <c r="K38" i="1"/>
  <c r="O37" i="1"/>
  <c r="U37" i="1" s="1"/>
  <c r="K37" i="1"/>
  <c r="O36" i="1"/>
  <c r="P36" i="1" s="1"/>
  <c r="Q36" i="1" s="1"/>
  <c r="AG36" i="1" s="1"/>
  <c r="K36" i="1"/>
  <c r="O35" i="1"/>
  <c r="K35" i="1"/>
  <c r="O34" i="1"/>
  <c r="U34" i="1" s="1"/>
  <c r="K34" i="1"/>
  <c r="O33" i="1"/>
  <c r="K33" i="1"/>
  <c r="O32" i="1"/>
  <c r="U32" i="1" s="1"/>
  <c r="K32" i="1"/>
  <c r="O31" i="1"/>
  <c r="T31" i="1" s="1"/>
  <c r="K31" i="1"/>
  <c r="O30" i="1"/>
  <c r="K30" i="1"/>
  <c r="O29" i="1"/>
  <c r="U29" i="1" s="1"/>
  <c r="K29" i="1"/>
  <c r="O28" i="1"/>
  <c r="K28" i="1"/>
  <c r="O27" i="1"/>
  <c r="K27" i="1"/>
  <c r="F26" i="1"/>
  <c r="E26" i="1"/>
  <c r="O25" i="1"/>
  <c r="K25" i="1"/>
  <c r="U24" i="1"/>
  <c r="O24" i="1"/>
  <c r="K24" i="1"/>
  <c r="O23" i="1"/>
  <c r="K23" i="1"/>
  <c r="O22" i="1"/>
  <c r="U22" i="1" s="1"/>
  <c r="K22" i="1"/>
  <c r="O21" i="1"/>
  <c r="T21" i="1" s="1"/>
  <c r="K21" i="1"/>
  <c r="O20" i="1"/>
  <c r="K20" i="1"/>
  <c r="F19" i="1"/>
  <c r="E19" i="1"/>
  <c r="K19" i="1" s="1"/>
  <c r="O18" i="1"/>
  <c r="U18" i="1" s="1"/>
  <c r="K18" i="1"/>
  <c r="O17" i="1"/>
  <c r="K17" i="1"/>
  <c r="O16" i="1"/>
  <c r="U16" i="1" s="1"/>
  <c r="K16" i="1"/>
  <c r="O15" i="1"/>
  <c r="T15" i="1" s="1"/>
  <c r="K15" i="1"/>
  <c r="O14" i="1"/>
  <c r="K14" i="1"/>
  <c r="O13" i="1"/>
  <c r="T13" i="1" s="1"/>
  <c r="K13" i="1"/>
  <c r="O12" i="1"/>
  <c r="K12" i="1"/>
  <c r="O11" i="1"/>
  <c r="K11" i="1"/>
  <c r="O10" i="1"/>
  <c r="K10" i="1"/>
  <c r="O9" i="1"/>
  <c r="K9" i="1"/>
  <c r="O8" i="1"/>
  <c r="K8" i="1"/>
  <c r="O7" i="1"/>
  <c r="K7" i="1"/>
  <c r="O6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T7" i="1" l="1"/>
  <c r="T11" i="1"/>
  <c r="T53" i="1"/>
  <c r="U11" i="1"/>
  <c r="P44" i="1"/>
  <c r="Q44" i="1" s="1"/>
  <c r="AG44" i="1" s="1"/>
  <c r="U69" i="1"/>
  <c r="P69" i="1"/>
  <c r="Q69" i="1" s="1"/>
  <c r="T94" i="1"/>
  <c r="U94" i="1"/>
  <c r="P30" i="1"/>
  <c r="Q30" i="1" s="1"/>
  <c r="AG30" i="1" s="1"/>
  <c r="P57" i="1"/>
  <c r="AG57" i="1" s="1"/>
  <c r="U57" i="1"/>
  <c r="F5" i="1"/>
  <c r="T51" i="1"/>
  <c r="T36" i="1"/>
  <c r="T64" i="1"/>
  <c r="T84" i="1"/>
  <c r="T88" i="1"/>
  <c r="T96" i="1"/>
  <c r="T98" i="1"/>
  <c r="T85" i="1"/>
  <c r="U7" i="1"/>
  <c r="U15" i="1"/>
  <c r="U21" i="1"/>
  <c r="P28" i="1"/>
  <c r="Q28" i="1" s="1"/>
  <c r="AG28" i="1" s="1"/>
  <c r="P38" i="1"/>
  <c r="AG38" i="1" s="1"/>
  <c r="K42" i="1"/>
  <c r="P47" i="1"/>
  <c r="Q47" i="1" s="1"/>
  <c r="AG47" i="1" s="1"/>
  <c r="P49" i="1"/>
  <c r="AG49" i="1" s="1"/>
  <c r="U53" i="1"/>
  <c r="U61" i="1"/>
  <c r="P67" i="1"/>
  <c r="Q67" i="1" s="1"/>
  <c r="AG67" i="1" s="1"/>
  <c r="P71" i="1"/>
  <c r="Q71" i="1" s="1"/>
  <c r="AG71" i="1" s="1"/>
  <c r="P79" i="1"/>
  <c r="Q79" i="1" s="1"/>
  <c r="AG79" i="1" s="1"/>
  <c r="P86" i="1"/>
  <c r="AG86" i="1" s="1"/>
  <c r="P92" i="1"/>
  <c r="AG92" i="1" s="1"/>
  <c r="U98" i="1"/>
  <c r="T73" i="1"/>
  <c r="T65" i="1"/>
  <c r="P10" i="1"/>
  <c r="AG10" i="1" s="1"/>
  <c r="U13" i="1"/>
  <c r="O19" i="1"/>
  <c r="P27" i="1"/>
  <c r="AG27" i="1" s="1"/>
  <c r="P29" i="1"/>
  <c r="AG29" i="1" s="1"/>
  <c r="U31" i="1"/>
  <c r="P37" i="1"/>
  <c r="AG37" i="1" s="1"/>
  <c r="P39" i="1"/>
  <c r="AG39" i="1" s="1"/>
  <c r="O40" i="1"/>
  <c r="P43" i="1"/>
  <c r="AG43" i="1" s="1"/>
  <c r="U45" i="1"/>
  <c r="T47" i="1"/>
  <c r="P48" i="1"/>
  <c r="Q48" i="1" s="1"/>
  <c r="AG48" i="1" s="1"/>
  <c r="P50" i="1"/>
  <c r="Q50" i="1" s="1"/>
  <c r="AG50" i="1" s="1"/>
  <c r="P52" i="1"/>
  <c r="Q52" i="1" s="1"/>
  <c r="AG52" i="1" s="1"/>
  <c r="U59" i="1"/>
  <c r="O63" i="1"/>
  <c r="U63" i="1" s="1"/>
  <c r="P66" i="1"/>
  <c r="Q66" i="1" s="1"/>
  <c r="AG66" i="1" s="1"/>
  <c r="P68" i="1"/>
  <c r="AG68" i="1" s="1"/>
  <c r="P70" i="1"/>
  <c r="Q70" i="1" s="1"/>
  <c r="AG70" i="1" s="1"/>
  <c r="P72" i="1"/>
  <c r="Q72" i="1" s="1"/>
  <c r="AG72" i="1" s="1"/>
  <c r="P74" i="1"/>
  <c r="Q74" i="1" s="1"/>
  <c r="AG74" i="1" s="1"/>
  <c r="O75" i="1"/>
  <c r="P75" i="1" s="1"/>
  <c r="AG75" i="1" s="1"/>
  <c r="O78" i="1"/>
  <c r="U78" i="1" s="1"/>
  <c r="U80" i="1"/>
  <c r="U84" i="1"/>
  <c r="P87" i="1"/>
  <c r="AG87" i="1" s="1"/>
  <c r="P91" i="1"/>
  <c r="Q91" i="1" s="1"/>
  <c r="AG91" i="1" s="1"/>
  <c r="P93" i="1"/>
  <c r="AG93" i="1" s="1"/>
  <c r="U96" i="1"/>
  <c r="T87" i="1"/>
  <c r="T71" i="1"/>
  <c r="T61" i="1"/>
  <c r="P8" i="1"/>
  <c r="Q8" i="1" s="1"/>
  <c r="AG8" i="1" s="1"/>
  <c r="T14" i="1"/>
  <c r="U14" i="1"/>
  <c r="P17" i="1"/>
  <c r="AG17" i="1" s="1"/>
  <c r="U19" i="1"/>
  <c r="T20" i="1"/>
  <c r="U20" i="1"/>
  <c r="P23" i="1"/>
  <c r="Q23" i="1" s="1"/>
  <c r="AG23" i="1" s="1"/>
  <c r="U25" i="1"/>
  <c r="T25" i="1"/>
  <c r="P33" i="1"/>
  <c r="Q33" i="1" s="1"/>
  <c r="AG33" i="1" s="1"/>
  <c r="T35" i="1"/>
  <c r="U35" i="1"/>
  <c r="T46" i="1"/>
  <c r="U46" i="1"/>
  <c r="T54" i="1"/>
  <c r="P54" i="1"/>
  <c r="AG54" i="1" s="1"/>
  <c r="T56" i="1"/>
  <c r="P56" i="1"/>
  <c r="AG56" i="1" s="1"/>
  <c r="U56" i="1"/>
  <c r="P60" i="1"/>
  <c r="Q60" i="1" s="1"/>
  <c r="AG60" i="1" s="1"/>
  <c r="U60" i="1"/>
  <c r="T75" i="1"/>
  <c r="P81" i="1"/>
  <c r="Q81" i="1" s="1"/>
  <c r="AG81" i="1" s="1"/>
  <c r="U81" i="1"/>
  <c r="T6" i="1"/>
  <c r="U6" i="1"/>
  <c r="U8" i="1"/>
  <c r="U9" i="1"/>
  <c r="T9" i="1"/>
  <c r="T12" i="1"/>
  <c r="U12" i="1"/>
  <c r="P16" i="1"/>
  <c r="AG16" i="1" s="1"/>
  <c r="U17" i="1"/>
  <c r="P18" i="1"/>
  <c r="AG18" i="1" s="1"/>
  <c r="P22" i="1"/>
  <c r="Q22" i="1" s="1"/>
  <c r="AG22" i="1" s="1"/>
  <c r="U23" i="1"/>
  <c r="P24" i="1"/>
  <c r="Q24" i="1" s="1"/>
  <c r="AG24" i="1" s="1"/>
  <c r="O26" i="1"/>
  <c r="U26" i="1" s="1"/>
  <c r="E5" i="1"/>
  <c r="K26" i="1"/>
  <c r="P32" i="1"/>
  <c r="Q32" i="1" s="1"/>
  <c r="AG32" i="1" s="1"/>
  <c r="U33" i="1"/>
  <c r="P34" i="1"/>
  <c r="Q34" i="1" s="1"/>
  <c r="AG34" i="1" s="1"/>
  <c r="P41" i="1"/>
  <c r="AG41" i="1" s="1"/>
  <c r="U42" i="1"/>
  <c r="P42" i="1"/>
  <c r="Q42" i="1" s="1"/>
  <c r="AG42" i="1" s="1"/>
  <c r="K47" i="1"/>
  <c r="U54" i="1"/>
  <c r="P55" i="1"/>
  <c r="AG55" i="1" s="1"/>
  <c r="P58" i="1"/>
  <c r="Q58" i="1" s="1"/>
  <c r="AG58" i="1" s="1"/>
  <c r="U58" i="1"/>
  <c r="P62" i="1"/>
  <c r="Q62" i="1" s="1"/>
  <c r="AG62" i="1" s="1"/>
  <c r="U62" i="1"/>
  <c r="P77" i="1"/>
  <c r="AG77" i="1" s="1"/>
  <c r="U77" i="1"/>
  <c r="T77" i="1"/>
  <c r="U83" i="1"/>
  <c r="T83" i="1"/>
  <c r="P89" i="1"/>
  <c r="AG89" i="1" s="1"/>
  <c r="U89" i="1"/>
  <c r="T97" i="1"/>
  <c r="U10" i="1"/>
  <c r="U27" i="1"/>
  <c r="U28" i="1"/>
  <c r="U30" i="1"/>
  <c r="U36" i="1"/>
  <c r="U38" i="1"/>
  <c r="U39" i="1"/>
  <c r="U43" i="1"/>
  <c r="U44" i="1"/>
  <c r="U47" i="1"/>
  <c r="U48" i="1"/>
  <c r="U50" i="1"/>
  <c r="U51" i="1"/>
  <c r="U52" i="1"/>
  <c r="P76" i="1"/>
  <c r="Q76" i="1" s="1"/>
  <c r="AG76" i="1" s="1"/>
  <c r="P82" i="1"/>
  <c r="Q82" i="1" s="1"/>
  <c r="AG82" i="1" s="1"/>
  <c r="T90" i="1"/>
  <c r="U90" i="1"/>
  <c r="T95" i="1"/>
  <c r="T59" i="1"/>
  <c r="U66" i="1"/>
  <c r="U68" i="1"/>
  <c r="U70" i="1"/>
  <c r="U72" i="1"/>
  <c r="U74" i="1"/>
  <c r="U86" i="1"/>
  <c r="U92" i="1"/>
  <c r="T82" i="1" l="1"/>
  <c r="T62" i="1"/>
  <c r="T32" i="1"/>
  <c r="T70" i="1"/>
  <c r="T50" i="1"/>
  <c r="T74" i="1"/>
  <c r="T92" i="1"/>
  <c r="T43" i="1"/>
  <c r="T78" i="1"/>
  <c r="T81" i="1"/>
  <c r="T22" i="1"/>
  <c r="T16" i="1"/>
  <c r="T33" i="1"/>
  <c r="T8" i="1"/>
  <c r="T67" i="1"/>
  <c r="T79" i="1"/>
  <c r="T91" i="1"/>
  <c r="T57" i="1"/>
  <c r="T38" i="1"/>
  <c r="T42" i="1"/>
  <c r="T19" i="1"/>
  <c r="T49" i="1"/>
  <c r="T28" i="1"/>
  <c r="AG69" i="1"/>
  <c r="T69" i="1"/>
  <c r="T68" i="1"/>
  <c r="T76" i="1"/>
  <c r="T58" i="1"/>
  <c r="T55" i="1"/>
  <c r="T41" i="1"/>
  <c r="U40" i="1"/>
  <c r="T34" i="1"/>
  <c r="T24" i="1"/>
  <c r="P19" i="1"/>
  <c r="AG19" i="1" s="1"/>
  <c r="T18" i="1"/>
  <c r="T60" i="1"/>
  <c r="P40" i="1"/>
  <c r="AG40" i="1" s="1"/>
  <c r="T23" i="1"/>
  <c r="T17" i="1"/>
  <c r="T29" i="1"/>
  <c r="T37" i="1"/>
  <c r="T93" i="1"/>
  <c r="T86" i="1"/>
  <c r="T72" i="1"/>
  <c r="T48" i="1"/>
  <c r="T10" i="1"/>
  <c r="T52" i="1"/>
  <c r="T30" i="1"/>
  <c r="T27" i="1"/>
  <c r="T89" i="1"/>
  <c r="T66" i="1"/>
  <c r="T44" i="1"/>
  <c r="T39" i="1"/>
  <c r="T63" i="1"/>
  <c r="U75" i="1"/>
  <c r="K5" i="1"/>
  <c r="P26" i="1"/>
  <c r="O5" i="1"/>
  <c r="P5" i="1" l="1"/>
  <c r="T40" i="1"/>
  <c r="AG26" i="1" l="1"/>
  <c r="AG5" i="1" s="1"/>
  <c r="T26" i="1"/>
  <c r="Q5" i="1"/>
</calcChain>
</file>

<file path=xl/sharedStrings.xml><?xml version="1.0" encoding="utf-8"?>
<sst xmlns="http://schemas.openxmlformats.org/spreadsheetml/2006/main" count="368" uniqueCount="153">
  <si>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</si>
  <si>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</si>
  <si>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</si>
  <si>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</si>
  <si>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</si>
  <si>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</si>
  <si>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</si>
  <si>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</si>
  <si>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</si>
  <si>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</si>
  <si>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</si>
  <si>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</si>
  <si>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</si>
  <si>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</si>
  <si>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</si>
  <si>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</si>
  <si>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</si>
  <si>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</si>
  <si>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</si>
  <si>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</si>
  <si>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</si>
  <si>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</si>
  <si>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</si>
  <si>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</si>
  <si>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19,06,</t>
  </si>
  <si>
    <t>16,06,</t>
  </si>
  <si>
    <t>13,06,</t>
  </si>
  <si>
    <t>09,06,</t>
  </si>
  <si>
    <t>02,06,</t>
  </si>
  <si>
    <t>29,05,</t>
  </si>
  <si>
    <t>26,05,</t>
  </si>
  <si>
    <t>22,05,</t>
  </si>
  <si>
    <t>19,05,</t>
  </si>
  <si>
    <t>12,05,</t>
  </si>
  <si>
    <t>05,05,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</si>
  <si>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</si>
  <si>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</si>
  <si>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</si>
  <si>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</si>
  <si>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</si>
  <si>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</si>
  <si>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</si>
  <si>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031  Сосиски Вязанка Сливочные, Вязанка амицел МГС, 0.33кг, ТМ Стародворские колбасы</t>
  </si>
  <si>
    <t xml:space="preserve"> 034  Сосиски Рубленые, Вязанка вискофан МГС, 0.5кг, ПОКОМ</t>
  </si>
  <si>
    <t>нет потребности / нет в бланке</t>
  </si>
  <si>
    <t xml:space="preserve"> 047  Кол Баварская, белков.обол. в термоусад. пакете 0.17 кг, ТМ Стародворье  ПОКОМ</t>
  </si>
  <si>
    <t>нужно увеличить продажи</t>
  </si>
  <si>
    <t xml:space="preserve"> 062  Колбаса Кракушка пряная с сальцем, 0.3кг в/у п/к, БАВАРУШКА ПОКОМ</t>
  </si>
  <si>
    <t>03,06,25 филиал обнулил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</si>
  <si>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</si>
  <si>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</si>
  <si>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</si>
  <si>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>ВЫВОДИМ ИЗ АССОРТИМЕТА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</si>
  <si>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</si>
  <si>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</si>
  <si>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</si>
  <si>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</si>
  <si>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</si>
  <si>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>13,06,25 филиал обнулил</t>
  </si>
  <si>
    <t xml:space="preserve"> 231  Колбаса Молочная по-стародворски, ВЕС   ПОКОМ</t>
  </si>
  <si>
    <t>дубль на 485 / не правильно оприходован товар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</si>
  <si>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</si>
  <si>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</si>
  <si>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>новинки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</si>
  <si>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</si>
  <si>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</si>
  <si>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09,06,25 филиал обнулил</t>
  </si>
  <si>
    <t xml:space="preserve"> 244  Колбаса Сервелат Кремлевский, ВЕС. ПОКОМ</t>
  </si>
  <si>
    <t>есть дубль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</si>
  <si>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</si>
  <si>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</si>
  <si>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</si>
  <si>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</si>
  <si>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</si>
  <si>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</si>
  <si>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</si>
  <si>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</si>
  <si>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</si>
  <si>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</si>
  <si>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</si>
  <si>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</si>
  <si>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</si>
  <si>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</si>
  <si>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</si>
  <si>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</si>
  <si>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</si>
  <si>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</si>
  <si>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</si>
  <si>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134"/>
      </rPr>
      <t xml:space="preserve"> / 03,06,25 филиал обнулил</t>
    </r>
  </si>
  <si>
    <t xml:space="preserve"> 317 Колбаса Сервелат Рижский ТМ Зареченские, ВЕС  ПОКОМ</t>
  </si>
  <si>
    <t>ВНИМАНИЕ / матрица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</si>
  <si>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</si>
  <si>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</si>
  <si>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</si>
  <si>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</si>
  <si>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</si>
  <si>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</si>
  <si>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</si>
  <si>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>29,05,25 филиал обнулил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</si>
  <si>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</si>
  <si>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</si>
  <si>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</si>
  <si>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</si>
  <si>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346  Колбаса Сочинка зернистая с сочной грудинкой ТМ Стародворье.ВЕС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</si>
  <si>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</si>
  <si>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</si>
  <si>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</si>
  <si>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</si>
  <si>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</si>
  <si>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427  Колбаса Филедворская ТМ Стародворье в оболочке полиамид. ВЕС ПОКОМ</t>
  </si>
  <si>
    <t>дубль на 469 / не правильно оприходован товар</t>
  </si>
  <si>
    <t xml:space="preserve"> 434  Колбаса Сервелат Кремлевский в вакуумной упаковке ТМ Стародворье.ВЕС  ПОКОМ</t>
  </si>
  <si>
    <t>дубль на 244 / не правильно оприходован товар</t>
  </si>
  <si>
    <t xml:space="preserve"> 452  Колбаса Со шпиком ВЕС большой батон ТМ Особый рецепт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</si>
  <si>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</si>
  <si>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</si>
  <si>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</si>
  <si>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</si>
  <si>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</si>
  <si>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</si>
  <si>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</si>
  <si>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</si>
  <si>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</si>
  <si>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481  Колбаса Филейная оригинальная ВЕС 1,87кг ТМ Особый рецепт большой батон  ПОКОМ</t>
  </si>
  <si>
    <t xml:space="preserve"> 483  Колбаса Молочная Традиционная ТМ Стародворье в оболочке полиамид 0,4 кг. ПОКОМ </t>
  </si>
  <si>
    <t xml:space="preserve"> 485  Колбаса Молочная по-стародворски ТМ Стародворье в оболочке полиамид. ВЕС ПОКОМ </t>
  </si>
  <si>
    <t>03,06,25 филиал обнулил / есть дубль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</si>
  <si>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</si>
  <si>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</si>
  <si>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</si>
  <si>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</si>
  <si>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</si>
  <si>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>новинка</t>
  </si>
  <si>
    <t xml:space="preserve"> 521  Бекон ТМ Стародворье в вакуумной упаковке 0,12кг нарезка  ПОКОМ</t>
  </si>
  <si>
    <t xml:space="preserve"> 522  Колбаса Гвардейская с/к ТМ Стародворье  ПОКОМ</t>
  </si>
  <si>
    <r>
      <rPr>
        <b/>
        <sz val="10"/>
        <color rgb="FFFF0000"/>
        <rFont val="Arial"/>
        <charset val="204"/>
      </rPr>
      <t xml:space="preserve">нужно увеличить продажи!!! </t>
    </r>
    <r>
      <rPr>
        <sz val="10"/>
        <rFont val="Arial"/>
        <charset val="204"/>
      </rPr>
      <t>/ новинка</t>
    </r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</si>
  <si>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</si>
  <si>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</si>
  <si>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</si>
  <si>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</si>
  <si>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</si>
  <si>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298  Колбаса Сливушка ТМ Вязанка, 0,375кг,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</si>
  <si>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</si>
  <si>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</si>
  <si>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</si>
  <si>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</si>
  <si>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</si>
  <si>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</si>
  <si>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</si>
  <si>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</si>
  <si>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заказ</t>
  </si>
  <si>
    <t>23,06,</t>
  </si>
  <si>
    <t>20,06,25 филиал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</si>
</sst>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_ ;[Red]\-0\ "/>
  </numFmts>
  <fonts count="7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name val="Calibri"/>
      <charset val="134"/>
    </font>
    <font>
      <sz val="10"/>
      <color rgb="FFFF0000"/>
      <name val="Arial"/>
      <charset val="204"/>
    </font>
    <font>
      <b/>
      <sz val="11"/>
      <color rgb="FFFF0000"/>
      <name val="Calibri"/>
      <charset val="134"/>
    </font>
    <font>
      <sz val="10"/>
      <name val="Arial"/>
      <charset val="204"/>
    </font>
    <font>
      <b/>
      <sz val="10"/>
      <color rgb="FFFF0000"/>
      <name val="Arial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13E22E"/>
        <bgColor rgb="FF13E22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 applyBorder="1"/>
    <xf numFmtId="2" fontId="0" fillId="0" borderId="0" xfId="0" applyNumberFormat="1" applyBorder="1"/>
    <xf numFmtId="168" fontId="1" fillId="0" borderId="0" xfId="1" applyNumberFormat="1"/>
    <xf numFmtId="2" fontId="1" fillId="0" borderId="0" xfId="1" applyNumberFormat="1"/>
    <xf numFmtId="168" fontId="2" fillId="2" borderId="0" xfId="1" applyNumberFormat="1" applyFont="1" applyFill="1"/>
    <xf numFmtId="2" fontId="2" fillId="2" borderId="0" xfId="1" applyNumberFormat="1" applyFont="1" applyFill="1"/>
    <xf numFmtId="168" fontId="1" fillId="3" borderId="0" xfId="1" applyNumberFormat="1" applyFill="1"/>
    <xf numFmtId="168" fontId="1" fillId="4" borderId="0" xfId="1" applyNumberFormat="1" applyFill="1"/>
    <xf numFmtId="2" fontId="1" fillId="4" borderId="0" xfId="1" applyNumberFormat="1" applyFill="1"/>
    <xf numFmtId="168" fontId="1" fillId="5" borderId="0" xfId="1" applyNumberFormat="1" applyFill="1"/>
    <xf numFmtId="2" fontId="1" fillId="5" borderId="0" xfId="1" applyNumberFormat="1" applyFill="1"/>
    <xf numFmtId="168" fontId="3" fillId="6" borderId="0" xfId="1" applyNumberFormat="1" applyFont="1" applyFill="1"/>
    <xf numFmtId="168" fontId="1" fillId="7" borderId="0" xfId="1" applyNumberFormat="1" applyFill="1"/>
    <xf numFmtId="168" fontId="4" fillId="2" borderId="0" xfId="1" applyNumberFormat="1" applyFont="1" applyFill="1"/>
    <xf numFmtId="168" fontId="5" fillId="0" borderId="0" xfId="1" applyNumberFormat="1" applyFont="1"/>
    <xf numFmtId="168" fontId="1" fillId="0" borderId="1" xfId="1" applyNumberFormat="1" applyBorder="1"/>
    <xf numFmtId="168" fontId="1" fillId="4" borderId="1" xfId="1" applyNumberFormat="1" applyFill="1" applyBorder="1"/>
    <xf numFmtId="168" fontId="1" fillId="5" borderId="1" xfId="1" applyNumberFormat="1" applyFill="1" applyBorder="1"/>
    <xf numFmtId="168" fontId="2" fillId="8" borderId="0" xfId="1" applyNumberFormat="1" applyFont="1" applyFill="1"/>
    <xf numFmtId="168" fontId="5" fillId="6" borderId="0" xfId="1" applyNumberFormat="1" applyFont="1" applyFill="1"/>
    <xf numFmtId="168" fontId="5" fillId="4" borderId="0" xfId="1" applyNumberFormat="1" applyFont="1" applyFill="1"/>
  </cellXfs>
  <cellStyles count="2">
    <cellStyle name="Arial10px" xfId="1" xr:uid="{00000000-0005-0000-0000-00003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5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S7" sqref="S7"/>
    </sheetView>
  </sheetViews>
  <sheetFormatPr defaultColWidth="9" defaultRowHeight="1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12" customWidth="1"/>
    <col min="10" max="11" width="7" customWidth="1"/>
    <col min="12" max="13" width="0.7109375" customWidth="1"/>
    <col min="14" max="14" width="0.5703125" customWidth="1"/>
    <col min="15" max="18" width="7" customWidth="1"/>
    <col min="19" max="19" width="21" customWidth="1"/>
    <col min="20" max="21" width="5" customWidth="1"/>
    <col min="22" max="31" width="6" customWidth="1"/>
    <col min="32" max="32" width="49.5703125" customWidth="1"/>
    <col min="33" max="33" width="7" customWidth="1"/>
    <col min="34" max="52" width="3" customWidth="1"/>
  </cols>
  <sheetData>
    <row r="1" spans="1:52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13" t="s">
        <v>15</v>
      </c>
      <c r="Q3" s="13" t="s">
        <v>150</v>
      </c>
      <c r="R3" s="18" t="s">
        <v>16</v>
      </c>
      <c r="S3" s="18" t="s">
        <v>17</v>
      </c>
      <c r="T3" s="4" t="s">
        <v>18</v>
      </c>
      <c r="U3" s="4" t="s">
        <v>19</v>
      </c>
      <c r="V3" s="4" t="s">
        <v>20</v>
      </c>
      <c r="W3" s="4" t="s">
        <v>20</v>
      </c>
      <c r="X3" s="4" t="s">
        <v>20</v>
      </c>
      <c r="Y3" s="4" t="s">
        <v>20</v>
      </c>
      <c r="Z3" s="4" t="s">
        <v>20</v>
      </c>
      <c r="AA3" s="4" t="s">
        <v>20</v>
      </c>
      <c r="AB3" s="4" t="s">
        <v>20</v>
      </c>
      <c r="AC3" s="4" t="s">
        <v>20</v>
      </c>
      <c r="AD3" s="4" t="s">
        <v>20</v>
      </c>
      <c r="AE3" s="4" t="s">
        <v>20</v>
      </c>
      <c r="AF3" s="4" t="s">
        <v>21</v>
      </c>
      <c r="AG3" s="4" t="s">
        <v>22</v>
      </c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14" t="s">
        <v>23</v>
      </c>
      <c r="O4" s="2" t="s">
        <v>24</v>
      </c>
      <c r="P4" s="2"/>
      <c r="Q4" s="2" t="s">
        <v>151</v>
      </c>
      <c r="R4" s="2"/>
      <c r="S4" s="2"/>
      <c r="T4" s="2"/>
      <c r="U4" s="2"/>
      <c r="V4" s="2" t="s">
        <v>25</v>
      </c>
      <c r="W4" s="2" t="s">
        <v>26</v>
      </c>
      <c r="X4" s="2" t="s">
        <v>27</v>
      </c>
      <c r="Y4" s="2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>
      <c r="A5" s="2"/>
      <c r="B5" s="2"/>
      <c r="C5" s="2"/>
      <c r="D5" s="2"/>
      <c r="E5" s="6">
        <f>SUM(E6:E495)</f>
        <v>21335.260000000002</v>
      </c>
      <c r="F5" s="6">
        <f>SUM(F6:F495)</f>
        <v>38506.878000000012</v>
      </c>
      <c r="G5" s="3"/>
      <c r="H5" s="2"/>
      <c r="I5" s="2"/>
      <c r="J5" s="6">
        <f t="shared" ref="J5:R5" si="0">SUM(J6:J495)</f>
        <v>27867.010000000009</v>
      </c>
      <c r="K5" s="6">
        <f t="shared" si="0"/>
        <v>-6531.7500000000009</v>
      </c>
      <c r="L5" s="6">
        <f t="shared" si="0"/>
        <v>0</v>
      </c>
      <c r="M5" s="6">
        <f t="shared" si="0"/>
        <v>0</v>
      </c>
      <c r="N5" s="6">
        <f t="shared" si="0"/>
        <v>0</v>
      </c>
      <c r="O5" s="6">
        <f t="shared" si="0"/>
        <v>4267.0520000000006</v>
      </c>
      <c r="P5" s="6">
        <f t="shared" si="0"/>
        <v>16051.184000000001</v>
      </c>
      <c r="Q5" s="6">
        <f t="shared" si="0"/>
        <v>21210.68580000001</v>
      </c>
      <c r="R5" s="6">
        <f t="shared" si="0"/>
        <v>17120</v>
      </c>
      <c r="S5" s="2"/>
      <c r="T5" s="2"/>
      <c r="U5" s="2"/>
      <c r="V5" s="6">
        <f t="shared" ref="V5:AE5" si="1">SUM(V6:V495)</f>
        <v>3981.0443999999998</v>
      </c>
      <c r="W5" s="6">
        <f t="shared" si="1"/>
        <v>3910.7228</v>
      </c>
      <c r="X5" s="6">
        <f t="shared" si="1"/>
        <v>3756.7597999999989</v>
      </c>
      <c r="Y5" s="6">
        <f t="shared" si="1"/>
        <v>3255.4243999999976</v>
      </c>
      <c r="Z5" s="6">
        <f t="shared" si="1"/>
        <v>3170.2291999999989</v>
      </c>
      <c r="AA5" s="6">
        <f t="shared" si="1"/>
        <v>3008.6004000000007</v>
      </c>
      <c r="AB5" s="6">
        <f t="shared" si="1"/>
        <v>2815.5691999999999</v>
      </c>
      <c r="AC5" s="6">
        <f t="shared" si="1"/>
        <v>2829.0208000000016</v>
      </c>
      <c r="AD5" s="6">
        <f t="shared" si="1"/>
        <v>2381.4140000000007</v>
      </c>
      <c r="AE5" s="6">
        <f t="shared" si="1"/>
        <v>2111.0890000000004</v>
      </c>
      <c r="AF5" s="2"/>
      <c r="AG5" s="6">
        <f>SUM(AG6:AG495)</f>
        <v>16776</v>
      </c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>
      <c r="A6" s="2" t="s">
        <v>35</v>
      </c>
      <c r="B6" s="2" t="s">
        <v>36</v>
      </c>
      <c r="C6" s="2">
        <v>255.01400000000001</v>
      </c>
      <c r="D6" s="2">
        <v>800.33600000000001</v>
      </c>
      <c r="E6" s="2">
        <v>156.143</v>
      </c>
      <c r="F6" s="2">
        <v>650.61099999999999</v>
      </c>
      <c r="G6" s="3">
        <v>1</v>
      </c>
      <c r="H6" s="2">
        <v>50</v>
      </c>
      <c r="I6" s="2" t="s">
        <v>37</v>
      </c>
      <c r="J6" s="2">
        <v>175.42400000000001</v>
      </c>
      <c r="K6" s="2">
        <f t="shared" ref="K6:K37" si="2">E6-J6</f>
        <v>-19.281000000000006</v>
      </c>
      <c r="L6" s="2"/>
      <c r="M6" s="2"/>
      <c r="N6" s="2"/>
      <c r="O6" s="2">
        <f>E6/5</f>
        <v>31.2286</v>
      </c>
      <c r="P6" s="15"/>
      <c r="Q6" s="15">
        <f>P6</f>
        <v>0</v>
      </c>
      <c r="R6" s="15"/>
      <c r="S6" s="2"/>
      <c r="T6" s="2">
        <f>(F6+Q6)/O6</f>
        <v>20.833818999250685</v>
      </c>
      <c r="U6" s="2">
        <f>F6/O6</f>
        <v>20.833818999250685</v>
      </c>
      <c r="V6" s="2">
        <v>42.213799999999999</v>
      </c>
      <c r="W6" s="2">
        <v>51.212600000000002</v>
      </c>
      <c r="X6" s="2">
        <v>38.659599999999998</v>
      </c>
      <c r="Y6" s="2">
        <v>42.059600000000003</v>
      </c>
      <c r="Z6" s="2">
        <v>33.5732</v>
      </c>
      <c r="AA6" s="2">
        <v>19.592600000000001</v>
      </c>
      <c r="AB6" s="2">
        <v>26.153400000000001</v>
      </c>
      <c r="AC6" s="2">
        <v>29.9786</v>
      </c>
      <c r="AD6" s="2">
        <v>17.252199999999998</v>
      </c>
      <c r="AE6" s="2">
        <v>27.681000000000001</v>
      </c>
      <c r="AF6" s="2"/>
      <c r="AG6" s="2">
        <f>ROUND(G6*Q6,0)</f>
        <v>0</v>
      </c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>
      <c r="A7" s="2" t="s">
        <v>38</v>
      </c>
      <c r="B7" s="2" t="s">
        <v>36</v>
      </c>
      <c r="C7" s="2">
        <v>66.876999999999995</v>
      </c>
      <c r="D7" s="2">
        <v>208.86</v>
      </c>
      <c r="E7" s="2">
        <v>64.5</v>
      </c>
      <c r="F7" s="2">
        <v>182.87100000000001</v>
      </c>
      <c r="G7" s="3">
        <v>1</v>
      </c>
      <c r="H7" s="2">
        <v>45</v>
      </c>
      <c r="I7" s="2" t="s">
        <v>37</v>
      </c>
      <c r="J7" s="2">
        <v>72.881</v>
      </c>
      <c r="K7" s="2">
        <f t="shared" si="2"/>
        <v>-8.3810000000000002</v>
      </c>
      <c r="L7" s="2"/>
      <c r="M7" s="2"/>
      <c r="N7" s="2"/>
      <c r="O7" s="2">
        <f t="shared" ref="O7:O70" si="3">E7/5</f>
        <v>12.9</v>
      </c>
      <c r="P7" s="15"/>
      <c r="Q7" s="15">
        <f t="shared" ref="Q7:Q70" si="4">P7</f>
        <v>0</v>
      </c>
      <c r="R7" s="15"/>
      <c r="S7" s="2"/>
      <c r="T7" s="2">
        <f t="shared" ref="T7:T70" si="5">(F7+Q7)/O7</f>
        <v>14.176046511627908</v>
      </c>
      <c r="U7" s="2">
        <f t="shared" ref="U7:U70" si="6">F7/O7</f>
        <v>14.176046511627908</v>
      </c>
      <c r="V7" s="2">
        <v>14.087999999999999</v>
      </c>
      <c r="W7" s="2">
        <v>18.283799999999999</v>
      </c>
      <c r="X7" s="2">
        <v>18.2134</v>
      </c>
      <c r="Y7" s="2">
        <v>4.8478000000000003</v>
      </c>
      <c r="Z7" s="2">
        <v>15.636799999999999</v>
      </c>
      <c r="AA7" s="2">
        <v>18.6494</v>
      </c>
      <c r="AB7" s="2">
        <v>12.011799999999999</v>
      </c>
      <c r="AC7" s="2">
        <v>14.834199999999999</v>
      </c>
      <c r="AD7" s="2">
        <v>8.7973999999999997</v>
      </c>
      <c r="AE7" s="2">
        <v>9.4524000000000008</v>
      </c>
      <c r="AF7" s="2"/>
      <c r="AG7" s="2">
        <f t="shared" ref="AG7:AG70" si="7">ROUND(G7*Q7,0)</f>
        <v>0</v>
      </c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>
      <c r="A8" s="2" t="s">
        <v>39</v>
      </c>
      <c r="B8" s="2" t="s">
        <v>36</v>
      </c>
      <c r="C8" s="2">
        <v>112.20699999999999</v>
      </c>
      <c r="D8" s="2">
        <v>288.31099999999998</v>
      </c>
      <c r="E8" s="2">
        <v>92.597999999999999</v>
      </c>
      <c r="F8" s="2">
        <v>227.21799999999999</v>
      </c>
      <c r="G8" s="3">
        <v>1</v>
      </c>
      <c r="H8" s="2">
        <v>45</v>
      </c>
      <c r="I8" s="2" t="s">
        <v>37</v>
      </c>
      <c r="J8" s="2">
        <v>112.973</v>
      </c>
      <c r="K8" s="2">
        <f t="shared" si="2"/>
        <v>-20.375</v>
      </c>
      <c r="L8" s="2"/>
      <c r="M8" s="2"/>
      <c r="N8" s="2"/>
      <c r="O8" s="2">
        <f t="shared" si="3"/>
        <v>18.519600000000001</v>
      </c>
      <c r="P8" s="15">
        <f t="shared" ref="P8:P10" si="8">13*O8-F8</f>
        <v>13.536800000000028</v>
      </c>
      <c r="Q8" s="15">
        <f t="shared" si="4"/>
        <v>13.536800000000028</v>
      </c>
      <c r="R8" s="15"/>
      <c r="S8" s="2"/>
      <c r="T8" s="2">
        <f t="shared" si="5"/>
        <v>13</v>
      </c>
      <c r="U8" s="2">
        <f t="shared" si="6"/>
        <v>12.26905548715955</v>
      </c>
      <c r="V8" s="2">
        <v>15.553599999999999</v>
      </c>
      <c r="W8" s="2">
        <v>16.6568</v>
      </c>
      <c r="X8" s="2">
        <v>15.034599999999999</v>
      </c>
      <c r="Y8" s="2">
        <v>14.4206</v>
      </c>
      <c r="Z8" s="2">
        <v>14.4094</v>
      </c>
      <c r="AA8" s="2">
        <v>12.667</v>
      </c>
      <c r="AB8" s="2">
        <v>11.263400000000001</v>
      </c>
      <c r="AC8" s="2">
        <v>17.2134</v>
      </c>
      <c r="AD8" s="2">
        <v>8.7035999999999998</v>
      </c>
      <c r="AE8" s="2">
        <v>8.0654000000000003</v>
      </c>
      <c r="AF8" s="2"/>
      <c r="AG8" s="2">
        <f t="shared" si="7"/>
        <v>14</v>
      </c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>
      <c r="A9" s="2" t="s">
        <v>40</v>
      </c>
      <c r="B9" s="2" t="s">
        <v>41</v>
      </c>
      <c r="C9" s="2">
        <v>161.09200000000001</v>
      </c>
      <c r="D9" s="2">
        <v>1323.903</v>
      </c>
      <c r="E9" s="2">
        <v>310</v>
      </c>
      <c r="F9" s="2">
        <v>846</v>
      </c>
      <c r="G9" s="3">
        <v>0.4</v>
      </c>
      <c r="H9" s="2">
        <v>50</v>
      </c>
      <c r="I9" s="2" t="s">
        <v>37</v>
      </c>
      <c r="J9" s="2">
        <v>359</v>
      </c>
      <c r="K9" s="2">
        <f t="shared" si="2"/>
        <v>-49</v>
      </c>
      <c r="L9" s="2"/>
      <c r="M9" s="2"/>
      <c r="N9" s="2"/>
      <c r="O9" s="2">
        <f t="shared" si="3"/>
        <v>62</v>
      </c>
      <c r="P9" s="15"/>
      <c r="Q9" s="15">
        <f t="shared" si="4"/>
        <v>0</v>
      </c>
      <c r="R9" s="15"/>
      <c r="S9" s="2"/>
      <c r="T9" s="2">
        <f t="shared" si="5"/>
        <v>13.64516129032258</v>
      </c>
      <c r="U9" s="2">
        <f t="shared" si="6"/>
        <v>13.64516129032258</v>
      </c>
      <c r="V9" s="2">
        <v>62.2</v>
      </c>
      <c r="W9" s="2">
        <v>80.546000000000006</v>
      </c>
      <c r="X9" s="2">
        <v>66.567800000000005</v>
      </c>
      <c r="Y9" s="2">
        <v>59.8</v>
      </c>
      <c r="Z9" s="2">
        <v>52.2</v>
      </c>
      <c r="AA9" s="2">
        <v>45.8</v>
      </c>
      <c r="AB9" s="2">
        <v>47.27</v>
      </c>
      <c r="AC9" s="2">
        <v>56.805399999999999</v>
      </c>
      <c r="AD9" s="2">
        <v>47.869599999999998</v>
      </c>
      <c r="AE9" s="2">
        <v>46.4</v>
      </c>
      <c r="AF9" s="2"/>
      <c r="AG9" s="2">
        <f t="shared" si="7"/>
        <v>0</v>
      </c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>
      <c r="A10" s="2" t="s">
        <v>42</v>
      </c>
      <c r="B10" s="2" t="s">
        <v>41</v>
      </c>
      <c r="C10" s="2">
        <v>55</v>
      </c>
      <c r="D10" s="2">
        <v>1922</v>
      </c>
      <c r="E10" s="2">
        <v>424</v>
      </c>
      <c r="F10" s="2">
        <v>912</v>
      </c>
      <c r="G10" s="3">
        <v>0.33</v>
      </c>
      <c r="H10" s="2">
        <v>45</v>
      </c>
      <c r="I10" s="2" t="s">
        <v>37</v>
      </c>
      <c r="J10" s="2">
        <v>467</v>
      </c>
      <c r="K10" s="2">
        <f t="shared" si="2"/>
        <v>-43</v>
      </c>
      <c r="L10" s="2"/>
      <c r="M10" s="2"/>
      <c r="N10" s="2"/>
      <c r="O10" s="2">
        <f t="shared" si="3"/>
        <v>84.8</v>
      </c>
      <c r="P10" s="15">
        <f t="shared" si="8"/>
        <v>190.39999999999986</v>
      </c>
      <c r="Q10" s="15">
        <f>R10</f>
        <v>500</v>
      </c>
      <c r="R10" s="15">
        <v>500</v>
      </c>
      <c r="S10" s="2"/>
      <c r="T10" s="2">
        <f t="shared" si="5"/>
        <v>16.650943396226417</v>
      </c>
      <c r="U10" s="2">
        <f t="shared" si="6"/>
        <v>10.754716981132075</v>
      </c>
      <c r="V10" s="2">
        <v>74.400000000000006</v>
      </c>
      <c r="W10" s="2">
        <v>90.6</v>
      </c>
      <c r="X10" s="2">
        <v>79.599999999999994</v>
      </c>
      <c r="Y10" s="2">
        <v>47.8</v>
      </c>
      <c r="Z10" s="2">
        <v>42.6</v>
      </c>
      <c r="AA10" s="2">
        <v>63</v>
      </c>
      <c r="AB10" s="2">
        <v>71.599999999999994</v>
      </c>
      <c r="AC10" s="2">
        <v>71.400000000000006</v>
      </c>
      <c r="AD10" s="2">
        <v>0.8</v>
      </c>
      <c r="AE10" s="2">
        <v>53.2</v>
      </c>
      <c r="AF10" s="2"/>
      <c r="AG10" s="2">
        <f t="shared" si="7"/>
        <v>165</v>
      </c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>
      <c r="A11" s="7" t="s">
        <v>43</v>
      </c>
      <c r="B11" s="7" t="s">
        <v>41</v>
      </c>
      <c r="C11" s="7"/>
      <c r="D11" s="7"/>
      <c r="E11" s="7"/>
      <c r="F11" s="7"/>
      <c r="G11" s="8">
        <v>0</v>
      </c>
      <c r="H11" s="7">
        <v>40</v>
      </c>
      <c r="I11" s="7" t="s">
        <v>37</v>
      </c>
      <c r="J11" s="7"/>
      <c r="K11" s="7">
        <f t="shared" si="2"/>
        <v>0</v>
      </c>
      <c r="L11" s="7"/>
      <c r="M11" s="7"/>
      <c r="N11" s="7"/>
      <c r="O11" s="7">
        <f t="shared" si="3"/>
        <v>0</v>
      </c>
      <c r="P11" s="16"/>
      <c r="Q11" s="15">
        <f t="shared" si="4"/>
        <v>0</v>
      </c>
      <c r="R11" s="16"/>
      <c r="S11" s="7"/>
      <c r="T11" s="2" t="e">
        <f t="shared" si="5"/>
        <v>#DIV/0!</v>
      </c>
      <c r="U11" s="7" t="e">
        <f t="shared" si="6"/>
        <v>#DIV/0!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 t="s">
        <v>44</v>
      </c>
      <c r="AG11" s="2">
        <f t="shared" si="7"/>
        <v>0</v>
      </c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>
      <c r="A12" s="2" t="s">
        <v>45</v>
      </c>
      <c r="B12" s="2" t="s">
        <v>41</v>
      </c>
      <c r="C12" s="2">
        <v>192</v>
      </c>
      <c r="D12" s="2">
        <v>189</v>
      </c>
      <c r="E12" s="2">
        <v>76</v>
      </c>
      <c r="F12" s="2">
        <v>272</v>
      </c>
      <c r="G12" s="3">
        <v>0.17</v>
      </c>
      <c r="H12" s="2">
        <v>180</v>
      </c>
      <c r="I12" s="2" t="s">
        <v>37</v>
      </c>
      <c r="J12" s="2">
        <v>80</v>
      </c>
      <c r="K12" s="2">
        <f t="shared" si="2"/>
        <v>-4</v>
      </c>
      <c r="L12" s="2"/>
      <c r="M12" s="2"/>
      <c r="N12" s="2"/>
      <c r="O12" s="2">
        <f t="shared" si="3"/>
        <v>15.2</v>
      </c>
      <c r="P12" s="15"/>
      <c r="Q12" s="15">
        <f>R12</f>
        <v>200</v>
      </c>
      <c r="R12" s="15">
        <v>200</v>
      </c>
      <c r="S12" s="2"/>
      <c r="T12" s="2">
        <f t="shared" si="5"/>
        <v>31.05263157894737</v>
      </c>
      <c r="U12" s="2">
        <f t="shared" si="6"/>
        <v>17.894736842105264</v>
      </c>
      <c r="V12" s="2">
        <v>17.2</v>
      </c>
      <c r="W12" s="2">
        <v>19.399999999999999</v>
      </c>
      <c r="X12" s="2">
        <v>8</v>
      </c>
      <c r="Y12" s="2">
        <v>12</v>
      </c>
      <c r="Z12" s="2">
        <v>18.2</v>
      </c>
      <c r="AA12" s="2">
        <v>12.4</v>
      </c>
      <c r="AB12" s="2">
        <v>5.4</v>
      </c>
      <c r="AC12" s="2">
        <v>1.8</v>
      </c>
      <c r="AD12" s="2">
        <v>10</v>
      </c>
      <c r="AE12" s="2">
        <v>0</v>
      </c>
      <c r="AF12" s="2" t="s">
        <v>46</v>
      </c>
      <c r="AG12" s="2">
        <f t="shared" si="7"/>
        <v>34</v>
      </c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>
      <c r="A13" s="2" t="s">
        <v>47</v>
      </c>
      <c r="B13" s="2" t="s">
        <v>41</v>
      </c>
      <c r="C13" s="2">
        <v>7</v>
      </c>
      <c r="D13" s="2">
        <v>808</v>
      </c>
      <c r="E13" s="2">
        <v>150</v>
      </c>
      <c r="F13" s="2">
        <v>494</v>
      </c>
      <c r="G13" s="3">
        <v>0.3</v>
      </c>
      <c r="H13" s="2">
        <v>40</v>
      </c>
      <c r="I13" s="2" t="s">
        <v>37</v>
      </c>
      <c r="J13" s="2">
        <v>173</v>
      </c>
      <c r="K13" s="2">
        <f t="shared" si="2"/>
        <v>-23</v>
      </c>
      <c r="L13" s="2"/>
      <c r="M13" s="2"/>
      <c r="N13" s="2"/>
      <c r="O13" s="2">
        <f t="shared" si="3"/>
        <v>30</v>
      </c>
      <c r="P13" s="15"/>
      <c r="Q13" s="15">
        <f t="shared" si="4"/>
        <v>0</v>
      </c>
      <c r="R13" s="15"/>
      <c r="S13" s="2"/>
      <c r="T13" s="2">
        <f t="shared" si="5"/>
        <v>16.466666666666665</v>
      </c>
      <c r="U13" s="2">
        <f t="shared" si="6"/>
        <v>16.466666666666665</v>
      </c>
      <c r="V13" s="2">
        <v>29.4</v>
      </c>
      <c r="W13" s="2">
        <v>40.4</v>
      </c>
      <c r="X13" s="2">
        <v>34.200000000000003</v>
      </c>
      <c r="Y13" s="2">
        <v>30</v>
      </c>
      <c r="Z13" s="2">
        <v>30.4</v>
      </c>
      <c r="AA13" s="2">
        <v>30.4</v>
      </c>
      <c r="AB13" s="2">
        <v>27.8</v>
      </c>
      <c r="AC13" s="2">
        <v>27</v>
      </c>
      <c r="AD13" s="2">
        <v>29.4</v>
      </c>
      <c r="AE13" s="2">
        <v>21.6</v>
      </c>
      <c r="AF13" s="14" t="s">
        <v>48</v>
      </c>
      <c r="AG13" s="2">
        <f t="shared" si="7"/>
        <v>0</v>
      </c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>
      <c r="A14" s="2" t="s">
        <v>49</v>
      </c>
      <c r="B14" s="2" t="s">
        <v>41</v>
      </c>
      <c r="C14" s="2">
        <v>224</v>
      </c>
      <c r="D14" s="2">
        <v>560</v>
      </c>
      <c r="E14" s="2">
        <v>115</v>
      </c>
      <c r="F14" s="2">
        <v>327</v>
      </c>
      <c r="G14" s="3">
        <v>0.17</v>
      </c>
      <c r="H14" s="2">
        <v>180</v>
      </c>
      <c r="I14" s="2" t="s">
        <v>37</v>
      </c>
      <c r="J14" s="2">
        <v>133</v>
      </c>
      <c r="K14" s="2">
        <f t="shared" si="2"/>
        <v>-18</v>
      </c>
      <c r="L14" s="2"/>
      <c r="M14" s="2"/>
      <c r="N14" s="2"/>
      <c r="O14" s="2">
        <f t="shared" si="3"/>
        <v>23</v>
      </c>
      <c r="P14" s="15"/>
      <c r="Q14" s="15">
        <f t="shared" si="4"/>
        <v>0</v>
      </c>
      <c r="R14" s="15"/>
      <c r="S14" s="2"/>
      <c r="T14" s="2">
        <f t="shared" si="5"/>
        <v>14.217391304347826</v>
      </c>
      <c r="U14" s="2">
        <f t="shared" si="6"/>
        <v>14.217391304347826</v>
      </c>
      <c r="V14" s="2">
        <v>27.4</v>
      </c>
      <c r="W14" s="2">
        <v>30.4</v>
      </c>
      <c r="X14" s="2">
        <v>22</v>
      </c>
      <c r="Y14" s="2">
        <v>29.6</v>
      </c>
      <c r="Z14" s="2">
        <v>23.4</v>
      </c>
      <c r="AA14" s="2">
        <v>17.8</v>
      </c>
      <c r="AB14" s="2">
        <v>17.2</v>
      </c>
      <c r="AC14" s="2">
        <v>20</v>
      </c>
      <c r="AD14" s="2">
        <v>18</v>
      </c>
      <c r="AE14" s="2">
        <v>19.2</v>
      </c>
      <c r="AF14" s="2"/>
      <c r="AG14" s="2">
        <f t="shared" si="7"/>
        <v>0</v>
      </c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>
      <c r="A15" s="9" t="s">
        <v>50</v>
      </c>
      <c r="B15" s="9" t="s">
        <v>41</v>
      </c>
      <c r="C15" s="9">
        <v>5</v>
      </c>
      <c r="D15" s="9"/>
      <c r="E15" s="9">
        <v>-7</v>
      </c>
      <c r="F15" s="9">
        <v>1</v>
      </c>
      <c r="G15" s="10">
        <v>0</v>
      </c>
      <c r="H15" s="9">
        <v>50</v>
      </c>
      <c r="I15" s="9" t="s">
        <v>51</v>
      </c>
      <c r="J15" s="9">
        <v>11</v>
      </c>
      <c r="K15" s="9">
        <f t="shared" si="2"/>
        <v>-18</v>
      </c>
      <c r="L15" s="9"/>
      <c r="M15" s="9"/>
      <c r="N15" s="9"/>
      <c r="O15" s="9">
        <f t="shared" si="3"/>
        <v>-1.4</v>
      </c>
      <c r="P15" s="17"/>
      <c r="Q15" s="15">
        <f t="shared" si="4"/>
        <v>0</v>
      </c>
      <c r="R15" s="17"/>
      <c r="S15" s="9"/>
      <c r="T15" s="2">
        <f t="shared" si="5"/>
        <v>-0.7142857142857143</v>
      </c>
      <c r="U15" s="9">
        <f t="shared" si="6"/>
        <v>-0.7142857142857143</v>
      </c>
      <c r="V15" s="9">
        <v>-2.8</v>
      </c>
      <c r="W15" s="9">
        <v>0</v>
      </c>
      <c r="X15" s="9">
        <v>-2.4</v>
      </c>
      <c r="Y15" s="9">
        <v>11.6</v>
      </c>
      <c r="Z15" s="9">
        <v>13.6</v>
      </c>
      <c r="AA15" s="9">
        <v>6.6</v>
      </c>
      <c r="AB15" s="9">
        <v>7.6</v>
      </c>
      <c r="AC15" s="9">
        <v>9.1999999999999993</v>
      </c>
      <c r="AD15" s="9">
        <v>8.1999999999999993</v>
      </c>
      <c r="AE15" s="9">
        <v>6.8</v>
      </c>
      <c r="AF15" s="9" t="s">
        <v>52</v>
      </c>
      <c r="AG15" s="2">
        <f t="shared" si="7"/>
        <v>0</v>
      </c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>
      <c r="A16" s="2" t="s">
        <v>53</v>
      </c>
      <c r="B16" s="2" t="s">
        <v>36</v>
      </c>
      <c r="C16" s="2">
        <v>80.864000000000004</v>
      </c>
      <c r="D16" s="2">
        <v>81.656999999999996</v>
      </c>
      <c r="E16" s="2">
        <v>49.545000000000002</v>
      </c>
      <c r="F16" s="2">
        <v>80.680999999999997</v>
      </c>
      <c r="G16" s="3">
        <v>1</v>
      </c>
      <c r="H16" s="2">
        <v>55</v>
      </c>
      <c r="I16" s="2" t="s">
        <v>37</v>
      </c>
      <c r="J16" s="2">
        <v>68.188999999999993</v>
      </c>
      <c r="K16" s="2">
        <f t="shared" si="2"/>
        <v>-18.643999999999991</v>
      </c>
      <c r="L16" s="2"/>
      <c r="M16" s="2"/>
      <c r="N16" s="2"/>
      <c r="O16" s="2">
        <f t="shared" si="3"/>
        <v>9.9090000000000007</v>
      </c>
      <c r="P16" s="15">
        <f t="shared" ref="P16:P19" si="9">13*O16-F16</f>
        <v>48.13600000000001</v>
      </c>
      <c r="Q16" s="15">
        <f>R16</f>
        <v>100</v>
      </c>
      <c r="R16" s="15">
        <v>100</v>
      </c>
      <c r="S16" s="2"/>
      <c r="T16" s="2">
        <f t="shared" si="5"/>
        <v>18.234029669996968</v>
      </c>
      <c r="U16" s="2">
        <f t="shared" si="6"/>
        <v>8.1421939650822477</v>
      </c>
      <c r="V16" s="2">
        <v>8.9429999999999996</v>
      </c>
      <c r="W16" s="2">
        <v>8.8496000000000006</v>
      </c>
      <c r="X16" s="2">
        <v>8.0546000000000006</v>
      </c>
      <c r="Y16" s="2">
        <v>8.8645999999999994</v>
      </c>
      <c r="Z16" s="2">
        <v>11.3268</v>
      </c>
      <c r="AA16" s="2">
        <v>5.8315999999999999</v>
      </c>
      <c r="AB16" s="2">
        <v>4.0628000000000002</v>
      </c>
      <c r="AC16" s="2">
        <v>4.5903999999999998</v>
      </c>
      <c r="AD16" s="2">
        <v>4.7484000000000002</v>
      </c>
      <c r="AE16" s="2">
        <v>4.7584</v>
      </c>
      <c r="AF16" s="2"/>
      <c r="AG16" s="2">
        <f t="shared" si="7"/>
        <v>100</v>
      </c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>
      <c r="A17" s="2" t="s">
        <v>54</v>
      </c>
      <c r="B17" s="2" t="s">
        <v>36</v>
      </c>
      <c r="C17" s="2">
        <v>258.755</v>
      </c>
      <c r="D17" s="2">
        <v>4265.8230000000003</v>
      </c>
      <c r="E17" s="2">
        <v>931.447</v>
      </c>
      <c r="F17" s="2">
        <v>2390.672</v>
      </c>
      <c r="G17" s="3">
        <v>1</v>
      </c>
      <c r="H17" s="2">
        <v>50</v>
      </c>
      <c r="I17" s="2" t="s">
        <v>37</v>
      </c>
      <c r="J17" s="2">
        <v>1561.752</v>
      </c>
      <c r="K17" s="2">
        <f t="shared" si="2"/>
        <v>-630.30499999999995</v>
      </c>
      <c r="L17" s="2"/>
      <c r="M17" s="2"/>
      <c r="N17" s="2"/>
      <c r="O17" s="2">
        <f t="shared" si="3"/>
        <v>186.2894</v>
      </c>
      <c r="P17" s="15">
        <f t="shared" si="9"/>
        <v>31.090200000000095</v>
      </c>
      <c r="Q17" s="15">
        <f>R17</f>
        <v>0</v>
      </c>
      <c r="R17" s="15">
        <v>0</v>
      </c>
      <c r="S17" s="2"/>
      <c r="T17" s="2">
        <f t="shared" si="5"/>
        <v>12.833108056604402</v>
      </c>
      <c r="U17" s="2">
        <f t="shared" si="6"/>
        <v>12.833108056604402</v>
      </c>
      <c r="V17" s="2">
        <v>212.50460000000001</v>
      </c>
      <c r="W17" s="2">
        <v>183.64019999999999</v>
      </c>
      <c r="X17" s="2">
        <v>241.5958</v>
      </c>
      <c r="Y17" s="2">
        <v>150.27699999999999</v>
      </c>
      <c r="Z17" s="2">
        <v>135.87100000000001</v>
      </c>
      <c r="AA17" s="2">
        <v>142.15100000000001</v>
      </c>
      <c r="AB17" s="2">
        <v>123.3502</v>
      </c>
      <c r="AC17" s="2">
        <v>98.435400000000001</v>
      </c>
      <c r="AD17" s="2">
        <v>101.3258</v>
      </c>
      <c r="AE17" s="2">
        <v>74.175799999999995</v>
      </c>
      <c r="AF17" s="2" t="s">
        <v>152</v>
      </c>
      <c r="AG17" s="2">
        <f t="shared" si="7"/>
        <v>0</v>
      </c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>
      <c r="A18" s="2" t="s">
        <v>55</v>
      </c>
      <c r="B18" s="2" t="s">
        <v>36</v>
      </c>
      <c r="C18" s="2">
        <v>63.54</v>
      </c>
      <c r="D18" s="2">
        <v>109.985</v>
      </c>
      <c r="E18" s="2">
        <v>54.619</v>
      </c>
      <c r="F18" s="2">
        <v>107.723</v>
      </c>
      <c r="G18" s="3">
        <v>1</v>
      </c>
      <c r="H18" s="2">
        <v>60</v>
      </c>
      <c r="I18" s="2" t="s">
        <v>37</v>
      </c>
      <c r="J18" s="2">
        <v>63.249000000000002</v>
      </c>
      <c r="K18" s="2">
        <f t="shared" si="2"/>
        <v>-8.6300000000000026</v>
      </c>
      <c r="L18" s="2"/>
      <c r="M18" s="2"/>
      <c r="N18" s="2"/>
      <c r="O18" s="2">
        <f t="shared" si="3"/>
        <v>10.9238</v>
      </c>
      <c r="P18" s="15">
        <f t="shared" si="9"/>
        <v>34.2864</v>
      </c>
      <c r="Q18" s="15">
        <f t="shared" ref="Q18:Q19" si="10">R18</f>
        <v>100</v>
      </c>
      <c r="R18" s="15">
        <v>100</v>
      </c>
      <c r="S18" s="2"/>
      <c r="T18" s="2">
        <f t="shared" si="5"/>
        <v>19.015635584686649</v>
      </c>
      <c r="U18" s="2">
        <f t="shared" si="6"/>
        <v>9.8613119976564931</v>
      </c>
      <c r="V18" s="2">
        <v>9.6706000000000003</v>
      </c>
      <c r="W18" s="2">
        <v>9.0648</v>
      </c>
      <c r="X18" s="2">
        <v>6.28</v>
      </c>
      <c r="Y18" s="2">
        <v>7.7430000000000003</v>
      </c>
      <c r="Z18" s="2">
        <v>4.2244000000000002</v>
      </c>
      <c r="AA18" s="2">
        <v>4.5810000000000004</v>
      </c>
      <c r="AB18" s="2">
        <v>6.1551999999999998</v>
      </c>
      <c r="AC18" s="2">
        <v>5.4260000000000002</v>
      </c>
      <c r="AD18" s="2">
        <v>4.1852</v>
      </c>
      <c r="AE18" s="2">
        <v>3.6836000000000002</v>
      </c>
      <c r="AF18" s="2"/>
      <c r="AG18" s="2">
        <f t="shared" si="7"/>
        <v>100</v>
      </c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>
      <c r="A19" s="2" t="s">
        <v>56</v>
      </c>
      <c r="B19" s="2" t="s">
        <v>36</v>
      </c>
      <c r="C19" s="2">
        <v>948.10400000000004</v>
      </c>
      <c r="D19" s="2">
        <v>5845.8590000000004</v>
      </c>
      <c r="E19" s="11">
        <f>1238.244+E97</f>
        <v>1479.7549999999999</v>
      </c>
      <c r="F19" s="11">
        <f>3274.516+F97</f>
        <v>3257.134</v>
      </c>
      <c r="G19" s="3">
        <v>1</v>
      </c>
      <c r="H19" s="2">
        <v>60</v>
      </c>
      <c r="I19" s="2" t="s">
        <v>37</v>
      </c>
      <c r="J19" s="2">
        <v>1850.9290000000001</v>
      </c>
      <c r="K19" s="2">
        <f t="shared" si="2"/>
        <v>-371.17400000000021</v>
      </c>
      <c r="L19" s="2"/>
      <c r="M19" s="2"/>
      <c r="N19" s="2"/>
      <c r="O19" s="2">
        <f t="shared" si="3"/>
        <v>295.95099999999996</v>
      </c>
      <c r="P19" s="15">
        <f t="shared" si="9"/>
        <v>590.22899999999936</v>
      </c>
      <c r="Q19" s="15">
        <f t="shared" si="10"/>
        <v>1000</v>
      </c>
      <c r="R19" s="15">
        <v>1000</v>
      </c>
      <c r="S19" s="2"/>
      <c r="T19" s="2">
        <f t="shared" si="5"/>
        <v>14.384590692378131</v>
      </c>
      <c r="U19" s="2">
        <f t="shared" si="6"/>
        <v>11.00565296282155</v>
      </c>
      <c r="V19" s="2">
        <v>279.51639999999998</v>
      </c>
      <c r="W19" s="2">
        <v>255.5624</v>
      </c>
      <c r="X19" s="2">
        <v>189.88759999999999</v>
      </c>
      <c r="Y19" s="2">
        <v>194.77959999999999</v>
      </c>
      <c r="Z19" s="2">
        <v>174.327</v>
      </c>
      <c r="AA19" s="2">
        <v>126.65940000000001</v>
      </c>
      <c r="AB19" s="2">
        <v>112.116</v>
      </c>
      <c r="AC19" s="2">
        <v>122.5098</v>
      </c>
      <c r="AD19" s="2">
        <v>96.093000000000004</v>
      </c>
      <c r="AE19" s="2">
        <v>60.552399999999999</v>
      </c>
      <c r="AF19" s="2"/>
      <c r="AG19" s="2">
        <f t="shared" si="7"/>
        <v>1000</v>
      </c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>
      <c r="A20" s="2" t="s">
        <v>57</v>
      </c>
      <c r="B20" s="2" t="s">
        <v>36</v>
      </c>
      <c r="C20" s="2">
        <v>-0.46400000000000002</v>
      </c>
      <c r="D20" s="2">
        <v>84.933000000000007</v>
      </c>
      <c r="E20" s="2">
        <v>10.554</v>
      </c>
      <c r="F20" s="2">
        <v>54.054000000000002</v>
      </c>
      <c r="G20" s="3">
        <v>1</v>
      </c>
      <c r="H20" s="2">
        <v>60</v>
      </c>
      <c r="I20" s="2" t="s">
        <v>37</v>
      </c>
      <c r="J20" s="2">
        <v>12.38</v>
      </c>
      <c r="K20" s="2">
        <f t="shared" si="2"/>
        <v>-1.8260000000000005</v>
      </c>
      <c r="L20" s="2"/>
      <c r="M20" s="2"/>
      <c r="N20" s="2"/>
      <c r="O20" s="2">
        <f t="shared" si="3"/>
        <v>2.1108000000000002</v>
      </c>
      <c r="P20" s="15"/>
      <c r="Q20" s="15">
        <f t="shared" si="4"/>
        <v>0</v>
      </c>
      <c r="R20" s="15"/>
      <c r="S20" s="2"/>
      <c r="T20" s="2">
        <f t="shared" si="5"/>
        <v>25.608300170551448</v>
      </c>
      <c r="U20" s="2">
        <f t="shared" si="6"/>
        <v>25.608300170551448</v>
      </c>
      <c r="V20" s="2">
        <v>4.0258000000000003</v>
      </c>
      <c r="W20" s="2">
        <v>5.1681999999999997</v>
      </c>
      <c r="X20" s="2">
        <v>7.1882000000000001</v>
      </c>
      <c r="Y20" s="2">
        <v>3.88</v>
      </c>
      <c r="Z20" s="2">
        <v>3.0070000000000001</v>
      </c>
      <c r="AA20" s="2">
        <v>1.5808</v>
      </c>
      <c r="AB20" s="2">
        <v>3.1631999999999998</v>
      </c>
      <c r="AC20" s="2">
        <v>6.3376000000000001</v>
      </c>
      <c r="AD20" s="2">
        <v>1.9361999999999999</v>
      </c>
      <c r="AE20" s="2">
        <v>2.6686000000000001</v>
      </c>
      <c r="AF20" s="2" t="s">
        <v>58</v>
      </c>
      <c r="AG20" s="2">
        <f t="shared" si="7"/>
        <v>0</v>
      </c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>
      <c r="A21" s="9" t="s">
        <v>59</v>
      </c>
      <c r="B21" s="9" t="s">
        <v>36</v>
      </c>
      <c r="C21" s="9"/>
      <c r="D21" s="12">
        <v>254.65</v>
      </c>
      <c r="E21" s="11">
        <v>10.833</v>
      </c>
      <c r="F21" s="11">
        <v>211.465</v>
      </c>
      <c r="G21" s="10">
        <v>0</v>
      </c>
      <c r="H21" s="9" t="e">
        <v>#N/A</v>
      </c>
      <c r="I21" s="9" t="s">
        <v>51</v>
      </c>
      <c r="J21" s="9">
        <v>21.6</v>
      </c>
      <c r="K21" s="9">
        <f t="shared" si="2"/>
        <v>-10.767000000000001</v>
      </c>
      <c r="L21" s="9"/>
      <c r="M21" s="9"/>
      <c r="N21" s="9"/>
      <c r="O21" s="9">
        <f t="shared" si="3"/>
        <v>2.1665999999999999</v>
      </c>
      <c r="P21" s="17"/>
      <c r="Q21" s="15">
        <f t="shared" si="4"/>
        <v>0</v>
      </c>
      <c r="R21" s="17"/>
      <c r="S21" s="9"/>
      <c r="T21" s="2">
        <f t="shared" si="5"/>
        <v>97.602233914889695</v>
      </c>
      <c r="U21" s="9">
        <f t="shared" si="6"/>
        <v>97.602233914889695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12" t="s">
        <v>60</v>
      </c>
      <c r="AG21" s="2">
        <f t="shared" si="7"/>
        <v>0</v>
      </c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>
      <c r="A22" s="2" t="s">
        <v>61</v>
      </c>
      <c r="B22" s="2" t="s">
        <v>36</v>
      </c>
      <c r="C22" s="2">
        <v>35.79</v>
      </c>
      <c r="D22" s="2">
        <v>51.142000000000003</v>
      </c>
      <c r="E22" s="2">
        <v>16.672999999999998</v>
      </c>
      <c r="F22" s="2">
        <v>31.2</v>
      </c>
      <c r="G22" s="3">
        <v>1</v>
      </c>
      <c r="H22" s="2">
        <v>70</v>
      </c>
      <c r="I22" s="2" t="s">
        <v>37</v>
      </c>
      <c r="J22" s="2">
        <v>15.821</v>
      </c>
      <c r="K22" s="2">
        <f t="shared" si="2"/>
        <v>0.85199999999999854</v>
      </c>
      <c r="L22" s="2"/>
      <c r="M22" s="2"/>
      <c r="N22" s="2"/>
      <c r="O22" s="2">
        <f t="shared" si="3"/>
        <v>3.3345999999999996</v>
      </c>
      <c r="P22" s="15">
        <f t="shared" ref="P22:P62" si="11">13*O22-F22</f>
        <v>12.149799999999995</v>
      </c>
      <c r="Q22" s="15">
        <f t="shared" si="4"/>
        <v>12.149799999999995</v>
      </c>
      <c r="R22" s="15"/>
      <c r="S22" s="2"/>
      <c r="T22" s="2">
        <f t="shared" si="5"/>
        <v>13</v>
      </c>
      <c r="U22" s="2">
        <f t="shared" si="6"/>
        <v>9.3564445510705934</v>
      </c>
      <c r="V22" s="2">
        <v>2.5602</v>
      </c>
      <c r="W22" s="2">
        <v>3.6916000000000002</v>
      </c>
      <c r="X22" s="2">
        <v>4.3402000000000003</v>
      </c>
      <c r="Y22" s="2">
        <v>4.5936000000000003</v>
      </c>
      <c r="Z22" s="2">
        <v>3.7065999999999999</v>
      </c>
      <c r="AA22" s="2">
        <v>3.6878000000000002</v>
      </c>
      <c r="AB22" s="2">
        <v>4.0334000000000003</v>
      </c>
      <c r="AC22" s="2">
        <v>2.101</v>
      </c>
      <c r="AD22" s="2">
        <v>2.4470000000000001</v>
      </c>
      <c r="AE22" s="2">
        <v>2.9731999999999998</v>
      </c>
      <c r="AF22" s="2"/>
      <c r="AG22" s="2">
        <f t="shared" si="7"/>
        <v>12</v>
      </c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>
      <c r="A23" s="2" t="s">
        <v>62</v>
      </c>
      <c r="B23" s="2" t="s">
        <v>36</v>
      </c>
      <c r="C23" s="2">
        <v>20.399999999999999</v>
      </c>
      <c r="D23" s="2">
        <v>95.153999999999996</v>
      </c>
      <c r="E23" s="2">
        <v>40.631</v>
      </c>
      <c r="F23" s="2">
        <v>44.892000000000003</v>
      </c>
      <c r="G23" s="3">
        <v>1</v>
      </c>
      <c r="H23" s="2" t="e">
        <v>#N/A</v>
      </c>
      <c r="I23" s="2" t="s">
        <v>37</v>
      </c>
      <c r="J23" s="2">
        <v>65.177000000000007</v>
      </c>
      <c r="K23" s="2">
        <f t="shared" si="2"/>
        <v>-24.546000000000006</v>
      </c>
      <c r="L23" s="2"/>
      <c r="M23" s="2"/>
      <c r="N23" s="2"/>
      <c r="O23" s="2">
        <f t="shared" si="3"/>
        <v>8.1262000000000008</v>
      </c>
      <c r="P23" s="15">
        <f t="shared" si="11"/>
        <v>60.748600000000003</v>
      </c>
      <c r="Q23" s="15">
        <f t="shared" si="4"/>
        <v>60.748600000000003</v>
      </c>
      <c r="R23" s="15"/>
      <c r="S23" s="2"/>
      <c r="T23" s="2">
        <f t="shared" si="5"/>
        <v>13</v>
      </c>
      <c r="U23" s="2">
        <f t="shared" si="6"/>
        <v>5.5243533262779652</v>
      </c>
      <c r="V23" s="2">
        <v>4.2389999999999999</v>
      </c>
      <c r="W23" s="2">
        <v>4.9488000000000003</v>
      </c>
      <c r="X23" s="2">
        <v>5.149</v>
      </c>
      <c r="Y23" s="2">
        <v>4.2183999999999999</v>
      </c>
      <c r="Z23" s="2">
        <v>5.2759999999999998</v>
      </c>
      <c r="AA23" s="2">
        <v>1.9350000000000001</v>
      </c>
      <c r="AB23" s="2">
        <v>0.52659999999999996</v>
      </c>
      <c r="AC23" s="2">
        <v>0</v>
      </c>
      <c r="AD23" s="2">
        <v>0</v>
      </c>
      <c r="AE23" s="2">
        <v>0</v>
      </c>
      <c r="AF23" s="2" t="s">
        <v>63</v>
      </c>
      <c r="AG23" s="2">
        <f t="shared" si="7"/>
        <v>61</v>
      </c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>
      <c r="A24" s="2" t="s">
        <v>64</v>
      </c>
      <c r="B24" s="2" t="s">
        <v>36</v>
      </c>
      <c r="C24" s="2">
        <v>105.55200000000001</v>
      </c>
      <c r="D24" s="2">
        <v>55.540999999999997</v>
      </c>
      <c r="E24" s="2">
        <v>50.976999999999997</v>
      </c>
      <c r="F24" s="2">
        <v>58.189</v>
      </c>
      <c r="G24" s="3">
        <v>1</v>
      </c>
      <c r="H24" s="2">
        <v>70</v>
      </c>
      <c r="I24" s="2" t="s">
        <v>37</v>
      </c>
      <c r="J24" s="2">
        <v>64.405000000000001</v>
      </c>
      <c r="K24" s="2">
        <f t="shared" si="2"/>
        <v>-13.428000000000004</v>
      </c>
      <c r="L24" s="2"/>
      <c r="M24" s="2"/>
      <c r="N24" s="2"/>
      <c r="O24" s="2">
        <f t="shared" si="3"/>
        <v>10.195399999999999</v>
      </c>
      <c r="P24" s="15">
        <f t="shared" si="11"/>
        <v>74.351200000000006</v>
      </c>
      <c r="Q24" s="15">
        <f t="shared" si="4"/>
        <v>74.351200000000006</v>
      </c>
      <c r="R24" s="15"/>
      <c r="S24" s="2"/>
      <c r="T24" s="2">
        <f t="shared" si="5"/>
        <v>13</v>
      </c>
      <c r="U24" s="2">
        <f t="shared" si="6"/>
        <v>5.707377837063774</v>
      </c>
      <c r="V24" s="2">
        <v>11.6374</v>
      </c>
      <c r="W24" s="2">
        <v>8.2601999999999993</v>
      </c>
      <c r="X24" s="2">
        <v>6.6836000000000002</v>
      </c>
      <c r="Y24" s="2">
        <v>12.654999999999999</v>
      </c>
      <c r="Z24" s="2">
        <v>13.1782</v>
      </c>
      <c r="AA24" s="2">
        <v>13.0084</v>
      </c>
      <c r="AB24" s="2">
        <v>12.6502</v>
      </c>
      <c r="AC24" s="2">
        <v>9.4789999999999992</v>
      </c>
      <c r="AD24" s="2">
        <v>5.4580000000000002</v>
      </c>
      <c r="AE24" s="2">
        <v>7.5452000000000004</v>
      </c>
      <c r="AF24" s="2" t="s">
        <v>58</v>
      </c>
      <c r="AG24" s="2">
        <f t="shared" si="7"/>
        <v>74</v>
      </c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>
      <c r="A25" s="2" t="s">
        <v>65</v>
      </c>
      <c r="B25" s="2" t="s">
        <v>36</v>
      </c>
      <c r="C25" s="2">
        <v>115.66800000000001</v>
      </c>
      <c r="D25" s="2">
        <v>526.86900000000003</v>
      </c>
      <c r="E25" s="2">
        <v>109.874</v>
      </c>
      <c r="F25" s="2">
        <v>405.12</v>
      </c>
      <c r="G25" s="3">
        <v>1</v>
      </c>
      <c r="H25" s="2">
        <v>35</v>
      </c>
      <c r="I25" s="2" t="s">
        <v>37</v>
      </c>
      <c r="J25" s="2">
        <v>224.81899999999999</v>
      </c>
      <c r="K25" s="2">
        <f t="shared" si="2"/>
        <v>-114.94499999999999</v>
      </c>
      <c r="L25" s="2"/>
      <c r="M25" s="2"/>
      <c r="N25" s="2"/>
      <c r="O25" s="2">
        <f t="shared" si="3"/>
        <v>21.974799999999998</v>
      </c>
      <c r="P25" s="15"/>
      <c r="Q25" s="15">
        <f t="shared" si="4"/>
        <v>0</v>
      </c>
      <c r="R25" s="15"/>
      <c r="S25" s="2"/>
      <c r="T25" s="2">
        <f t="shared" si="5"/>
        <v>18.435662668147152</v>
      </c>
      <c r="U25" s="2">
        <f t="shared" si="6"/>
        <v>18.435662668147152</v>
      </c>
      <c r="V25" s="2">
        <v>43.9876</v>
      </c>
      <c r="W25" s="2">
        <v>46.627200000000002</v>
      </c>
      <c r="X25" s="2">
        <v>23.5932</v>
      </c>
      <c r="Y25" s="2">
        <v>30.316199999999998</v>
      </c>
      <c r="Z25" s="2">
        <v>28.8658</v>
      </c>
      <c r="AA25" s="2">
        <v>34.272599999999997</v>
      </c>
      <c r="AB25" s="2">
        <v>30.386800000000001</v>
      </c>
      <c r="AC25" s="2">
        <v>23.3186</v>
      </c>
      <c r="AD25" s="2">
        <v>12.8916</v>
      </c>
      <c r="AE25" s="2">
        <v>22.075199999999999</v>
      </c>
      <c r="AF25" s="2" t="s">
        <v>66</v>
      </c>
      <c r="AG25" s="2">
        <f t="shared" si="7"/>
        <v>0</v>
      </c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>
      <c r="A26" s="2" t="s">
        <v>67</v>
      </c>
      <c r="B26" s="2" t="s">
        <v>36</v>
      </c>
      <c r="C26" s="2"/>
      <c r="D26" s="2">
        <v>4.298</v>
      </c>
      <c r="E26" s="11">
        <f>4.298+E65</f>
        <v>347.18400000000003</v>
      </c>
      <c r="F26" s="11">
        <f>F65</f>
        <v>573.89300000000003</v>
      </c>
      <c r="G26" s="3">
        <v>1</v>
      </c>
      <c r="H26" s="2">
        <v>40</v>
      </c>
      <c r="I26" s="2" t="s">
        <v>37</v>
      </c>
      <c r="J26" s="2">
        <v>4</v>
      </c>
      <c r="K26" s="2">
        <f t="shared" si="2"/>
        <v>343.18400000000003</v>
      </c>
      <c r="L26" s="2"/>
      <c r="M26" s="2"/>
      <c r="N26" s="2"/>
      <c r="O26" s="2">
        <f t="shared" si="3"/>
        <v>69.436800000000005</v>
      </c>
      <c r="P26" s="15">
        <f t="shared" si="11"/>
        <v>328.78539999999998</v>
      </c>
      <c r="Q26" s="15">
        <f t="shared" ref="Q26:Q27" si="12">R26</f>
        <v>500</v>
      </c>
      <c r="R26" s="15">
        <v>500</v>
      </c>
      <c r="S26" s="2"/>
      <c r="T26" s="2">
        <f t="shared" si="5"/>
        <v>15.465761671044747</v>
      </c>
      <c r="U26" s="2">
        <f t="shared" si="6"/>
        <v>8.2649690077883768</v>
      </c>
      <c r="V26" s="2">
        <v>40.654200000000003</v>
      </c>
      <c r="W26" s="2">
        <v>0</v>
      </c>
      <c r="X26" s="2">
        <v>86.086200000000005</v>
      </c>
      <c r="Y26" s="2">
        <v>35.279600000000002</v>
      </c>
      <c r="Z26" s="2">
        <v>44.0974</v>
      </c>
      <c r="AA26" s="2">
        <v>55.574800000000003</v>
      </c>
      <c r="AB26" s="2">
        <v>51.52</v>
      </c>
      <c r="AC26" s="2">
        <v>44.134599999999999</v>
      </c>
      <c r="AD26" s="2">
        <v>39.212800000000001</v>
      </c>
      <c r="AE26" s="2">
        <v>13.9754</v>
      </c>
      <c r="AF26" s="14" t="s">
        <v>68</v>
      </c>
      <c r="AG26" s="2">
        <f t="shared" si="7"/>
        <v>500</v>
      </c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>
      <c r="A27" s="2" t="s">
        <v>69</v>
      </c>
      <c r="B27" s="2" t="s">
        <v>36</v>
      </c>
      <c r="C27" s="2">
        <v>87.286000000000001</v>
      </c>
      <c r="D27" s="2">
        <v>853.73599999999999</v>
      </c>
      <c r="E27" s="2">
        <v>291.60500000000002</v>
      </c>
      <c r="F27" s="2">
        <v>415.03500000000003</v>
      </c>
      <c r="G27" s="3">
        <v>1</v>
      </c>
      <c r="H27" s="2">
        <v>30</v>
      </c>
      <c r="I27" s="2" t="s">
        <v>37</v>
      </c>
      <c r="J27" s="2">
        <v>491.07100000000003</v>
      </c>
      <c r="K27" s="2">
        <f t="shared" si="2"/>
        <v>-199.46600000000001</v>
      </c>
      <c r="L27" s="2"/>
      <c r="M27" s="2"/>
      <c r="N27" s="2"/>
      <c r="O27" s="2">
        <f t="shared" si="3"/>
        <v>58.321000000000005</v>
      </c>
      <c r="P27" s="15">
        <f t="shared" si="11"/>
        <v>343.13800000000009</v>
      </c>
      <c r="Q27" s="15">
        <f t="shared" si="12"/>
        <v>500</v>
      </c>
      <c r="R27" s="15">
        <v>500</v>
      </c>
      <c r="S27" s="2"/>
      <c r="T27" s="2">
        <f t="shared" si="5"/>
        <v>15.689631522093242</v>
      </c>
      <c r="U27" s="2">
        <f t="shared" si="6"/>
        <v>7.1163903225253335</v>
      </c>
      <c r="V27" s="2">
        <v>40.796799999999998</v>
      </c>
      <c r="W27" s="2">
        <v>43.673400000000001</v>
      </c>
      <c r="X27" s="2">
        <v>35.444000000000003</v>
      </c>
      <c r="Y27" s="2">
        <v>31.9528</v>
      </c>
      <c r="Z27" s="2">
        <v>29.830400000000001</v>
      </c>
      <c r="AA27" s="2">
        <v>30.4558</v>
      </c>
      <c r="AB27" s="2">
        <v>39.885199999999998</v>
      </c>
      <c r="AC27" s="2">
        <v>25.842400000000001</v>
      </c>
      <c r="AD27" s="2">
        <v>15.4412</v>
      </c>
      <c r="AE27" s="2">
        <v>32.619</v>
      </c>
      <c r="AF27" s="2"/>
      <c r="AG27" s="2">
        <f t="shared" si="7"/>
        <v>500</v>
      </c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>
      <c r="A28" s="2" t="s">
        <v>70</v>
      </c>
      <c r="B28" s="2" t="s">
        <v>36</v>
      </c>
      <c r="C28" s="2">
        <v>38.119</v>
      </c>
      <c r="D28" s="2">
        <v>1299.6400000000001</v>
      </c>
      <c r="E28" s="2">
        <v>334.31400000000002</v>
      </c>
      <c r="F28" s="2">
        <v>618.96500000000003</v>
      </c>
      <c r="G28" s="3">
        <v>1</v>
      </c>
      <c r="H28" s="2">
        <v>30</v>
      </c>
      <c r="I28" s="2" t="s">
        <v>37</v>
      </c>
      <c r="J28" s="2">
        <v>674.66499999999996</v>
      </c>
      <c r="K28" s="2">
        <f t="shared" si="2"/>
        <v>-340.35099999999994</v>
      </c>
      <c r="L28" s="2"/>
      <c r="M28" s="2"/>
      <c r="N28" s="2"/>
      <c r="O28" s="2">
        <f t="shared" si="3"/>
        <v>66.862800000000007</v>
      </c>
      <c r="P28" s="15">
        <f t="shared" si="11"/>
        <v>250.2514000000001</v>
      </c>
      <c r="Q28" s="15">
        <f t="shared" si="4"/>
        <v>250.2514000000001</v>
      </c>
      <c r="R28" s="15"/>
      <c r="S28" s="2"/>
      <c r="T28" s="2">
        <f t="shared" si="5"/>
        <v>13</v>
      </c>
      <c r="U28" s="2">
        <f t="shared" si="6"/>
        <v>9.2572401993335607</v>
      </c>
      <c r="V28" s="2">
        <v>61.277200000000001</v>
      </c>
      <c r="W28" s="2">
        <v>43.638599999999997</v>
      </c>
      <c r="X28" s="2">
        <v>91.393199999999993</v>
      </c>
      <c r="Y28" s="2">
        <v>38.813600000000001</v>
      </c>
      <c r="Z28" s="2">
        <v>87.347200000000001</v>
      </c>
      <c r="AA28" s="2">
        <v>87.661799999999999</v>
      </c>
      <c r="AB28" s="2">
        <v>29.102799999999998</v>
      </c>
      <c r="AC28" s="2">
        <v>46.648800000000001</v>
      </c>
      <c r="AD28" s="2">
        <v>47.576999999999998</v>
      </c>
      <c r="AE28" s="2">
        <v>18.506599999999999</v>
      </c>
      <c r="AF28" s="2"/>
      <c r="AG28" s="2">
        <f t="shared" si="7"/>
        <v>250</v>
      </c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>
      <c r="A29" s="2" t="s">
        <v>71</v>
      </c>
      <c r="B29" s="2" t="s">
        <v>36</v>
      </c>
      <c r="C29" s="2">
        <v>1100.922</v>
      </c>
      <c r="D29" s="2">
        <v>11207.473</v>
      </c>
      <c r="E29" s="2">
        <v>3944.52</v>
      </c>
      <c r="F29" s="2">
        <v>4056.337</v>
      </c>
      <c r="G29" s="3">
        <v>1</v>
      </c>
      <c r="H29" s="2">
        <v>40</v>
      </c>
      <c r="I29" s="2" t="s">
        <v>37</v>
      </c>
      <c r="J29" s="2">
        <v>6681.79</v>
      </c>
      <c r="K29" s="2">
        <f t="shared" si="2"/>
        <v>-2737.27</v>
      </c>
      <c r="L29" s="2"/>
      <c r="M29" s="2"/>
      <c r="N29" s="2"/>
      <c r="O29" s="2">
        <f t="shared" si="3"/>
        <v>788.904</v>
      </c>
      <c r="P29" s="15">
        <f t="shared" si="11"/>
        <v>6199.4150000000009</v>
      </c>
      <c r="Q29" s="15">
        <f>R29</f>
        <v>7500</v>
      </c>
      <c r="R29" s="15">
        <v>7500</v>
      </c>
      <c r="S29" s="2"/>
      <c r="T29" s="2">
        <f t="shared" si="5"/>
        <v>14.648597294474358</v>
      </c>
      <c r="U29" s="2">
        <f t="shared" si="6"/>
        <v>5.1417371441899142</v>
      </c>
      <c r="V29" s="2">
        <v>712.66880000000003</v>
      </c>
      <c r="W29" s="2">
        <v>464.12720000000002</v>
      </c>
      <c r="X29" s="2">
        <v>501.71019999999999</v>
      </c>
      <c r="Y29" s="2">
        <v>443.59679999999997</v>
      </c>
      <c r="Z29" s="2">
        <v>441.10239999999999</v>
      </c>
      <c r="AA29" s="2">
        <v>392.10219999999998</v>
      </c>
      <c r="AB29" s="2">
        <v>352.2996</v>
      </c>
      <c r="AC29" s="2">
        <v>423.5754</v>
      </c>
      <c r="AD29" s="2">
        <v>357.43340000000001</v>
      </c>
      <c r="AE29" s="2">
        <v>262.65820000000002</v>
      </c>
      <c r="AF29" s="2"/>
      <c r="AG29" s="2">
        <f t="shared" si="7"/>
        <v>7500</v>
      </c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>
      <c r="A30" s="2" t="s">
        <v>72</v>
      </c>
      <c r="B30" s="2" t="s">
        <v>36</v>
      </c>
      <c r="C30" s="2">
        <v>88.495000000000005</v>
      </c>
      <c r="D30" s="2">
        <v>273.06900000000002</v>
      </c>
      <c r="E30" s="2">
        <v>77.334000000000003</v>
      </c>
      <c r="F30" s="2">
        <v>161.98400000000001</v>
      </c>
      <c r="G30" s="3">
        <v>1</v>
      </c>
      <c r="H30" s="2">
        <v>40</v>
      </c>
      <c r="I30" s="2" t="s">
        <v>37</v>
      </c>
      <c r="J30" s="2">
        <v>82.713999999999999</v>
      </c>
      <c r="K30" s="2">
        <f t="shared" si="2"/>
        <v>-5.3799999999999955</v>
      </c>
      <c r="L30" s="2"/>
      <c r="M30" s="2"/>
      <c r="N30" s="2"/>
      <c r="O30" s="2">
        <f t="shared" si="3"/>
        <v>15.466800000000001</v>
      </c>
      <c r="P30" s="15">
        <f t="shared" si="11"/>
        <v>39.084400000000016</v>
      </c>
      <c r="Q30" s="15">
        <f t="shared" si="4"/>
        <v>39.084400000000016</v>
      </c>
      <c r="R30" s="15"/>
      <c r="S30" s="2"/>
      <c r="T30" s="2">
        <f t="shared" si="5"/>
        <v>13</v>
      </c>
      <c r="U30" s="2">
        <f t="shared" si="6"/>
        <v>10.473013163679623</v>
      </c>
      <c r="V30" s="2">
        <v>17.4114</v>
      </c>
      <c r="W30" s="2">
        <v>19.764800000000001</v>
      </c>
      <c r="X30" s="2">
        <v>11.7212</v>
      </c>
      <c r="Y30" s="2">
        <v>15.501200000000001</v>
      </c>
      <c r="Z30" s="2">
        <v>13.218400000000001</v>
      </c>
      <c r="AA30" s="2">
        <v>13.634600000000001</v>
      </c>
      <c r="AB30" s="2">
        <v>13.8294</v>
      </c>
      <c r="AC30" s="2">
        <v>14.765000000000001</v>
      </c>
      <c r="AD30" s="2">
        <v>15.4054</v>
      </c>
      <c r="AE30" s="2">
        <v>18.149000000000001</v>
      </c>
      <c r="AF30" s="2" t="s">
        <v>66</v>
      </c>
      <c r="AG30" s="2">
        <f t="shared" si="7"/>
        <v>39</v>
      </c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>
      <c r="A31" s="2" t="s">
        <v>73</v>
      </c>
      <c r="B31" s="2" t="s">
        <v>36</v>
      </c>
      <c r="C31" s="2">
        <v>-4.8159999999999998</v>
      </c>
      <c r="D31" s="2">
        <v>398.28199999999998</v>
      </c>
      <c r="E31" s="2">
        <v>85.515000000000001</v>
      </c>
      <c r="F31" s="2">
        <v>258.61599999999999</v>
      </c>
      <c r="G31" s="3">
        <v>1</v>
      </c>
      <c r="H31" s="2">
        <v>30</v>
      </c>
      <c r="I31" s="2" t="s">
        <v>37</v>
      </c>
      <c r="J31" s="2">
        <v>102.94</v>
      </c>
      <c r="K31" s="2">
        <f t="shared" si="2"/>
        <v>-17.424999999999997</v>
      </c>
      <c r="L31" s="2"/>
      <c r="M31" s="2"/>
      <c r="N31" s="2"/>
      <c r="O31" s="2">
        <f t="shared" si="3"/>
        <v>17.103000000000002</v>
      </c>
      <c r="P31" s="15"/>
      <c r="Q31" s="15">
        <f t="shared" si="4"/>
        <v>0</v>
      </c>
      <c r="R31" s="15"/>
      <c r="S31" s="2"/>
      <c r="T31" s="2">
        <f t="shared" si="5"/>
        <v>15.121089867274746</v>
      </c>
      <c r="U31" s="2">
        <f t="shared" si="6"/>
        <v>15.121089867274746</v>
      </c>
      <c r="V31" s="2">
        <v>17.6004</v>
      </c>
      <c r="W31" s="2">
        <v>26.141400000000001</v>
      </c>
      <c r="X31" s="2">
        <v>20.334399999999999</v>
      </c>
      <c r="Y31" s="2">
        <v>19.299199999999999</v>
      </c>
      <c r="Z31" s="2">
        <v>18.447600000000001</v>
      </c>
      <c r="AA31" s="2">
        <v>17.451000000000001</v>
      </c>
      <c r="AB31" s="2">
        <v>18.193200000000001</v>
      </c>
      <c r="AC31" s="2">
        <v>20.976199999999999</v>
      </c>
      <c r="AD31" s="2">
        <v>10.852600000000001</v>
      </c>
      <c r="AE31" s="2">
        <v>19.209399999999999</v>
      </c>
      <c r="AF31" s="2" t="s">
        <v>48</v>
      </c>
      <c r="AG31" s="2">
        <f t="shared" si="7"/>
        <v>0</v>
      </c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>
      <c r="A32" s="2" t="s">
        <v>74</v>
      </c>
      <c r="B32" s="2" t="s">
        <v>41</v>
      </c>
      <c r="C32" s="2">
        <v>86</v>
      </c>
      <c r="D32" s="2">
        <v>540</v>
      </c>
      <c r="E32" s="2">
        <v>166</v>
      </c>
      <c r="F32" s="2">
        <v>305</v>
      </c>
      <c r="G32" s="3">
        <v>0.35</v>
      </c>
      <c r="H32" s="2">
        <v>40</v>
      </c>
      <c r="I32" s="2" t="s">
        <v>37</v>
      </c>
      <c r="J32" s="2">
        <v>181</v>
      </c>
      <c r="K32" s="2">
        <f t="shared" si="2"/>
        <v>-15</v>
      </c>
      <c r="L32" s="2"/>
      <c r="M32" s="2"/>
      <c r="N32" s="2"/>
      <c r="O32" s="2">
        <f t="shared" si="3"/>
        <v>33.200000000000003</v>
      </c>
      <c r="P32" s="15">
        <f t="shared" si="11"/>
        <v>126.60000000000002</v>
      </c>
      <c r="Q32" s="15">
        <f t="shared" si="4"/>
        <v>126.60000000000002</v>
      </c>
      <c r="R32" s="15"/>
      <c r="S32" s="2"/>
      <c r="T32" s="2">
        <f t="shared" si="5"/>
        <v>13</v>
      </c>
      <c r="U32" s="2">
        <f t="shared" si="6"/>
        <v>9.1867469879518069</v>
      </c>
      <c r="V32" s="2">
        <v>28.6</v>
      </c>
      <c r="W32" s="2">
        <v>34.4</v>
      </c>
      <c r="X32" s="2">
        <v>29.4</v>
      </c>
      <c r="Y32" s="2">
        <v>26.4</v>
      </c>
      <c r="Z32" s="2">
        <v>28.8</v>
      </c>
      <c r="AA32" s="2">
        <v>26.8</v>
      </c>
      <c r="AB32" s="2">
        <v>25</v>
      </c>
      <c r="AC32" s="2">
        <v>25.2</v>
      </c>
      <c r="AD32" s="2">
        <v>21.4</v>
      </c>
      <c r="AE32" s="2">
        <v>26.4</v>
      </c>
      <c r="AF32" s="2"/>
      <c r="AG32" s="2">
        <f t="shared" si="7"/>
        <v>44</v>
      </c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>
      <c r="A33" s="2" t="s">
        <v>75</v>
      </c>
      <c r="B33" s="2" t="s">
        <v>41</v>
      </c>
      <c r="C33" s="2">
        <v>254.05</v>
      </c>
      <c r="D33" s="2">
        <v>1395.95</v>
      </c>
      <c r="E33" s="2">
        <v>359</v>
      </c>
      <c r="F33" s="2">
        <v>812</v>
      </c>
      <c r="G33" s="3">
        <v>0.4</v>
      </c>
      <c r="H33" s="2">
        <v>45</v>
      </c>
      <c r="I33" s="2" t="s">
        <v>37</v>
      </c>
      <c r="J33" s="2">
        <v>372</v>
      </c>
      <c r="K33" s="2">
        <f t="shared" si="2"/>
        <v>-13</v>
      </c>
      <c r="L33" s="2"/>
      <c r="M33" s="2"/>
      <c r="N33" s="2"/>
      <c r="O33" s="2">
        <f t="shared" si="3"/>
        <v>71.8</v>
      </c>
      <c r="P33" s="15">
        <f t="shared" si="11"/>
        <v>121.39999999999998</v>
      </c>
      <c r="Q33" s="15">
        <f t="shared" si="4"/>
        <v>121.39999999999998</v>
      </c>
      <c r="R33" s="15"/>
      <c r="S33" s="2"/>
      <c r="T33" s="2">
        <f t="shared" si="5"/>
        <v>13</v>
      </c>
      <c r="U33" s="2">
        <f t="shared" si="6"/>
        <v>11.309192200557103</v>
      </c>
      <c r="V33" s="2">
        <v>67.400000000000006</v>
      </c>
      <c r="W33" s="2">
        <v>80.8</v>
      </c>
      <c r="X33" s="2">
        <v>72.599999999999994</v>
      </c>
      <c r="Y33" s="2">
        <v>69.8</v>
      </c>
      <c r="Z33" s="2">
        <v>64.599999999999994</v>
      </c>
      <c r="AA33" s="2">
        <v>65</v>
      </c>
      <c r="AB33" s="2">
        <v>73.599999999999994</v>
      </c>
      <c r="AC33" s="2">
        <v>67.599999999999994</v>
      </c>
      <c r="AD33" s="2">
        <v>59</v>
      </c>
      <c r="AE33" s="2">
        <v>56</v>
      </c>
      <c r="AF33" s="2"/>
      <c r="AG33" s="2">
        <f t="shared" si="7"/>
        <v>49</v>
      </c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>
      <c r="A34" s="2" t="s">
        <v>76</v>
      </c>
      <c r="B34" s="2" t="s">
        <v>41</v>
      </c>
      <c r="C34" s="2">
        <v>364</v>
      </c>
      <c r="D34" s="2">
        <v>1389</v>
      </c>
      <c r="E34" s="2">
        <v>331</v>
      </c>
      <c r="F34" s="2">
        <v>606</v>
      </c>
      <c r="G34" s="3">
        <v>0.4</v>
      </c>
      <c r="H34" s="2">
        <v>45</v>
      </c>
      <c r="I34" s="2" t="s">
        <v>37</v>
      </c>
      <c r="J34" s="2">
        <v>366</v>
      </c>
      <c r="K34" s="2">
        <f t="shared" si="2"/>
        <v>-35</v>
      </c>
      <c r="L34" s="2"/>
      <c r="M34" s="2"/>
      <c r="N34" s="2"/>
      <c r="O34" s="2">
        <f t="shared" si="3"/>
        <v>66.2</v>
      </c>
      <c r="P34" s="15">
        <f t="shared" si="11"/>
        <v>254.60000000000002</v>
      </c>
      <c r="Q34" s="15">
        <f t="shared" si="4"/>
        <v>254.60000000000002</v>
      </c>
      <c r="R34" s="15"/>
      <c r="S34" s="2"/>
      <c r="T34" s="2">
        <f t="shared" si="5"/>
        <v>13</v>
      </c>
      <c r="U34" s="2">
        <f t="shared" si="6"/>
        <v>9.1540785498489416</v>
      </c>
      <c r="V34" s="2">
        <v>64.8</v>
      </c>
      <c r="W34" s="2">
        <v>80.599999999999994</v>
      </c>
      <c r="X34" s="2">
        <v>45.8</v>
      </c>
      <c r="Y34" s="2">
        <v>67.2</v>
      </c>
      <c r="Z34" s="2">
        <v>66</v>
      </c>
      <c r="AA34" s="2">
        <v>60.4</v>
      </c>
      <c r="AB34" s="2">
        <v>48.2</v>
      </c>
      <c r="AC34" s="2">
        <v>44.2</v>
      </c>
      <c r="AD34" s="2">
        <v>68.8</v>
      </c>
      <c r="AE34" s="2">
        <v>48.4</v>
      </c>
      <c r="AF34" s="2"/>
      <c r="AG34" s="2">
        <f t="shared" si="7"/>
        <v>102</v>
      </c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>
      <c r="A35" s="2" t="s">
        <v>77</v>
      </c>
      <c r="B35" s="2" t="s">
        <v>41</v>
      </c>
      <c r="C35" s="2">
        <v>60</v>
      </c>
      <c r="D35" s="2">
        <v>754</v>
      </c>
      <c r="E35" s="2">
        <v>151</v>
      </c>
      <c r="F35" s="2">
        <v>404</v>
      </c>
      <c r="G35" s="3">
        <v>0.4</v>
      </c>
      <c r="H35" s="2">
        <v>50</v>
      </c>
      <c r="I35" s="2" t="s">
        <v>37</v>
      </c>
      <c r="J35" s="2">
        <v>162</v>
      </c>
      <c r="K35" s="2">
        <f t="shared" si="2"/>
        <v>-11</v>
      </c>
      <c r="L35" s="2"/>
      <c r="M35" s="2"/>
      <c r="N35" s="2"/>
      <c r="O35" s="2">
        <f t="shared" si="3"/>
        <v>30.2</v>
      </c>
      <c r="P35" s="15"/>
      <c r="Q35" s="15">
        <f t="shared" si="4"/>
        <v>0</v>
      </c>
      <c r="R35" s="15"/>
      <c r="S35" s="2"/>
      <c r="T35" s="2">
        <f t="shared" si="5"/>
        <v>13.377483443708609</v>
      </c>
      <c r="U35" s="2">
        <f t="shared" si="6"/>
        <v>13.377483443708609</v>
      </c>
      <c r="V35" s="2">
        <v>36</v>
      </c>
      <c r="W35" s="2">
        <v>40.799999999999997</v>
      </c>
      <c r="X35" s="2">
        <v>30.2</v>
      </c>
      <c r="Y35" s="2">
        <v>26.6</v>
      </c>
      <c r="Z35" s="2">
        <v>24.6</v>
      </c>
      <c r="AA35" s="2">
        <v>27.8</v>
      </c>
      <c r="AB35" s="2">
        <v>29.8</v>
      </c>
      <c r="AC35" s="2">
        <v>27.2</v>
      </c>
      <c r="AD35" s="2">
        <v>18.8</v>
      </c>
      <c r="AE35" s="2">
        <v>21.8</v>
      </c>
      <c r="AF35" s="2"/>
      <c r="AG35" s="2">
        <f t="shared" si="7"/>
        <v>0</v>
      </c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>
      <c r="A36" s="2" t="s">
        <v>78</v>
      </c>
      <c r="B36" s="2" t="s">
        <v>41</v>
      </c>
      <c r="C36" s="2">
        <v>178</v>
      </c>
      <c r="D36" s="2">
        <v>466</v>
      </c>
      <c r="E36" s="2">
        <v>182</v>
      </c>
      <c r="F36" s="2">
        <v>288</v>
      </c>
      <c r="G36" s="3">
        <v>0.4</v>
      </c>
      <c r="H36" s="2">
        <v>40</v>
      </c>
      <c r="I36" s="2" t="s">
        <v>37</v>
      </c>
      <c r="J36" s="2">
        <v>195</v>
      </c>
      <c r="K36" s="2">
        <f t="shared" si="2"/>
        <v>-13</v>
      </c>
      <c r="L36" s="2"/>
      <c r="M36" s="2"/>
      <c r="N36" s="2"/>
      <c r="O36" s="2">
        <f t="shared" si="3"/>
        <v>36.4</v>
      </c>
      <c r="P36" s="15">
        <f t="shared" si="11"/>
        <v>185.2</v>
      </c>
      <c r="Q36" s="15">
        <f t="shared" si="4"/>
        <v>185.2</v>
      </c>
      <c r="R36" s="15"/>
      <c r="S36" s="2"/>
      <c r="T36" s="2">
        <f t="shared" si="5"/>
        <v>13</v>
      </c>
      <c r="U36" s="2">
        <f t="shared" si="6"/>
        <v>7.9120879120879124</v>
      </c>
      <c r="V36" s="2">
        <v>31.2</v>
      </c>
      <c r="W36" s="2">
        <v>39.200000000000003</v>
      </c>
      <c r="X36" s="2">
        <v>30.4</v>
      </c>
      <c r="Y36" s="2">
        <v>37.4</v>
      </c>
      <c r="Z36" s="2">
        <v>34.6</v>
      </c>
      <c r="AA36" s="2">
        <v>28</v>
      </c>
      <c r="AB36" s="2">
        <v>33.4</v>
      </c>
      <c r="AC36" s="2">
        <v>33.799999999999997</v>
      </c>
      <c r="AD36" s="2">
        <v>36.6</v>
      </c>
      <c r="AE36" s="2">
        <v>26.2</v>
      </c>
      <c r="AF36" s="2"/>
      <c r="AG36" s="2">
        <f t="shared" si="7"/>
        <v>74</v>
      </c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>
      <c r="A37" s="2" t="s">
        <v>79</v>
      </c>
      <c r="B37" s="2" t="s">
        <v>41</v>
      </c>
      <c r="C37" s="2">
        <v>85</v>
      </c>
      <c r="D37" s="2">
        <v>779</v>
      </c>
      <c r="E37" s="2">
        <v>210</v>
      </c>
      <c r="F37" s="2">
        <v>365</v>
      </c>
      <c r="G37" s="3">
        <v>0.1</v>
      </c>
      <c r="H37" s="2">
        <v>730</v>
      </c>
      <c r="I37" s="2" t="s">
        <v>37</v>
      </c>
      <c r="J37" s="2">
        <v>219</v>
      </c>
      <c r="K37" s="2">
        <f t="shared" si="2"/>
        <v>-9</v>
      </c>
      <c r="L37" s="2"/>
      <c r="M37" s="2"/>
      <c r="N37" s="2"/>
      <c r="O37" s="2">
        <f t="shared" si="3"/>
        <v>42</v>
      </c>
      <c r="P37" s="15">
        <f t="shared" si="11"/>
        <v>181</v>
      </c>
      <c r="Q37" s="15">
        <f t="shared" ref="Q37:Q38" si="13">R37</f>
        <v>400</v>
      </c>
      <c r="R37" s="15">
        <v>400</v>
      </c>
      <c r="S37" s="2"/>
      <c r="T37" s="2">
        <f t="shared" si="5"/>
        <v>18.214285714285715</v>
      </c>
      <c r="U37" s="2">
        <f t="shared" si="6"/>
        <v>8.6904761904761898</v>
      </c>
      <c r="V37" s="2">
        <v>32.799999999999997</v>
      </c>
      <c r="W37" s="2">
        <v>39.4</v>
      </c>
      <c r="X37" s="2">
        <v>41.4</v>
      </c>
      <c r="Y37" s="2">
        <v>32.799999999999997</v>
      </c>
      <c r="Z37" s="2">
        <v>31.8</v>
      </c>
      <c r="AA37" s="2">
        <v>38.6</v>
      </c>
      <c r="AB37" s="2">
        <v>42.4</v>
      </c>
      <c r="AC37" s="2">
        <v>38.4</v>
      </c>
      <c r="AD37" s="2">
        <v>24.4</v>
      </c>
      <c r="AE37" s="2">
        <v>30.6</v>
      </c>
      <c r="AF37" s="2"/>
      <c r="AG37" s="2">
        <f t="shared" si="7"/>
        <v>40</v>
      </c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>
      <c r="A38" s="2" t="s">
        <v>80</v>
      </c>
      <c r="B38" s="2" t="s">
        <v>41</v>
      </c>
      <c r="C38" s="2">
        <v>85</v>
      </c>
      <c r="D38" s="2">
        <v>2160</v>
      </c>
      <c r="E38" s="2">
        <v>386</v>
      </c>
      <c r="F38" s="2">
        <v>901</v>
      </c>
      <c r="G38" s="3">
        <v>0.33</v>
      </c>
      <c r="H38" s="2">
        <v>45</v>
      </c>
      <c r="I38" s="2" t="s">
        <v>37</v>
      </c>
      <c r="J38" s="2">
        <v>400</v>
      </c>
      <c r="K38" s="2">
        <f t="shared" ref="K38:K69" si="14">E38-J38</f>
        <v>-14</v>
      </c>
      <c r="L38" s="2"/>
      <c r="M38" s="2"/>
      <c r="N38" s="2"/>
      <c r="O38" s="2">
        <f t="shared" si="3"/>
        <v>77.2</v>
      </c>
      <c r="P38" s="15">
        <f t="shared" si="11"/>
        <v>102.60000000000002</v>
      </c>
      <c r="Q38" s="15">
        <f t="shared" si="13"/>
        <v>200</v>
      </c>
      <c r="R38" s="15">
        <v>200</v>
      </c>
      <c r="S38" s="2"/>
      <c r="T38" s="2">
        <f t="shared" si="5"/>
        <v>14.261658031088082</v>
      </c>
      <c r="U38" s="2">
        <f t="shared" si="6"/>
        <v>11.670984455958548</v>
      </c>
      <c r="V38" s="2">
        <v>69.599999999999994</v>
      </c>
      <c r="W38" s="2">
        <v>84.2</v>
      </c>
      <c r="X38" s="2">
        <v>62</v>
      </c>
      <c r="Y38" s="2">
        <v>53.6</v>
      </c>
      <c r="Z38" s="2">
        <v>44.6</v>
      </c>
      <c r="AA38" s="2">
        <v>39.799999999999997</v>
      </c>
      <c r="AB38" s="2">
        <v>46</v>
      </c>
      <c r="AC38" s="2">
        <v>48.2</v>
      </c>
      <c r="AD38" s="2">
        <v>40.6</v>
      </c>
      <c r="AE38" s="2">
        <v>41</v>
      </c>
      <c r="AF38" s="2"/>
      <c r="AG38" s="2">
        <f t="shared" si="7"/>
        <v>66</v>
      </c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>
      <c r="A39" s="2" t="s">
        <v>81</v>
      </c>
      <c r="B39" s="2" t="s">
        <v>41</v>
      </c>
      <c r="C39" s="2">
        <v>2</v>
      </c>
      <c r="D39" s="2">
        <v>994</v>
      </c>
      <c r="E39" s="2">
        <v>186</v>
      </c>
      <c r="F39" s="2">
        <v>447</v>
      </c>
      <c r="G39" s="3">
        <v>0.35</v>
      </c>
      <c r="H39" s="2">
        <v>40</v>
      </c>
      <c r="I39" s="2" t="s">
        <v>37</v>
      </c>
      <c r="J39" s="2">
        <v>229</v>
      </c>
      <c r="K39" s="2">
        <f t="shared" si="14"/>
        <v>-43</v>
      </c>
      <c r="L39" s="2"/>
      <c r="M39" s="2"/>
      <c r="N39" s="2"/>
      <c r="O39" s="2">
        <f t="shared" si="3"/>
        <v>37.200000000000003</v>
      </c>
      <c r="P39" s="15">
        <f t="shared" si="11"/>
        <v>36.600000000000023</v>
      </c>
      <c r="Q39" s="15">
        <f>R39</f>
        <v>0</v>
      </c>
      <c r="R39" s="15">
        <v>0</v>
      </c>
      <c r="S39" s="2"/>
      <c r="T39" s="2">
        <f t="shared" si="5"/>
        <v>12.016129032258064</v>
      </c>
      <c r="U39" s="2">
        <f t="shared" si="6"/>
        <v>12.016129032258064</v>
      </c>
      <c r="V39" s="2">
        <v>29.6</v>
      </c>
      <c r="W39" s="2">
        <v>44.8</v>
      </c>
      <c r="X39" s="2">
        <v>44.8</v>
      </c>
      <c r="Y39" s="2">
        <v>24</v>
      </c>
      <c r="Z39" s="2">
        <v>25.4</v>
      </c>
      <c r="AA39" s="2">
        <v>38.6</v>
      </c>
      <c r="AB39" s="2">
        <v>38.200000000000003</v>
      </c>
      <c r="AC39" s="2">
        <v>40</v>
      </c>
      <c r="AD39" s="2">
        <v>34.6</v>
      </c>
      <c r="AE39" s="2">
        <v>36.799999999999997</v>
      </c>
      <c r="AF39" s="2" t="s">
        <v>152</v>
      </c>
      <c r="AG39" s="2">
        <f t="shared" si="7"/>
        <v>0</v>
      </c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>
      <c r="A40" s="2" t="s">
        <v>82</v>
      </c>
      <c r="B40" s="2" t="s">
        <v>36</v>
      </c>
      <c r="C40" s="2">
        <v>32.491</v>
      </c>
      <c r="D40" s="2">
        <v>88.894000000000005</v>
      </c>
      <c r="E40" s="11">
        <f>42.758+E98</f>
        <v>52.21</v>
      </c>
      <c r="F40" s="2">
        <v>53.356999999999999</v>
      </c>
      <c r="G40" s="3">
        <v>1</v>
      </c>
      <c r="H40" s="2">
        <v>40</v>
      </c>
      <c r="I40" s="2" t="s">
        <v>37</v>
      </c>
      <c r="J40" s="2">
        <v>45.969000000000001</v>
      </c>
      <c r="K40" s="2">
        <f t="shared" si="14"/>
        <v>6.2409999999999997</v>
      </c>
      <c r="L40" s="2"/>
      <c r="M40" s="2"/>
      <c r="N40" s="2"/>
      <c r="O40" s="2">
        <f t="shared" si="3"/>
        <v>10.442</v>
      </c>
      <c r="P40" s="15">
        <f t="shared" si="11"/>
        <v>82.38900000000001</v>
      </c>
      <c r="Q40" s="15">
        <f t="shared" ref="Q40:Q41" si="15">R40</f>
        <v>100</v>
      </c>
      <c r="R40" s="15">
        <v>100</v>
      </c>
      <c r="S40" s="2"/>
      <c r="T40" s="2">
        <f t="shared" si="5"/>
        <v>14.686554299942539</v>
      </c>
      <c r="U40" s="2">
        <f t="shared" si="6"/>
        <v>5.1098448573070288</v>
      </c>
      <c r="V40" s="2">
        <v>5.9438000000000004</v>
      </c>
      <c r="W40" s="2">
        <v>7.2417999999999996</v>
      </c>
      <c r="X40" s="2">
        <v>5.4146000000000001</v>
      </c>
      <c r="Y40" s="2">
        <v>3.1903999999999999</v>
      </c>
      <c r="Z40" s="2">
        <v>1.579</v>
      </c>
      <c r="AA40" s="2">
        <v>4.7320000000000002</v>
      </c>
      <c r="AB40" s="2">
        <v>5.8823999999999996</v>
      </c>
      <c r="AC40" s="2">
        <v>4.1588000000000003</v>
      </c>
      <c r="AD40" s="2">
        <v>1.2968</v>
      </c>
      <c r="AE40" s="2">
        <v>3.1526000000000001</v>
      </c>
      <c r="AF40" s="2"/>
      <c r="AG40" s="2">
        <f t="shared" si="7"/>
        <v>100</v>
      </c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>
      <c r="A41" s="2" t="s">
        <v>83</v>
      </c>
      <c r="B41" s="2" t="s">
        <v>41</v>
      </c>
      <c r="C41" s="2">
        <v>148</v>
      </c>
      <c r="D41" s="2">
        <v>843</v>
      </c>
      <c r="E41" s="2">
        <v>213</v>
      </c>
      <c r="F41" s="2">
        <v>370</v>
      </c>
      <c r="G41" s="3">
        <v>0.35</v>
      </c>
      <c r="H41" s="2">
        <v>40</v>
      </c>
      <c r="I41" s="2" t="s">
        <v>37</v>
      </c>
      <c r="J41" s="2">
        <v>231</v>
      </c>
      <c r="K41" s="2">
        <f t="shared" si="14"/>
        <v>-18</v>
      </c>
      <c r="L41" s="2"/>
      <c r="M41" s="2"/>
      <c r="N41" s="2"/>
      <c r="O41" s="2">
        <f t="shared" si="3"/>
        <v>42.6</v>
      </c>
      <c r="P41" s="15">
        <f t="shared" si="11"/>
        <v>183.80000000000007</v>
      </c>
      <c r="Q41" s="15">
        <f t="shared" si="15"/>
        <v>250</v>
      </c>
      <c r="R41" s="15">
        <v>250</v>
      </c>
      <c r="S41" s="2"/>
      <c r="T41" s="2">
        <f t="shared" si="5"/>
        <v>14.553990610328638</v>
      </c>
      <c r="U41" s="2">
        <f t="shared" si="6"/>
        <v>8.6854460093896719</v>
      </c>
      <c r="V41" s="2">
        <v>39</v>
      </c>
      <c r="W41" s="2">
        <v>47.6</v>
      </c>
      <c r="X41" s="2">
        <v>36.799999999999997</v>
      </c>
      <c r="Y41" s="2">
        <v>39.200000000000003</v>
      </c>
      <c r="Z41" s="2">
        <v>31.8</v>
      </c>
      <c r="AA41" s="2">
        <v>29</v>
      </c>
      <c r="AB41" s="2">
        <v>31.2</v>
      </c>
      <c r="AC41" s="2">
        <v>33.200000000000003</v>
      </c>
      <c r="AD41" s="2">
        <v>27</v>
      </c>
      <c r="AE41" s="2">
        <v>34.6</v>
      </c>
      <c r="AF41" s="2"/>
      <c r="AG41" s="2">
        <f t="shared" si="7"/>
        <v>88</v>
      </c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>
      <c r="A42" s="2" t="s">
        <v>84</v>
      </c>
      <c r="B42" s="2" t="s">
        <v>41</v>
      </c>
      <c r="C42" s="2">
        <v>94</v>
      </c>
      <c r="D42" s="2">
        <v>1166</v>
      </c>
      <c r="E42" s="11">
        <f>244+E94</f>
        <v>269</v>
      </c>
      <c r="F42" s="2">
        <v>547</v>
      </c>
      <c r="G42" s="3">
        <v>0.35</v>
      </c>
      <c r="H42" s="2">
        <v>40</v>
      </c>
      <c r="I42" s="2" t="s">
        <v>37</v>
      </c>
      <c r="J42" s="2">
        <v>284</v>
      </c>
      <c r="K42" s="2">
        <f t="shared" si="14"/>
        <v>-15</v>
      </c>
      <c r="L42" s="2"/>
      <c r="M42" s="2"/>
      <c r="N42" s="2"/>
      <c r="O42" s="2">
        <f t="shared" si="3"/>
        <v>53.8</v>
      </c>
      <c r="P42" s="15">
        <f t="shared" si="11"/>
        <v>152.39999999999998</v>
      </c>
      <c r="Q42" s="15">
        <f t="shared" si="4"/>
        <v>152.39999999999998</v>
      </c>
      <c r="R42" s="15"/>
      <c r="S42" s="2"/>
      <c r="T42" s="2">
        <f t="shared" si="5"/>
        <v>13</v>
      </c>
      <c r="U42" s="2">
        <f t="shared" si="6"/>
        <v>10.167286245353161</v>
      </c>
      <c r="V42" s="2">
        <v>49</v>
      </c>
      <c r="W42" s="2">
        <v>67</v>
      </c>
      <c r="X42" s="2">
        <v>62</v>
      </c>
      <c r="Y42" s="2">
        <v>40.799999999999997</v>
      </c>
      <c r="Z42" s="2">
        <v>46.542200000000001</v>
      </c>
      <c r="AA42" s="2">
        <v>64.742199999999997</v>
      </c>
      <c r="AB42" s="2">
        <v>55.2</v>
      </c>
      <c r="AC42" s="2">
        <v>48.4</v>
      </c>
      <c r="AD42" s="2">
        <v>42.4</v>
      </c>
      <c r="AE42" s="2">
        <v>43.125399999999999</v>
      </c>
      <c r="AF42" s="2"/>
      <c r="AG42" s="2">
        <f t="shared" si="7"/>
        <v>53</v>
      </c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>
      <c r="A43" s="2" t="s">
        <v>85</v>
      </c>
      <c r="B43" s="2" t="s">
        <v>36</v>
      </c>
      <c r="C43" s="2">
        <v>471.38400000000001</v>
      </c>
      <c r="D43" s="2">
        <v>931.09199999999998</v>
      </c>
      <c r="E43" s="2">
        <v>550.28899999999999</v>
      </c>
      <c r="F43" s="2">
        <v>237.68700000000001</v>
      </c>
      <c r="G43" s="3">
        <v>1</v>
      </c>
      <c r="H43" s="2">
        <v>50</v>
      </c>
      <c r="I43" s="2" t="s">
        <v>37</v>
      </c>
      <c r="J43" s="2">
        <v>931.49</v>
      </c>
      <c r="K43" s="2">
        <f t="shared" si="14"/>
        <v>-381.20100000000002</v>
      </c>
      <c r="L43" s="2"/>
      <c r="M43" s="2"/>
      <c r="N43" s="2"/>
      <c r="O43" s="2">
        <f t="shared" si="3"/>
        <v>110.0578</v>
      </c>
      <c r="P43" s="15">
        <f>10*O43-F43</f>
        <v>862.89099999999996</v>
      </c>
      <c r="Q43" s="15">
        <f>R43</f>
        <v>1200</v>
      </c>
      <c r="R43" s="15">
        <v>1200</v>
      </c>
      <c r="S43" s="2"/>
      <c r="T43" s="2">
        <f t="shared" si="5"/>
        <v>13.063017796103502</v>
      </c>
      <c r="U43" s="2">
        <f t="shared" si="6"/>
        <v>2.1596561079723564</v>
      </c>
      <c r="V43" s="2">
        <v>94.970600000000005</v>
      </c>
      <c r="W43" s="2">
        <v>63.128999999999998</v>
      </c>
      <c r="X43" s="2">
        <v>70.151200000000003</v>
      </c>
      <c r="Y43" s="2">
        <v>83.794600000000003</v>
      </c>
      <c r="Z43" s="2">
        <v>50.834600000000002</v>
      </c>
      <c r="AA43" s="2">
        <v>51.278199999999998</v>
      </c>
      <c r="AB43" s="2">
        <v>50.401000000000003</v>
      </c>
      <c r="AC43" s="2">
        <v>62.915399999999998</v>
      </c>
      <c r="AD43" s="2">
        <v>49.215600000000002</v>
      </c>
      <c r="AE43" s="2">
        <v>67.2346</v>
      </c>
      <c r="AF43" s="2"/>
      <c r="AG43" s="2">
        <f t="shared" si="7"/>
        <v>1200</v>
      </c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>
      <c r="A44" s="2" t="s">
        <v>86</v>
      </c>
      <c r="B44" s="2" t="s">
        <v>36</v>
      </c>
      <c r="C44" s="2">
        <v>117.59699999999999</v>
      </c>
      <c r="D44" s="2">
        <v>384.07900000000001</v>
      </c>
      <c r="E44" s="2">
        <v>130.886</v>
      </c>
      <c r="F44" s="2">
        <v>258.85000000000002</v>
      </c>
      <c r="G44" s="3">
        <v>1</v>
      </c>
      <c r="H44" s="2">
        <v>50</v>
      </c>
      <c r="I44" s="2" t="s">
        <v>37</v>
      </c>
      <c r="J44" s="2">
        <v>159.84700000000001</v>
      </c>
      <c r="K44" s="2">
        <f t="shared" si="14"/>
        <v>-28.961000000000013</v>
      </c>
      <c r="L44" s="2"/>
      <c r="M44" s="2"/>
      <c r="N44" s="2"/>
      <c r="O44" s="2">
        <f t="shared" si="3"/>
        <v>26.177199999999999</v>
      </c>
      <c r="P44" s="15">
        <f t="shared" si="11"/>
        <v>81.453599999999938</v>
      </c>
      <c r="Q44" s="15">
        <f t="shared" si="4"/>
        <v>81.453599999999938</v>
      </c>
      <c r="R44" s="15"/>
      <c r="S44" s="2"/>
      <c r="T44" s="2">
        <f t="shared" si="5"/>
        <v>12.999999999999998</v>
      </c>
      <c r="U44" s="2">
        <f t="shared" si="6"/>
        <v>9.8883761441254237</v>
      </c>
      <c r="V44" s="2">
        <v>27.713999999999999</v>
      </c>
      <c r="W44" s="2">
        <v>31.129799999999999</v>
      </c>
      <c r="X44" s="2">
        <v>31.95</v>
      </c>
      <c r="Y44" s="2">
        <v>26.201000000000001</v>
      </c>
      <c r="Z44" s="2">
        <v>22.998000000000001</v>
      </c>
      <c r="AA44" s="2">
        <v>29.081399999999999</v>
      </c>
      <c r="AB44" s="2">
        <v>28.084599999999998</v>
      </c>
      <c r="AC44" s="2">
        <v>22.720199999999998</v>
      </c>
      <c r="AD44" s="2">
        <v>18.122800000000002</v>
      </c>
      <c r="AE44" s="2">
        <v>19.541399999999999</v>
      </c>
      <c r="AF44" s="2"/>
      <c r="AG44" s="2">
        <f t="shared" si="7"/>
        <v>81</v>
      </c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>
      <c r="A45" s="2" t="s">
        <v>87</v>
      </c>
      <c r="B45" s="2" t="s">
        <v>36</v>
      </c>
      <c r="C45" s="2">
        <v>14.959</v>
      </c>
      <c r="D45" s="2">
        <v>156.26900000000001</v>
      </c>
      <c r="E45" s="2">
        <v>1.4990000000000001</v>
      </c>
      <c r="F45" s="2">
        <v>169.72900000000001</v>
      </c>
      <c r="G45" s="3">
        <v>1</v>
      </c>
      <c r="H45" s="2" t="e">
        <v>#N/A</v>
      </c>
      <c r="I45" s="2" t="s">
        <v>37</v>
      </c>
      <c r="J45" s="2">
        <v>1.8</v>
      </c>
      <c r="K45" s="2">
        <f t="shared" si="14"/>
        <v>-0.30099999999999993</v>
      </c>
      <c r="L45" s="2"/>
      <c r="M45" s="2"/>
      <c r="N45" s="2"/>
      <c r="O45" s="2">
        <f t="shared" si="3"/>
        <v>0.29980000000000001</v>
      </c>
      <c r="P45" s="15"/>
      <c r="Q45" s="15">
        <f>R45</f>
        <v>100</v>
      </c>
      <c r="R45" s="15">
        <v>100</v>
      </c>
      <c r="S45" s="2"/>
      <c r="T45" s="2">
        <f t="shared" si="5"/>
        <v>899.69646430953981</v>
      </c>
      <c r="U45" s="2">
        <f t="shared" si="6"/>
        <v>566.14076050700464</v>
      </c>
      <c r="V45" s="2">
        <v>10.839</v>
      </c>
      <c r="W45" s="2">
        <v>13.8432</v>
      </c>
      <c r="X45" s="2">
        <v>3.0042</v>
      </c>
      <c r="Y45" s="2">
        <v>7.1660000000000004</v>
      </c>
      <c r="Z45" s="2">
        <v>11.942</v>
      </c>
      <c r="AA45" s="2">
        <v>14.372</v>
      </c>
      <c r="AB45" s="2">
        <v>10.194000000000001</v>
      </c>
      <c r="AC45" s="2">
        <v>3.0089999999999999</v>
      </c>
      <c r="AD45" s="2">
        <v>0</v>
      </c>
      <c r="AE45" s="2">
        <v>11.3894</v>
      </c>
      <c r="AF45" s="19" t="s">
        <v>88</v>
      </c>
      <c r="AG45" s="2">
        <f t="shared" si="7"/>
        <v>100</v>
      </c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>
      <c r="A46" s="2" t="s">
        <v>89</v>
      </c>
      <c r="B46" s="2" t="s">
        <v>36</v>
      </c>
      <c r="C46" s="2">
        <v>-4.3090000000000002</v>
      </c>
      <c r="D46" s="2">
        <v>562.68899999999996</v>
      </c>
      <c r="E46" s="2">
        <v>89.316000000000003</v>
      </c>
      <c r="F46" s="2">
        <v>389.65100000000001</v>
      </c>
      <c r="G46" s="3">
        <v>1</v>
      </c>
      <c r="H46" s="2">
        <v>40</v>
      </c>
      <c r="I46" s="12" t="s">
        <v>90</v>
      </c>
      <c r="J46" s="2">
        <v>133.97900000000001</v>
      </c>
      <c r="K46" s="2">
        <f t="shared" si="14"/>
        <v>-44.663000000000011</v>
      </c>
      <c r="L46" s="2"/>
      <c r="M46" s="2"/>
      <c r="N46" s="2"/>
      <c r="O46" s="2">
        <f t="shared" si="3"/>
        <v>17.863199999999999</v>
      </c>
      <c r="P46" s="15"/>
      <c r="Q46" s="15">
        <f t="shared" si="4"/>
        <v>0</v>
      </c>
      <c r="R46" s="15"/>
      <c r="S46" s="2"/>
      <c r="T46" s="2">
        <f t="shared" si="5"/>
        <v>21.813057011061851</v>
      </c>
      <c r="U46" s="2">
        <f t="shared" si="6"/>
        <v>21.813057011061851</v>
      </c>
      <c r="V46" s="2">
        <v>15.477</v>
      </c>
      <c r="W46" s="2">
        <v>9.5446000000000009</v>
      </c>
      <c r="X46" s="2">
        <v>19.8992</v>
      </c>
      <c r="Y46" s="2">
        <v>10.270799999999999</v>
      </c>
      <c r="Z46" s="2">
        <v>5.1215999999999999</v>
      </c>
      <c r="AA46" s="2">
        <v>9.8081999999999994</v>
      </c>
      <c r="AB46" s="2">
        <v>8.2430000000000003</v>
      </c>
      <c r="AC46" s="2">
        <v>7.3179999999999996</v>
      </c>
      <c r="AD46" s="2">
        <v>0</v>
      </c>
      <c r="AE46" s="2">
        <v>12.4884</v>
      </c>
      <c r="AF46" s="2" t="s">
        <v>12</v>
      </c>
      <c r="AG46" s="2">
        <f t="shared" si="7"/>
        <v>0</v>
      </c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>
      <c r="A47" s="2" t="s">
        <v>91</v>
      </c>
      <c r="B47" s="2" t="s">
        <v>41</v>
      </c>
      <c r="C47" s="2">
        <v>387</v>
      </c>
      <c r="D47" s="2">
        <v>1925</v>
      </c>
      <c r="E47" s="11">
        <f>376+E95</f>
        <v>570</v>
      </c>
      <c r="F47" s="11">
        <f>1017+F95</f>
        <v>1010</v>
      </c>
      <c r="G47" s="3">
        <v>0.45</v>
      </c>
      <c r="H47" s="2">
        <v>50</v>
      </c>
      <c r="I47" s="2" t="s">
        <v>37</v>
      </c>
      <c r="J47" s="2">
        <v>441</v>
      </c>
      <c r="K47" s="2">
        <f t="shared" si="14"/>
        <v>129</v>
      </c>
      <c r="L47" s="2"/>
      <c r="M47" s="2"/>
      <c r="N47" s="2"/>
      <c r="O47" s="2">
        <f t="shared" si="3"/>
        <v>114</v>
      </c>
      <c r="P47" s="15">
        <f t="shared" si="11"/>
        <v>472</v>
      </c>
      <c r="Q47" s="15">
        <f t="shared" si="4"/>
        <v>472</v>
      </c>
      <c r="R47" s="15"/>
      <c r="S47" s="2"/>
      <c r="T47" s="2">
        <f t="shared" si="5"/>
        <v>13</v>
      </c>
      <c r="U47" s="2">
        <f t="shared" si="6"/>
        <v>8.8596491228070171</v>
      </c>
      <c r="V47" s="2">
        <v>109</v>
      </c>
      <c r="W47" s="2">
        <v>128.6</v>
      </c>
      <c r="X47" s="2">
        <v>105</v>
      </c>
      <c r="Y47" s="2">
        <v>100</v>
      </c>
      <c r="Z47" s="2">
        <v>98.4</v>
      </c>
      <c r="AA47" s="2">
        <v>86.2</v>
      </c>
      <c r="AB47" s="2">
        <v>85.8</v>
      </c>
      <c r="AC47" s="2">
        <v>86.309399999999997</v>
      </c>
      <c r="AD47" s="2">
        <v>84.772000000000006</v>
      </c>
      <c r="AE47" s="2">
        <v>69</v>
      </c>
      <c r="AF47" s="2" t="s">
        <v>48</v>
      </c>
      <c r="AG47" s="2">
        <f t="shared" si="7"/>
        <v>212</v>
      </c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>
      <c r="A48" s="2" t="s">
        <v>92</v>
      </c>
      <c r="B48" s="2" t="s">
        <v>36</v>
      </c>
      <c r="C48" s="2">
        <v>11.994</v>
      </c>
      <c r="D48" s="2">
        <v>660.726</v>
      </c>
      <c r="E48" s="2">
        <v>161.06399999999999</v>
      </c>
      <c r="F48" s="2">
        <v>314.09800000000001</v>
      </c>
      <c r="G48" s="3">
        <v>1</v>
      </c>
      <c r="H48" s="2">
        <v>40</v>
      </c>
      <c r="I48" s="2" t="s">
        <v>37</v>
      </c>
      <c r="J48" s="2">
        <v>279.51400000000001</v>
      </c>
      <c r="K48" s="2">
        <f t="shared" si="14"/>
        <v>-118.45000000000002</v>
      </c>
      <c r="L48" s="2"/>
      <c r="M48" s="2"/>
      <c r="N48" s="2"/>
      <c r="O48" s="2">
        <f t="shared" si="3"/>
        <v>32.212800000000001</v>
      </c>
      <c r="P48" s="15">
        <f t="shared" si="11"/>
        <v>104.66840000000002</v>
      </c>
      <c r="Q48" s="15">
        <f t="shared" si="4"/>
        <v>104.66840000000002</v>
      </c>
      <c r="R48" s="15"/>
      <c r="S48" s="2"/>
      <c r="T48" s="2">
        <f t="shared" si="5"/>
        <v>13</v>
      </c>
      <c r="U48" s="2">
        <f t="shared" si="6"/>
        <v>9.7507202105995123</v>
      </c>
      <c r="V48" s="2">
        <v>32.297600000000003</v>
      </c>
      <c r="W48" s="2">
        <v>16.9894</v>
      </c>
      <c r="X48" s="2">
        <v>34.797800000000002</v>
      </c>
      <c r="Y48" s="2">
        <v>22.437999999999999</v>
      </c>
      <c r="Z48" s="2">
        <v>25.9328</v>
      </c>
      <c r="AA48" s="2">
        <v>23.6646</v>
      </c>
      <c r="AB48" s="2">
        <v>14.273199999999999</v>
      </c>
      <c r="AC48" s="2">
        <v>3.7187999999999999</v>
      </c>
      <c r="AD48" s="2">
        <v>0.14119999999999999</v>
      </c>
      <c r="AE48" s="2">
        <v>14.4824</v>
      </c>
      <c r="AF48" s="2"/>
      <c r="AG48" s="2">
        <f t="shared" si="7"/>
        <v>105</v>
      </c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>
      <c r="A49" s="2" t="s">
        <v>93</v>
      </c>
      <c r="B49" s="2" t="s">
        <v>41</v>
      </c>
      <c r="C49" s="2">
        <v>240</v>
      </c>
      <c r="D49" s="2">
        <v>1491</v>
      </c>
      <c r="E49" s="2">
        <v>434</v>
      </c>
      <c r="F49" s="2">
        <v>843</v>
      </c>
      <c r="G49" s="3">
        <v>0.45</v>
      </c>
      <c r="H49" s="2">
        <v>50</v>
      </c>
      <c r="I49" s="2" t="s">
        <v>37</v>
      </c>
      <c r="J49" s="2">
        <v>477</v>
      </c>
      <c r="K49" s="2">
        <f t="shared" si="14"/>
        <v>-43</v>
      </c>
      <c r="L49" s="2"/>
      <c r="M49" s="2"/>
      <c r="N49" s="2"/>
      <c r="O49" s="2">
        <f t="shared" si="3"/>
        <v>86.8</v>
      </c>
      <c r="P49" s="15">
        <f t="shared" si="11"/>
        <v>285.39999999999986</v>
      </c>
      <c r="Q49" s="15">
        <f>R49</f>
        <v>400</v>
      </c>
      <c r="R49" s="15">
        <v>400</v>
      </c>
      <c r="S49" s="2"/>
      <c r="T49" s="2">
        <f t="shared" si="5"/>
        <v>14.320276497695852</v>
      </c>
      <c r="U49" s="2">
        <f t="shared" si="6"/>
        <v>9.7119815668202776</v>
      </c>
      <c r="V49" s="2">
        <v>85.4</v>
      </c>
      <c r="W49" s="2">
        <v>105</v>
      </c>
      <c r="X49" s="2">
        <v>90.6</v>
      </c>
      <c r="Y49" s="2">
        <v>81.2</v>
      </c>
      <c r="Z49" s="2">
        <v>77.2</v>
      </c>
      <c r="AA49" s="2">
        <v>66.2</v>
      </c>
      <c r="AB49" s="2">
        <v>72.400000000000006</v>
      </c>
      <c r="AC49" s="2">
        <v>72.2</v>
      </c>
      <c r="AD49" s="2">
        <v>66.400000000000006</v>
      </c>
      <c r="AE49" s="2">
        <v>71.8</v>
      </c>
      <c r="AF49" s="2"/>
      <c r="AG49" s="2">
        <f t="shared" si="7"/>
        <v>180</v>
      </c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>
      <c r="A50" s="2" t="s">
        <v>94</v>
      </c>
      <c r="B50" s="2" t="s">
        <v>41</v>
      </c>
      <c r="C50" s="2">
        <v>205</v>
      </c>
      <c r="D50" s="2">
        <v>569</v>
      </c>
      <c r="E50" s="2">
        <v>194</v>
      </c>
      <c r="F50" s="2">
        <v>421</v>
      </c>
      <c r="G50" s="3">
        <v>0.45</v>
      </c>
      <c r="H50" s="2">
        <v>50</v>
      </c>
      <c r="I50" s="2" t="s">
        <v>37</v>
      </c>
      <c r="J50" s="2">
        <v>238</v>
      </c>
      <c r="K50" s="2">
        <f t="shared" si="14"/>
        <v>-44</v>
      </c>
      <c r="L50" s="2"/>
      <c r="M50" s="2"/>
      <c r="N50" s="2"/>
      <c r="O50" s="2">
        <f t="shared" si="3"/>
        <v>38.799999999999997</v>
      </c>
      <c r="P50" s="15">
        <f t="shared" si="11"/>
        <v>83.399999999999977</v>
      </c>
      <c r="Q50" s="15">
        <f t="shared" si="4"/>
        <v>83.399999999999977</v>
      </c>
      <c r="R50" s="15"/>
      <c r="S50" s="2"/>
      <c r="T50" s="2">
        <f t="shared" si="5"/>
        <v>13</v>
      </c>
      <c r="U50" s="2">
        <f t="shared" si="6"/>
        <v>10.850515463917526</v>
      </c>
      <c r="V50" s="2">
        <v>36.799999999999997</v>
      </c>
      <c r="W50" s="2">
        <v>51</v>
      </c>
      <c r="X50" s="2">
        <v>43.2</v>
      </c>
      <c r="Y50" s="2">
        <v>46.2</v>
      </c>
      <c r="Z50" s="2">
        <v>40</v>
      </c>
      <c r="AA50" s="2">
        <v>43</v>
      </c>
      <c r="AB50" s="2">
        <v>47.2</v>
      </c>
      <c r="AC50" s="2">
        <v>42.2</v>
      </c>
      <c r="AD50" s="2">
        <v>33.6</v>
      </c>
      <c r="AE50" s="2">
        <v>31.2</v>
      </c>
      <c r="AF50" s="2"/>
      <c r="AG50" s="2">
        <f t="shared" si="7"/>
        <v>38</v>
      </c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>
      <c r="A51" s="2" t="s">
        <v>95</v>
      </c>
      <c r="B51" s="2" t="s">
        <v>36</v>
      </c>
      <c r="C51" s="2">
        <v>218.321</v>
      </c>
      <c r="D51" s="2">
        <v>715.71299999999997</v>
      </c>
      <c r="E51" s="2">
        <v>287.35000000000002</v>
      </c>
      <c r="F51" s="2">
        <v>525.09299999999996</v>
      </c>
      <c r="G51" s="3">
        <v>1</v>
      </c>
      <c r="H51" s="2">
        <v>50</v>
      </c>
      <c r="I51" s="2" t="s">
        <v>37</v>
      </c>
      <c r="J51" s="2">
        <v>351.35599999999999</v>
      </c>
      <c r="K51" s="2">
        <f t="shared" si="14"/>
        <v>-64.005999999999972</v>
      </c>
      <c r="L51" s="2"/>
      <c r="M51" s="2"/>
      <c r="N51" s="2"/>
      <c r="O51" s="2">
        <f t="shared" si="3"/>
        <v>57.470000000000006</v>
      </c>
      <c r="P51" s="15">
        <f t="shared" si="11"/>
        <v>222.01700000000017</v>
      </c>
      <c r="Q51" s="15">
        <f t="shared" si="4"/>
        <v>222.01700000000017</v>
      </c>
      <c r="R51" s="15"/>
      <c r="S51" s="2"/>
      <c r="T51" s="2">
        <f t="shared" si="5"/>
        <v>13</v>
      </c>
      <c r="U51" s="2">
        <f t="shared" si="6"/>
        <v>9.1368192100226189</v>
      </c>
      <c r="V51" s="2">
        <v>52.071199999999997</v>
      </c>
      <c r="W51" s="2">
        <v>52.581400000000002</v>
      </c>
      <c r="X51" s="2">
        <v>59.932600000000001</v>
      </c>
      <c r="Y51" s="2">
        <v>52.783799999999999</v>
      </c>
      <c r="Z51" s="2">
        <v>54.3568</v>
      </c>
      <c r="AA51" s="2">
        <v>37.213799999999999</v>
      </c>
      <c r="AB51" s="2">
        <v>34.454599999999999</v>
      </c>
      <c r="AC51" s="2">
        <v>50.2926</v>
      </c>
      <c r="AD51" s="2">
        <v>30.7728</v>
      </c>
      <c r="AE51" s="2">
        <v>29.723400000000002</v>
      </c>
      <c r="AF51" s="2"/>
      <c r="AG51" s="2">
        <f t="shared" si="7"/>
        <v>222</v>
      </c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>
      <c r="A52" s="2" t="s">
        <v>96</v>
      </c>
      <c r="B52" s="2" t="s">
        <v>36</v>
      </c>
      <c r="C52" s="2">
        <v>12.103999999999999</v>
      </c>
      <c r="D52" s="2">
        <v>36.817</v>
      </c>
      <c r="E52" s="2">
        <v>39.984999999999999</v>
      </c>
      <c r="F52" s="2"/>
      <c r="G52" s="3">
        <v>1</v>
      </c>
      <c r="H52" s="2">
        <v>40</v>
      </c>
      <c r="I52" s="2" t="s">
        <v>37</v>
      </c>
      <c r="J52" s="2">
        <v>49.7</v>
      </c>
      <c r="K52" s="2">
        <f t="shared" si="14"/>
        <v>-9.7150000000000034</v>
      </c>
      <c r="L52" s="2"/>
      <c r="M52" s="2"/>
      <c r="N52" s="2"/>
      <c r="O52" s="2">
        <f t="shared" si="3"/>
        <v>7.9969999999999999</v>
      </c>
      <c r="P52" s="15">
        <f>8*O52-F52</f>
        <v>63.975999999999999</v>
      </c>
      <c r="Q52" s="15">
        <f t="shared" si="4"/>
        <v>63.975999999999999</v>
      </c>
      <c r="R52" s="15"/>
      <c r="S52" s="2"/>
      <c r="T52" s="2">
        <f t="shared" si="5"/>
        <v>8</v>
      </c>
      <c r="U52" s="2">
        <f t="shared" si="6"/>
        <v>0</v>
      </c>
      <c r="V52" s="2">
        <v>3.4548000000000001</v>
      </c>
      <c r="W52" s="2">
        <v>2.6934</v>
      </c>
      <c r="X52" s="2">
        <v>3.2944</v>
      </c>
      <c r="Y52" s="2">
        <v>2.6833999999999998</v>
      </c>
      <c r="Z52" s="2">
        <v>3.387</v>
      </c>
      <c r="AA52" s="2">
        <v>4.4564000000000004</v>
      </c>
      <c r="AB52" s="2">
        <v>2.3102</v>
      </c>
      <c r="AC52" s="2">
        <v>1.6057999999999999</v>
      </c>
      <c r="AD52" s="2">
        <v>3.056</v>
      </c>
      <c r="AE52" s="2">
        <v>2.6644000000000001</v>
      </c>
      <c r="AF52" s="2" t="s">
        <v>58</v>
      </c>
      <c r="AG52" s="2">
        <f t="shared" si="7"/>
        <v>64</v>
      </c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>
      <c r="A53" s="2" t="s">
        <v>97</v>
      </c>
      <c r="B53" s="2" t="s">
        <v>41</v>
      </c>
      <c r="C53" s="2">
        <v>22</v>
      </c>
      <c r="D53" s="2">
        <v>565</v>
      </c>
      <c r="E53" s="2">
        <v>91</v>
      </c>
      <c r="F53" s="2">
        <v>414</v>
      </c>
      <c r="G53" s="3">
        <v>0.1</v>
      </c>
      <c r="H53" s="2">
        <v>730</v>
      </c>
      <c r="I53" s="2" t="s">
        <v>37</v>
      </c>
      <c r="J53" s="2">
        <v>108</v>
      </c>
      <c r="K53" s="2">
        <f t="shared" si="14"/>
        <v>-17</v>
      </c>
      <c r="L53" s="2"/>
      <c r="M53" s="2"/>
      <c r="N53" s="2"/>
      <c r="O53" s="2">
        <f t="shared" si="3"/>
        <v>18.2</v>
      </c>
      <c r="P53" s="15"/>
      <c r="Q53" s="15">
        <f t="shared" si="4"/>
        <v>0</v>
      </c>
      <c r="R53" s="15"/>
      <c r="S53" s="2"/>
      <c r="T53" s="2">
        <f t="shared" si="5"/>
        <v>22.747252747252748</v>
      </c>
      <c r="U53" s="2">
        <f t="shared" si="6"/>
        <v>22.747252747252748</v>
      </c>
      <c r="V53" s="2">
        <v>23.6</v>
      </c>
      <c r="W53" s="2">
        <v>28.8</v>
      </c>
      <c r="X53" s="2">
        <v>35</v>
      </c>
      <c r="Y53" s="2">
        <v>24.2</v>
      </c>
      <c r="Z53" s="2">
        <v>24</v>
      </c>
      <c r="AA53" s="2">
        <v>17.8</v>
      </c>
      <c r="AB53" s="2">
        <v>18.8</v>
      </c>
      <c r="AC53" s="2">
        <v>23.2</v>
      </c>
      <c r="AD53" s="2">
        <v>14.8</v>
      </c>
      <c r="AE53" s="2">
        <v>18.399999999999999</v>
      </c>
      <c r="AF53" s="2" t="s">
        <v>98</v>
      </c>
      <c r="AG53" s="2">
        <f t="shared" si="7"/>
        <v>0</v>
      </c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>
      <c r="A54" s="2" t="s">
        <v>99</v>
      </c>
      <c r="B54" s="2" t="s">
        <v>36</v>
      </c>
      <c r="C54" s="2">
        <v>13.680999999999999</v>
      </c>
      <c r="D54" s="2">
        <v>232.59299999999999</v>
      </c>
      <c r="E54" s="2">
        <v>68.504000000000005</v>
      </c>
      <c r="F54" s="2">
        <v>105.095</v>
      </c>
      <c r="G54" s="3">
        <v>1</v>
      </c>
      <c r="H54" s="2">
        <v>50</v>
      </c>
      <c r="I54" s="2" t="s">
        <v>37</v>
      </c>
      <c r="J54" s="2">
        <v>71.825999999999993</v>
      </c>
      <c r="K54" s="2">
        <f t="shared" si="14"/>
        <v>-3.3219999999999885</v>
      </c>
      <c r="L54" s="2"/>
      <c r="M54" s="2"/>
      <c r="N54" s="2"/>
      <c r="O54" s="2">
        <f t="shared" si="3"/>
        <v>13.700800000000001</v>
      </c>
      <c r="P54" s="15">
        <f t="shared" si="11"/>
        <v>73.015400000000028</v>
      </c>
      <c r="Q54" s="15">
        <f t="shared" ref="Q54:Q57" si="16">R54</f>
        <v>200</v>
      </c>
      <c r="R54" s="15">
        <v>200</v>
      </c>
      <c r="S54" s="2"/>
      <c r="T54" s="2">
        <f t="shared" si="5"/>
        <v>22.268407684222819</v>
      </c>
      <c r="U54" s="2">
        <f t="shared" si="6"/>
        <v>7.6707199579586591</v>
      </c>
      <c r="V54" s="2">
        <v>14.354200000000001</v>
      </c>
      <c r="W54" s="2">
        <v>13.9754</v>
      </c>
      <c r="X54" s="2">
        <v>11.2918</v>
      </c>
      <c r="Y54" s="2">
        <v>8.9356000000000009</v>
      </c>
      <c r="Z54" s="2">
        <v>9.2065999999999999</v>
      </c>
      <c r="AA54" s="2">
        <v>11.2378</v>
      </c>
      <c r="AB54" s="2">
        <v>11.8498</v>
      </c>
      <c r="AC54" s="2">
        <v>13.1424</v>
      </c>
      <c r="AD54" s="2">
        <v>9.9125999999999994</v>
      </c>
      <c r="AE54" s="2">
        <v>6.1638000000000002</v>
      </c>
      <c r="AF54" s="2"/>
      <c r="AG54" s="2">
        <f t="shared" si="7"/>
        <v>200</v>
      </c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>
      <c r="A55" s="2" t="s">
        <v>100</v>
      </c>
      <c r="B55" s="2" t="s">
        <v>41</v>
      </c>
      <c r="C55" s="2">
        <v>6</v>
      </c>
      <c r="D55" s="2">
        <v>622</v>
      </c>
      <c r="E55" s="2">
        <v>127</v>
      </c>
      <c r="F55" s="2">
        <v>275</v>
      </c>
      <c r="G55" s="3">
        <v>0.1</v>
      </c>
      <c r="H55" s="2">
        <v>730</v>
      </c>
      <c r="I55" s="2" t="s">
        <v>37</v>
      </c>
      <c r="J55" s="2">
        <v>157</v>
      </c>
      <c r="K55" s="2">
        <f t="shared" si="14"/>
        <v>-30</v>
      </c>
      <c r="L55" s="2"/>
      <c r="M55" s="2"/>
      <c r="N55" s="2"/>
      <c r="O55" s="2">
        <f t="shared" si="3"/>
        <v>25.4</v>
      </c>
      <c r="P55" s="15">
        <f t="shared" si="11"/>
        <v>55.199999999999989</v>
      </c>
      <c r="Q55" s="15">
        <f t="shared" si="16"/>
        <v>300</v>
      </c>
      <c r="R55" s="15">
        <v>300</v>
      </c>
      <c r="S55" s="2"/>
      <c r="T55" s="2">
        <f t="shared" si="5"/>
        <v>22.637795275590552</v>
      </c>
      <c r="U55" s="2">
        <f t="shared" si="6"/>
        <v>10.826771653543307</v>
      </c>
      <c r="V55" s="2">
        <v>19.8</v>
      </c>
      <c r="W55" s="2">
        <v>23.2</v>
      </c>
      <c r="X55" s="2">
        <v>30.2</v>
      </c>
      <c r="Y55" s="2">
        <v>20.6</v>
      </c>
      <c r="Z55" s="2">
        <v>20.8</v>
      </c>
      <c r="AA55" s="2">
        <v>16.8</v>
      </c>
      <c r="AB55" s="2">
        <v>16.8</v>
      </c>
      <c r="AC55" s="2">
        <v>20.8</v>
      </c>
      <c r="AD55" s="2">
        <v>16.600000000000001</v>
      </c>
      <c r="AE55" s="2">
        <v>17.399999999999999</v>
      </c>
      <c r="AF55" s="2" t="s">
        <v>48</v>
      </c>
      <c r="AG55" s="2">
        <f t="shared" si="7"/>
        <v>30</v>
      </c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>
      <c r="A56" s="2" t="s">
        <v>101</v>
      </c>
      <c r="B56" s="2" t="s">
        <v>41</v>
      </c>
      <c r="C56" s="2">
        <v>207</v>
      </c>
      <c r="D56" s="2">
        <v>1175</v>
      </c>
      <c r="E56" s="2">
        <v>237</v>
      </c>
      <c r="F56" s="2">
        <v>602</v>
      </c>
      <c r="G56" s="3">
        <v>0.4</v>
      </c>
      <c r="H56" s="2">
        <v>40</v>
      </c>
      <c r="I56" s="2" t="s">
        <v>37</v>
      </c>
      <c r="J56" s="2">
        <v>247</v>
      </c>
      <c r="K56" s="2">
        <f t="shared" si="14"/>
        <v>-10</v>
      </c>
      <c r="L56" s="2"/>
      <c r="M56" s="2"/>
      <c r="N56" s="2"/>
      <c r="O56" s="2">
        <f t="shared" si="3"/>
        <v>47.4</v>
      </c>
      <c r="P56" s="15">
        <f t="shared" si="11"/>
        <v>14.199999999999932</v>
      </c>
      <c r="Q56" s="15">
        <f t="shared" si="16"/>
        <v>100</v>
      </c>
      <c r="R56" s="15">
        <v>100</v>
      </c>
      <c r="S56" s="2"/>
      <c r="T56" s="2">
        <f t="shared" si="5"/>
        <v>14.810126582278482</v>
      </c>
      <c r="U56" s="2">
        <f t="shared" si="6"/>
        <v>12.700421940928271</v>
      </c>
      <c r="V56" s="2">
        <v>47.4</v>
      </c>
      <c r="W56" s="2">
        <v>59.4</v>
      </c>
      <c r="X56" s="2">
        <v>55.6</v>
      </c>
      <c r="Y56" s="2">
        <v>51.6</v>
      </c>
      <c r="Z56" s="2">
        <v>48.8</v>
      </c>
      <c r="AA56" s="2">
        <v>37.200000000000003</v>
      </c>
      <c r="AB56" s="2">
        <v>38.799999999999997</v>
      </c>
      <c r="AC56" s="2">
        <v>46.8</v>
      </c>
      <c r="AD56" s="2">
        <v>36</v>
      </c>
      <c r="AE56" s="2">
        <v>33.799999999999997</v>
      </c>
      <c r="AF56" s="2"/>
      <c r="AG56" s="2">
        <f t="shared" si="7"/>
        <v>40</v>
      </c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>
      <c r="A57" s="2" t="s">
        <v>102</v>
      </c>
      <c r="B57" s="2" t="s">
        <v>41</v>
      </c>
      <c r="C57" s="2">
        <v>144</v>
      </c>
      <c r="D57" s="2">
        <v>1300</v>
      </c>
      <c r="E57" s="2">
        <v>230</v>
      </c>
      <c r="F57" s="2">
        <v>549</v>
      </c>
      <c r="G57" s="3">
        <v>0.4</v>
      </c>
      <c r="H57" s="2">
        <v>40</v>
      </c>
      <c r="I57" s="2" t="s">
        <v>37</v>
      </c>
      <c r="J57" s="2">
        <v>241</v>
      </c>
      <c r="K57" s="2">
        <f t="shared" si="14"/>
        <v>-11</v>
      </c>
      <c r="L57" s="2"/>
      <c r="M57" s="2"/>
      <c r="N57" s="2"/>
      <c r="O57" s="2">
        <f t="shared" si="3"/>
        <v>46</v>
      </c>
      <c r="P57" s="15">
        <f t="shared" si="11"/>
        <v>49</v>
      </c>
      <c r="Q57" s="15">
        <f t="shared" si="16"/>
        <v>150</v>
      </c>
      <c r="R57" s="15">
        <v>150</v>
      </c>
      <c r="S57" s="2"/>
      <c r="T57" s="2">
        <f t="shared" si="5"/>
        <v>15.195652173913043</v>
      </c>
      <c r="U57" s="2">
        <f t="shared" si="6"/>
        <v>11.934782608695652</v>
      </c>
      <c r="V57" s="2">
        <v>45</v>
      </c>
      <c r="W57" s="2">
        <v>55.6</v>
      </c>
      <c r="X57" s="2">
        <v>53</v>
      </c>
      <c r="Y57" s="2">
        <v>47</v>
      </c>
      <c r="Z57" s="2">
        <v>40.4</v>
      </c>
      <c r="AA57" s="2">
        <v>30.2</v>
      </c>
      <c r="AB57" s="2">
        <v>35.200000000000003</v>
      </c>
      <c r="AC57" s="2">
        <v>42.4</v>
      </c>
      <c r="AD57" s="2">
        <v>38.4</v>
      </c>
      <c r="AE57" s="2">
        <v>31.4</v>
      </c>
      <c r="AF57" s="2"/>
      <c r="AG57" s="2">
        <f t="shared" si="7"/>
        <v>60</v>
      </c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>
      <c r="A58" s="2" t="s">
        <v>103</v>
      </c>
      <c r="B58" s="2" t="s">
        <v>36</v>
      </c>
      <c r="C58" s="2">
        <v>183.78800000000001</v>
      </c>
      <c r="D58" s="2">
        <v>88.497</v>
      </c>
      <c r="E58" s="2">
        <v>96.375</v>
      </c>
      <c r="F58" s="2">
        <v>142.81200000000001</v>
      </c>
      <c r="G58" s="3">
        <v>1</v>
      </c>
      <c r="H58" s="2">
        <v>40</v>
      </c>
      <c r="I58" s="2" t="s">
        <v>37</v>
      </c>
      <c r="J58" s="2">
        <v>91.9</v>
      </c>
      <c r="K58" s="2">
        <f t="shared" si="14"/>
        <v>4.4749999999999943</v>
      </c>
      <c r="L58" s="2"/>
      <c r="M58" s="2"/>
      <c r="N58" s="2"/>
      <c r="O58" s="2">
        <f t="shared" si="3"/>
        <v>19.274999999999999</v>
      </c>
      <c r="P58" s="15">
        <f t="shared" si="11"/>
        <v>107.76299999999998</v>
      </c>
      <c r="Q58" s="15">
        <f t="shared" si="4"/>
        <v>107.76299999999998</v>
      </c>
      <c r="R58" s="15"/>
      <c r="S58" s="2"/>
      <c r="T58" s="2">
        <f t="shared" si="5"/>
        <v>13</v>
      </c>
      <c r="U58" s="2">
        <f t="shared" si="6"/>
        <v>7.4091828793774335</v>
      </c>
      <c r="V58" s="2">
        <v>13.2956</v>
      </c>
      <c r="W58" s="2">
        <v>14.7502</v>
      </c>
      <c r="X58" s="2">
        <v>6.2949999999999999</v>
      </c>
      <c r="Y58" s="2">
        <v>17.562999999999999</v>
      </c>
      <c r="Z58" s="2">
        <v>18.030999999999999</v>
      </c>
      <c r="AA58" s="2">
        <v>3.4988000000000001</v>
      </c>
      <c r="AB58" s="2">
        <v>4.2918000000000003</v>
      </c>
      <c r="AC58" s="2">
        <v>6.7389999999999999</v>
      </c>
      <c r="AD58" s="2">
        <v>12.607799999999999</v>
      </c>
      <c r="AE58" s="2">
        <v>4.3765999999999998</v>
      </c>
      <c r="AF58" s="2"/>
      <c r="AG58" s="2">
        <f t="shared" si="7"/>
        <v>108</v>
      </c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>
      <c r="A59" s="2" t="s">
        <v>104</v>
      </c>
      <c r="B59" s="2" t="s">
        <v>41</v>
      </c>
      <c r="C59" s="2">
        <v>77</v>
      </c>
      <c r="D59" s="2">
        <v>363</v>
      </c>
      <c r="E59" s="2">
        <v>153</v>
      </c>
      <c r="F59" s="2">
        <v>225</v>
      </c>
      <c r="G59" s="3">
        <v>0.4</v>
      </c>
      <c r="H59" s="2" t="e">
        <v>#N/A</v>
      </c>
      <c r="I59" s="2" t="s">
        <v>37</v>
      </c>
      <c r="J59" s="2">
        <v>156</v>
      </c>
      <c r="K59" s="2">
        <f t="shared" si="14"/>
        <v>-3</v>
      </c>
      <c r="L59" s="2"/>
      <c r="M59" s="2"/>
      <c r="N59" s="2"/>
      <c r="O59" s="2">
        <f t="shared" si="3"/>
        <v>30.6</v>
      </c>
      <c r="P59" s="15">
        <f t="shared" si="11"/>
        <v>172.8</v>
      </c>
      <c r="Q59" s="15">
        <f t="shared" si="4"/>
        <v>172.8</v>
      </c>
      <c r="R59" s="15"/>
      <c r="S59" s="2"/>
      <c r="T59" s="2">
        <f t="shared" si="5"/>
        <v>13</v>
      </c>
      <c r="U59" s="2">
        <f t="shared" si="6"/>
        <v>7.3529411764705879</v>
      </c>
      <c r="V59" s="2">
        <v>23.8</v>
      </c>
      <c r="W59" s="2">
        <v>30.4</v>
      </c>
      <c r="X59" s="2">
        <v>25.8</v>
      </c>
      <c r="Y59" s="2">
        <v>21.6</v>
      </c>
      <c r="Z59" s="2">
        <v>24.2</v>
      </c>
      <c r="AA59" s="2">
        <v>23.2</v>
      </c>
      <c r="AB59" s="2">
        <v>21.8</v>
      </c>
      <c r="AC59" s="2">
        <v>20.399999999999999</v>
      </c>
      <c r="AD59" s="2">
        <v>21</v>
      </c>
      <c r="AE59" s="2">
        <v>17.2</v>
      </c>
      <c r="AF59" s="2"/>
      <c r="AG59" s="2">
        <f t="shared" si="7"/>
        <v>69</v>
      </c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>
      <c r="A60" s="2" t="s">
        <v>105</v>
      </c>
      <c r="B60" s="2" t="s">
        <v>41</v>
      </c>
      <c r="C60" s="2">
        <v>73</v>
      </c>
      <c r="D60" s="2">
        <v>499</v>
      </c>
      <c r="E60" s="2">
        <v>157</v>
      </c>
      <c r="F60" s="2">
        <v>303</v>
      </c>
      <c r="G60" s="3">
        <v>0.33</v>
      </c>
      <c r="H60" s="2" t="e">
        <v>#N/A</v>
      </c>
      <c r="I60" s="2" t="s">
        <v>37</v>
      </c>
      <c r="J60" s="2">
        <v>165</v>
      </c>
      <c r="K60" s="2">
        <f t="shared" si="14"/>
        <v>-8</v>
      </c>
      <c r="L60" s="2"/>
      <c r="M60" s="2"/>
      <c r="N60" s="2"/>
      <c r="O60" s="2">
        <f t="shared" si="3"/>
        <v>31.4</v>
      </c>
      <c r="P60" s="15">
        <f t="shared" si="11"/>
        <v>105.19999999999999</v>
      </c>
      <c r="Q60" s="15">
        <f t="shared" si="4"/>
        <v>105.19999999999999</v>
      </c>
      <c r="R60" s="15"/>
      <c r="S60" s="2"/>
      <c r="T60" s="2">
        <f t="shared" si="5"/>
        <v>13</v>
      </c>
      <c r="U60" s="2">
        <f t="shared" si="6"/>
        <v>9.6496815286624216</v>
      </c>
      <c r="V60" s="2">
        <v>28.8</v>
      </c>
      <c r="W60" s="2">
        <v>38.4</v>
      </c>
      <c r="X60" s="2">
        <v>31.6</v>
      </c>
      <c r="Y60" s="2">
        <v>28.4</v>
      </c>
      <c r="Z60" s="2">
        <v>27</v>
      </c>
      <c r="AA60" s="2">
        <v>23</v>
      </c>
      <c r="AB60" s="2">
        <v>23</v>
      </c>
      <c r="AC60" s="2">
        <v>25.6</v>
      </c>
      <c r="AD60" s="2">
        <v>27.6</v>
      </c>
      <c r="AE60" s="2">
        <v>14</v>
      </c>
      <c r="AF60" s="2" t="s">
        <v>48</v>
      </c>
      <c r="AG60" s="2">
        <f t="shared" si="7"/>
        <v>35</v>
      </c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>
      <c r="A61" s="2" t="s">
        <v>106</v>
      </c>
      <c r="B61" s="2" t="s">
        <v>41</v>
      </c>
      <c r="C61" s="2">
        <v>35</v>
      </c>
      <c r="D61" s="2">
        <v>477</v>
      </c>
      <c r="E61" s="2">
        <v>113</v>
      </c>
      <c r="F61" s="2">
        <v>152</v>
      </c>
      <c r="G61" s="3">
        <v>0.35</v>
      </c>
      <c r="H61" s="2" t="e">
        <v>#N/A</v>
      </c>
      <c r="I61" s="2" t="s">
        <v>37</v>
      </c>
      <c r="J61" s="2">
        <v>115</v>
      </c>
      <c r="K61" s="2">
        <f t="shared" si="14"/>
        <v>-2</v>
      </c>
      <c r="L61" s="2"/>
      <c r="M61" s="2"/>
      <c r="N61" s="2"/>
      <c r="O61" s="2">
        <f t="shared" si="3"/>
        <v>22.6</v>
      </c>
      <c r="P61" s="15">
        <f t="shared" si="11"/>
        <v>141.80000000000001</v>
      </c>
      <c r="Q61" s="15">
        <f t="shared" si="4"/>
        <v>141.80000000000001</v>
      </c>
      <c r="R61" s="15"/>
      <c r="S61" s="2"/>
      <c r="T61" s="2">
        <f t="shared" si="5"/>
        <v>13</v>
      </c>
      <c r="U61" s="2">
        <f t="shared" si="6"/>
        <v>6.7256637168141591</v>
      </c>
      <c r="V61" s="2">
        <v>15.8</v>
      </c>
      <c r="W61" s="2">
        <v>20.399999999999999</v>
      </c>
      <c r="X61" s="2">
        <v>21</v>
      </c>
      <c r="Y61" s="2">
        <v>17.600000000000001</v>
      </c>
      <c r="Z61" s="2">
        <v>17.399999999999999</v>
      </c>
      <c r="AA61" s="2">
        <v>18.399999999999999</v>
      </c>
      <c r="AB61" s="2">
        <v>19.399999999999999</v>
      </c>
      <c r="AC61" s="2">
        <v>18.8</v>
      </c>
      <c r="AD61" s="2">
        <v>14.4</v>
      </c>
      <c r="AE61" s="2">
        <v>15.2</v>
      </c>
      <c r="AF61" s="2" t="s">
        <v>48</v>
      </c>
      <c r="AG61" s="2">
        <f t="shared" si="7"/>
        <v>50</v>
      </c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>
      <c r="A62" s="2" t="s">
        <v>107</v>
      </c>
      <c r="B62" s="2" t="s">
        <v>41</v>
      </c>
      <c r="C62" s="2">
        <v>303</v>
      </c>
      <c r="D62" s="2">
        <v>1248</v>
      </c>
      <c r="E62" s="2">
        <v>297</v>
      </c>
      <c r="F62" s="2">
        <v>410</v>
      </c>
      <c r="G62" s="3">
        <v>0.35</v>
      </c>
      <c r="H62" s="2">
        <v>40</v>
      </c>
      <c r="I62" s="2" t="s">
        <v>37</v>
      </c>
      <c r="J62" s="2">
        <v>315</v>
      </c>
      <c r="K62" s="2">
        <f t="shared" si="14"/>
        <v>-18</v>
      </c>
      <c r="L62" s="2"/>
      <c r="M62" s="2"/>
      <c r="N62" s="2"/>
      <c r="O62" s="2">
        <f t="shared" si="3"/>
        <v>59.4</v>
      </c>
      <c r="P62" s="15">
        <f t="shared" si="11"/>
        <v>362.19999999999993</v>
      </c>
      <c r="Q62" s="15">
        <f t="shared" si="4"/>
        <v>362.19999999999993</v>
      </c>
      <c r="R62" s="15"/>
      <c r="S62" s="2"/>
      <c r="T62" s="2">
        <f t="shared" si="5"/>
        <v>13</v>
      </c>
      <c r="U62" s="2">
        <f t="shared" si="6"/>
        <v>6.9023569023569022</v>
      </c>
      <c r="V62" s="2">
        <v>60.8</v>
      </c>
      <c r="W62" s="2">
        <v>74.400000000000006</v>
      </c>
      <c r="X62" s="2">
        <v>60.8</v>
      </c>
      <c r="Y62" s="2">
        <v>56.2</v>
      </c>
      <c r="Z62" s="2">
        <v>56.4</v>
      </c>
      <c r="AA62" s="2">
        <v>52.4</v>
      </c>
      <c r="AB62" s="2">
        <v>52.2</v>
      </c>
      <c r="AC62" s="2">
        <v>54.2</v>
      </c>
      <c r="AD62" s="2">
        <v>54.4</v>
      </c>
      <c r="AE62" s="2">
        <v>43.2</v>
      </c>
      <c r="AF62" s="2"/>
      <c r="AG62" s="2">
        <f t="shared" si="7"/>
        <v>127</v>
      </c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>
      <c r="A63" s="2" t="s">
        <v>108</v>
      </c>
      <c r="B63" s="2" t="s">
        <v>41</v>
      </c>
      <c r="C63" s="2">
        <v>434</v>
      </c>
      <c r="D63" s="2">
        <v>2225</v>
      </c>
      <c r="E63" s="11">
        <f>359+E96</f>
        <v>502</v>
      </c>
      <c r="F63" s="11">
        <f>1403+F96</f>
        <v>1406</v>
      </c>
      <c r="G63" s="3">
        <v>0.35</v>
      </c>
      <c r="H63" s="2">
        <v>45</v>
      </c>
      <c r="I63" s="2" t="s">
        <v>37</v>
      </c>
      <c r="J63" s="2">
        <v>451</v>
      </c>
      <c r="K63" s="2">
        <f t="shared" si="14"/>
        <v>51</v>
      </c>
      <c r="L63" s="2"/>
      <c r="M63" s="2"/>
      <c r="N63" s="2"/>
      <c r="O63" s="2">
        <f t="shared" si="3"/>
        <v>100.4</v>
      </c>
      <c r="P63" s="15"/>
      <c r="Q63" s="15">
        <f t="shared" si="4"/>
        <v>0</v>
      </c>
      <c r="R63" s="15"/>
      <c r="S63" s="2"/>
      <c r="T63" s="2">
        <f t="shared" si="5"/>
        <v>14.003984063745019</v>
      </c>
      <c r="U63" s="2">
        <f t="shared" si="6"/>
        <v>14.003984063745019</v>
      </c>
      <c r="V63" s="2">
        <v>118.2</v>
      </c>
      <c r="W63" s="2">
        <v>138.4</v>
      </c>
      <c r="X63" s="2">
        <v>92</v>
      </c>
      <c r="Y63" s="2">
        <v>116</v>
      </c>
      <c r="Z63" s="2">
        <v>111.6</v>
      </c>
      <c r="AA63" s="2">
        <v>101.4</v>
      </c>
      <c r="AB63" s="2">
        <v>84.2</v>
      </c>
      <c r="AC63" s="2">
        <v>77.8</v>
      </c>
      <c r="AD63" s="2">
        <v>100.8</v>
      </c>
      <c r="AE63" s="2">
        <v>62</v>
      </c>
      <c r="AF63" s="2" t="s">
        <v>48</v>
      </c>
      <c r="AG63" s="2">
        <f t="shared" si="7"/>
        <v>0</v>
      </c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>
      <c r="A64" s="9" t="s">
        <v>109</v>
      </c>
      <c r="B64" s="9" t="s">
        <v>36</v>
      </c>
      <c r="C64" s="9"/>
      <c r="D64" s="12">
        <v>153.22900000000001</v>
      </c>
      <c r="E64" s="11">
        <v>4.0469999999999997</v>
      </c>
      <c r="F64" s="9"/>
      <c r="G64" s="10">
        <v>0</v>
      </c>
      <c r="H64" s="9" t="e">
        <v>#N/A</v>
      </c>
      <c r="I64" s="9" t="s">
        <v>51</v>
      </c>
      <c r="J64" s="9">
        <v>10.9</v>
      </c>
      <c r="K64" s="9">
        <f t="shared" si="14"/>
        <v>-6.8530000000000006</v>
      </c>
      <c r="L64" s="9"/>
      <c r="M64" s="9"/>
      <c r="N64" s="9"/>
      <c r="O64" s="9">
        <f t="shared" si="3"/>
        <v>0.8093999999999999</v>
      </c>
      <c r="P64" s="17"/>
      <c r="Q64" s="15">
        <f t="shared" si="4"/>
        <v>0</v>
      </c>
      <c r="R64" s="17"/>
      <c r="S64" s="9"/>
      <c r="T64" s="2">
        <f t="shared" si="5"/>
        <v>0</v>
      </c>
      <c r="U64" s="9">
        <f t="shared" si="6"/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12" t="s">
        <v>110</v>
      </c>
      <c r="AG64" s="2">
        <f t="shared" si="7"/>
        <v>0</v>
      </c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>
      <c r="A65" s="9" t="s">
        <v>111</v>
      </c>
      <c r="B65" s="9" t="s">
        <v>36</v>
      </c>
      <c r="C65" s="9">
        <v>0.75</v>
      </c>
      <c r="D65" s="12">
        <v>1168.086</v>
      </c>
      <c r="E65" s="11">
        <v>342.88600000000002</v>
      </c>
      <c r="F65" s="11">
        <v>573.89300000000003</v>
      </c>
      <c r="G65" s="10">
        <v>0</v>
      </c>
      <c r="H65" s="9" t="e">
        <v>#N/A</v>
      </c>
      <c r="I65" s="9" t="s">
        <v>51</v>
      </c>
      <c r="J65" s="9">
        <v>429.71699999999998</v>
      </c>
      <c r="K65" s="9">
        <f t="shared" si="14"/>
        <v>-86.83099999999996</v>
      </c>
      <c r="L65" s="9"/>
      <c r="M65" s="9"/>
      <c r="N65" s="9"/>
      <c r="O65" s="9">
        <f t="shared" si="3"/>
        <v>68.577200000000005</v>
      </c>
      <c r="P65" s="17"/>
      <c r="Q65" s="15">
        <f t="shared" si="4"/>
        <v>0</v>
      </c>
      <c r="R65" s="17">
        <v>300</v>
      </c>
      <c r="S65" s="9"/>
      <c r="T65" s="2">
        <f t="shared" si="5"/>
        <v>8.3685685621460184</v>
      </c>
      <c r="U65" s="9">
        <f t="shared" si="6"/>
        <v>8.3685685621460184</v>
      </c>
      <c r="V65" s="9">
        <v>40.654200000000003</v>
      </c>
      <c r="W65" s="9">
        <v>0</v>
      </c>
      <c r="X65" s="9">
        <v>85.654200000000003</v>
      </c>
      <c r="Y65" s="9">
        <v>35.279600000000002</v>
      </c>
      <c r="Z65" s="9">
        <v>44.0974</v>
      </c>
      <c r="AA65" s="9">
        <v>55.430999999999997</v>
      </c>
      <c r="AB65" s="9">
        <v>51.376199999999997</v>
      </c>
      <c r="AC65" s="9">
        <v>44.134599999999999</v>
      </c>
      <c r="AD65" s="9">
        <v>39.067599999999999</v>
      </c>
      <c r="AE65" s="9">
        <v>13.9754</v>
      </c>
      <c r="AF65" s="12" t="s">
        <v>112</v>
      </c>
      <c r="AG65" s="2">
        <f t="shared" si="7"/>
        <v>0</v>
      </c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>
      <c r="A66" s="2" t="s">
        <v>113</v>
      </c>
      <c r="B66" s="2" t="s">
        <v>36</v>
      </c>
      <c r="C66" s="2">
        <v>317.37200000000001</v>
      </c>
      <c r="D66" s="2">
        <v>893.29399999999998</v>
      </c>
      <c r="E66" s="2">
        <v>321.70299999999997</v>
      </c>
      <c r="F66" s="2">
        <v>658.34299999999996</v>
      </c>
      <c r="G66" s="3">
        <v>1</v>
      </c>
      <c r="H66" s="2">
        <v>60</v>
      </c>
      <c r="I66" s="2" t="s">
        <v>37</v>
      </c>
      <c r="J66" s="2">
        <v>380.12799999999999</v>
      </c>
      <c r="K66" s="2">
        <f t="shared" si="14"/>
        <v>-58.425000000000011</v>
      </c>
      <c r="L66" s="2"/>
      <c r="M66" s="2"/>
      <c r="N66" s="2"/>
      <c r="O66" s="2">
        <f t="shared" si="3"/>
        <v>64.340599999999995</v>
      </c>
      <c r="P66" s="15">
        <f t="shared" ref="P66:P93" si="17">13*O66-F66</f>
        <v>178.08479999999997</v>
      </c>
      <c r="Q66" s="15">
        <f t="shared" si="4"/>
        <v>178.08479999999997</v>
      </c>
      <c r="R66" s="15"/>
      <c r="S66" s="2"/>
      <c r="T66" s="2">
        <f t="shared" si="5"/>
        <v>13</v>
      </c>
      <c r="U66" s="2">
        <f t="shared" si="6"/>
        <v>10.232155124447083</v>
      </c>
      <c r="V66" s="2">
        <v>60.220999999999997</v>
      </c>
      <c r="W66" s="2">
        <v>68.273799999999994</v>
      </c>
      <c r="X66" s="2">
        <v>65.816599999999994</v>
      </c>
      <c r="Y66" s="2">
        <v>60.304200000000002</v>
      </c>
      <c r="Z66" s="2">
        <v>61.3992</v>
      </c>
      <c r="AA66" s="2">
        <v>61.918999999999997</v>
      </c>
      <c r="AB66" s="2">
        <v>56.887999999999998</v>
      </c>
      <c r="AC66" s="2">
        <v>57.8354</v>
      </c>
      <c r="AD66" s="2">
        <v>47.241599999999998</v>
      </c>
      <c r="AE66" s="2">
        <v>39.537199999999999</v>
      </c>
      <c r="AF66" s="2"/>
      <c r="AG66" s="2">
        <f t="shared" si="7"/>
        <v>178</v>
      </c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>
      <c r="A67" s="2" t="s">
        <v>114</v>
      </c>
      <c r="B67" s="2" t="s">
        <v>36</v>
      </c>
      <c r="C67" s="2">
        <v>169.34100000000001</v>
      </c>
      <c r="D67" s="2">
        <v>753.77099999999996</v>
      </c>
      <c r="E67" s="2">
        <v>248.072</v>
      </c>
      <c r="F67" s="2">
        <v>499.6</v>
      </c>
      <c r="G67" s="3">
        <v>1</v>
      </c>
      <c r="H67" s="2">
        <v>60</v>
      </c>
      <c r="I67" s="2" t="s">
        <v>37</v>
      </c>
      <c r="J67" s="2">
        <v>297.73599999999999</v>
      </c>
      <c r="K67" s="2">
        <f t="shared" si="14"/>
        <v>-49.663999999999987</v>
      </c>
      <c r="L67" s="2"/>
      <c r="M67" s="2"/>
      <c r="N67" s="2"/>
      <c r="O67" s="2">
        <f t="shared" si="3"/>
        <v>49.614400000000003</v>
      </c>
      <c r="P67" s="15">
        <f t="shared" si="17"/>
        <v>145.38720000000001</v>
      </c>
      <c r="Q67" s="15">
        <f t="shared" si="4"/>
        <v>145.38720000000001</v>
      </c>
      <c r="R67" s="15"/>
      <c r="S67" s="2"/>
      <c r="T67" s="2">
        <f t="shared" si="5"/>
        <v>13</v>
      </c>
      <c r="U67" s="2">
        <f t="shared" si="6"/>
        <v>10.069657196297849</v>
      </c>
      <c r="V67" s="2">
        <v>46.538400000000003</v>
      </c>
      <c r="W67" s="2">
        <v>53.1248</v>
      </c>
      <c r="X67" s="2">
        <v>39.772799999999997</v>
      </c>
      <c r="Y67" s="2">
        <v>40.442399999999999</v>
      </c>
      <c r="Z67" s="2">
        <v>35.708599999999997</v>
      </c>
      <c r="AA67" s="2">
        <v>33.717399999999998</v>
      </c>
      <c r="AB67" s="2">
        <v>30.523800000000001</v>
      </c>
      <c r="AC67" s="2">
        <v>38.373399999999997</v>
      </c>
      <c r="AD67" s="2">
        <v>27.213200000000001</v>
      </c>
      <c r="AE67" s="2">
        <v>26.852</v>
      </c>
      <c r="AF67" s="2"/>
      <c r="AG67" s="2">
        <f t="shared" si="7"/>
        <v>145</v>
      </c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>
      <c r="A68" s="2" t="s">
        <v>115</v>
      </c>
      <c r="B68" s="2" t="s">
        <v>36</v>
      </c>
      <c r="C68" s="2">
        <v>410.59800000000001</v>
      </c>
      <c r="D68" s="2">
        <v>1418.0229999999999</v>
      </c>
      <c r="E68" s="2">
        <v>798.17399999999998</v>
      </c>
      <c r="F68" s="2">
        <v>282.661</v>
      </c>
      <c r="G68" s="3">
        <v>1</v>
      </c>
      <c r="H68" s="2">
        <v>55</v>
      </c>
      <c r="I68" s="2" t="s">
        <v>37</v>
      </c>
      <c r="J68" s="2">
        <v>1398.0820000000001</v>
      </c>
      <c r="K68" s="2">
        <f t="shared" si="14"/>
        <v>-599.90800000000013</v>
      </c>
      <c r="L68" s="2"/>
      <c r="M68" s="2"/>
      <c r="N68" s="2"/>
      <c r="O68" s="2">
        <f t="shared" si="3"/>
        <v>159.63479999999998</v>
      </c>
      <c r="P68" s="15">
        <f>10*O68-F68</f>
        <v>1313.6869999999999</v>
      </c>
      <c r="Q68" s="15">
        <f t="shared" ref="Q68" si="18">R68</f>
        <v>1500</v>
      </c>
      <c r="R68" s="15">
        <v>1500</v>
      </c>
      <c r="S68" s="2"/>
      <c r="T68" s="2">
        <f t="shared" si="5"/>
        <v>11.167120201860749</v>
      </c>
      <c r="U68" s="2">
        <f t="shared" si="6"/>
        <v>1.7706728106904011</v>
      </c>
      <c r="V68" s="2">
        <v>115.7692</v>
      </c>
      <c r="W68" s="2">
        <v>78.498000000000005</v>
      </c>
      <c r="X68" s="2">
        <v>101.631</v>
      </c>
      <c r="Y68" s="2">
        <v>88.272800000000004</v>
      </c>
      <c r="Z68" s="2">
        <v>80.346000000000004</v>
      </c>
      <c r="AA68" s="2">
        <v>63.917200000000001</v>
      </c>
      <c r="AB68" s="2">
        <v>60.584400000000002</v>
      </c>
      <c r="AC68" s="2">
        <v>66.019199999999998</v>
      </c>
      <c r="AD68" s="2">
        <v>55.646599999999999</v>
      </c>
      <c r="AE68" s="2">
        <v>54.573999999999998</v>
      </c>
      <c r="AF68" s="2" t="s">
        <v>58</v>
      </c>
      <c r="AG68" s="2">
        <f t="shared" si="7"/>
        <v>1500</v>
      </c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>
      <c r="A69" s="2" t="s">
        <v>116</v>
      </c>
      <c r="B69" s="2" t="s">
        <v>41</v>
      </c>
      <c r="C69" s="2">
        <v>23.512</v>
      </c>
      <c r="D69" s="2">
        <v>247.488</v>
      </c>
      <c r="E69" s="2">
        <v>70</v>
      </c>
      <c r="F69" s="2">
        <v>130</v>
      </c>
      <c r="G69" s="3">
        <v>0.5</v>
      </c>
      <c r="H69" s="2">
        <v>60</v>
      </c>
      <c r="I69" s="2" t="s">
        <v>37</v>
      </c>
      <c r="J69" s="2">
        <v>85</v>
      </c>
      <c r="K69" s="2">
        <f t="shared" si="14"/>
        <v>-15</v>
      </c>
      <c r="L69" s="2"/>
      <c r="M69" s="2"/>
      <c r="N69" s="2"/>
      <c r="O69" s="2">
        <f t="shared" si="3"/>
        <v>14</v>
      </c>
      <c r="P69" s="15">
        <f t="shared" si="17"/>
        <v>52</v>
      </c>
      <c r="Q69" s="15">
        <f t="shared" si="4"/>
        <v>52</v>
      </c>
      <c r="R69" s="15"/>
      <c r="S69" s="2"/>
      <c r="T69" s="2">
        <f t="shared" si="5"/>
        <v>13</v>
      </c>
      <c r="U69" s="2">
        <f t="shared" si="6"/>
        <v>9.2857142857142865</v>
      </c>
      <c r="V69" s="2">
        <v>10.6</v>
      </c>
      <c r="W69" s="2">
        <v>13.2</v>
      </c>
      <c r="X69" s="2">
        <v>18.497599999999998</v>
      </c>
      <c r="Y69" s="2">
        <v>11.2</v>
      </c>
      <c r="Z69" s="2">
        <v>12.6</v>
      </c>
      <c r="AA69" s="2">
        <v>12.4</v>
      </c>
      <c r="AB69" s="2">
        <v>11</v>
      </c>
      <c r="AC69" s="2">
        <v>12.4</v>
      </c>
      <c r="AD69" s="2">
        <v>12</v>
      </c>
      <c r="AE69" s="2">
        <v>10.8</v>
      </c>
      <c r="AF69" s="2"/>
      <c r="AG69" s="2">
        <f t="shared" si="7"/>
        <v>26</v>
      </c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>
      <c r="A70" s="2" t="s">
        <v>117</v>
      </c>
      <c r="B70" s="2" t="s">
        <v>36</v>
      </c>
      <c r="C70" s="2">
        <v>6.8730000000000002</v>
      </c>
      <c r="D70" s="2">
        <v>354.72899999999998</v>
      </c>
      <c r="E70" s="2">
        <v>87.406999999999996</v>
      </c>
      <c r="F70" s="2">
        <v>123.301</v>
      </c>
      <c r="G70" s="3">
        <v>1</v>
      </c>
      <c r="H70" s="2">
        <v>55</v>
      </c>
      <c r="I70" s="2" t="s">
        <v>37</v>
      </c>
      <c r="J70" s="2">
        <v>126.929</v>
      </c>
      <c r="K70" s="2">
        <f t="shared" ref="K70:K98" si="19">E70-J70</f>
        <v>-39.522000000000006</v>
      </c>
      <c r="L70" s="2"/>
      <c r="M70" s="2"/>
      <c r="N70" s="2"/>
      <c r="O70" s="2">
        <f t="shared" si="3"/>
        <v>17.481400000000001</v>
      </c>
      <c r="P70" s="15">
        <f t="shared" si="17"/>
        <v>103.95720000000001</v>
      </c>
      <c r="Q70" s="15">
        <f t="shared" si="4"/>
        <v>103.95720000000001</v>
      </c>
      <c r="R70" s="15"/>
      <c r="S70" s="2"/>
      <c r="T70" s="2">
        <f t="shared" si="5"/>
        <v>13</v>
      </c>
      <c r="U70" s="2">
        <f t="shared" si="6"/>
        <v>7.0532680448934295</v>
      </c>
      <c r="V70" s="2">
        <v>20.655200000000001</v>
      </c>
      <c r="W70" s="2">
        <v>19.6678</v>
      </c>
      <c r="X70" s="2">
        <v>22.219200000000001</v>
      </c>
      <c r="Y70" s="2">
        <v>16.947600000000001</v>
      </c>
      <c r="Z70" s="2">
        <v>16.679600000000001</v>
      </c>
      <c r="AA70" s="2">
        <v>14.010400000000001</v>
      </c>
      <c r="AB70" s="2">
        <v>18.037600000000001</v>
      </c>
      <c r="AC70" s="2">
        <v>20.993200000000002</v>
      </c>
      <c r="AD70" s="2">
        <v>8.3078000000000003</v>
      </c>
      <c r="AE70" s="2">
        <v>18.062999999999999</v>
      </c>
      <c r="AF70" s="2" t="s">
        <v>58</v>
      </c>
      <c r="AG70" s="2">
        <f t="shared" si="7"/>
        <v>104</v>
      </c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>
      <c r="A71" s="2" t="s">
        <v>118</v>
      </c>
      <c r="B71" s="2" t="s">
        <v>36</v>
      </c>
      <c r="C71" s="2">
        <v>40.234999999999999</v>
      </c>
      <c r="D71" s="2">
        <v>149.85900000000001</v>
      </c>
      <c r="E71" s="2">
        <v>85.167000000000002</v>
      </c>
      <c r="F71" s="2">
        <v>72.185000000000002</v>
      </c>
      <c r="G71" s="3">
        <v>1</v>
      </c>
      <c r="H71" s="2">
        <v>55</v>
      </c>
      <c r="I71" s="2" t="s">
        <v>37</v>
      </c>
      <c r="J71" s="2">
        <v>103.56100000000001</v>
      </c>
      <c r="K71" s="2">
        <f t="shared" si="19"/>
        <v>-18.394000000000005</v>
      </c>
      <c r="L71" s="2"/>
      <c r="M71" s="2"/>
      <c r="N71" s="2"/>
      <c r="O71" s="2">
        <f t="shared" ref="O71:O98" si="20">E71/5</f>
        <v>17.0334</v>
      </c>
      <c r="P71" s="15">
        <f>12*O71-F71</f>
        <v>132.2158</v>
      </c>
      <c r="Q71" s="15">
        <f t="shared" ref="Q71:Q98" si="21">P71</f>
        <v>132.2158</v>
      </c>
      <c r="R71" s="15"/>
      <c r="S71" s="2"/>
      <c r="T71" s="2">
        <f t="shared" ref="T71:T98" si="22">(F71+Q71)/O71</f>
        <v>12</v>
      </c>
      <c r="U71" s="2">
        <f t="shared" ref="U71:U98" si="23">F71/O71</f>
        <v>4.2378503410945552</v>
      </c>
      <c r="V71" s="2">
        <v>22.035799999999998</v>
      </c>
      <c r="W71" s="2">
        <v>19.390799999999999</v>
      </c>
      <c r="X71" s="2">
        <v>16.940999999999999</v>
      </c>
      <c r="Y71" s="2">
        <v>15.0158</v>
      </c>
      <c r="Z71" s="2">
        <v>19.6248</v>
      </c>
      <c r="AA71" s="2">
        <v>23.060400000000001</v>
      </c>
      <c r="AB71" s="2">
        <v>22.537199999999999</v>
      </c>
      <c r="AC71" s="2">
        <v>21.775200000000002</v>
      </c>
      <c r="AD71" s="2">
        <v>4.8327999999999998</v>
      </c>
      <c r="AE71" s="2">
        <v>18.2502</v>
      </c>
      <c r="AF71" s="2"/>
      <c r="AG71" s="2">
        <f t="shared" ref="AG71:AG98" si="24">ROUND(G71*Q71,0)</f>
        <v>132</v>
      </c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>
      <c r="A72" s="2" t="s">
        <v>119</v>
      </c>
      <c r="B72" s="2" t="s">
        <v>41</v>
      </c>
      <c r="C72" s="2">
        <v>104</v>
      </c>
      <c r="D72" s="2">
        <v>1314</v>
      </c>
      <c r="E72" s="2">
        <v>240</v>
      </c>
      <c r="F72" s="2">
        <v>547</v>
      </c>
      <c r="G72" s="3">
        <v>0.5</v>
      </c>
      <c r="H72" s="2">
        <v>40</v>
      </c>
      <c r="I72" s="2" t="s">
        <v>37</v>
      </c>
      <c r="J72" s="2">
        <v>270</v>
      </c>
      <c r="K72" s="2">
        <f t="shared" si="19"/>
        <v>-30</v>
      </c>
      <c r="L72" s="2"/>
      <c r="M72" s="2"/>
      <c r="N72" s="2"/>
      <c r="O72" s="2">
        <f t="shared" si="20"/>
        <v>48</v>
      </c>
      <c r="P72" s="15">
        <f t="shared" si="17"/>
        <v>77</v>
      </c>
      <c r="Q72" s="15">
        <f t="shared" si="21"/>
        <v>77</v>
      </c>
      <c r="R72" s="15"/>
      <c r="S72" s="2"/>
      <c r="T72" s="2">
        <f t="shared" si="22"/>
        <v>13</v>
      </c>
      <c r="U72" s="2">
        <f t="shared" si="23"/>
        <v>11.395833333333334</v>
      </c>
      <c r="V72" s="2">
        <v>45.2</v>
      </c>
      <c r="W72" s="2">
        <v>58.4</v>
      </c>
      <c r="X72" s="2">
        <v>43.4</v>
      </c>
      <c r="Y72" s="2">
        <v>43.8</v>
      </c>
      <c r="Z72" s="2">
        <v>41</v>
      </c>
      <c r="AA72" s="2">
        <v>37.4</v>
      </c>
      <c r="AB72" s="2">
        <v>41.2</v>
      </c>
      <c r="AC72" s="2">
        <v>44.4</v>
      </c>
      <c r="AD72" s="2">
        <v>45.2</v>
      </c>
      <c r="AE72" s="2">
        <v>34.4</v>
      </c>
      <c r="AF72" s="2" t="s">
        <v>48</v>
      </c>
      <c r="AG72" s="2">
        <f t="shared" si="24"/>
        <v>39</v>
      </c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>
      <c r="A73" s="2" t="s">
        <v>120</v>
      </c>
      <c r="B73" s="2" t="s">
        <v>41</v>
      </c>
      <c r="C73" s="2">
        <v>42</v>
      </c>
      <c r="D73" s="2">
        <v>340</v>
      </c>
      <c r="E73" s="2">
        <v>90</v>
      </c>
      <c r="F73" s="2">
        <v>183</v>
      </c>
      <c r="G73" s="3">
        <v>0.5</v>
      </c>
      <c r="H73" s="2">
        <v>60</v>
      </c>
      <c r="I73" s="2" t="s">
        <v>37</v>
      </c>
      <c r="J73" s="2">
        <v>101</v>
      </c>
      <c r="K73" s="2">
        <f t="shared" si="19"/>
        <v>-11</v>
      </c>
      <c r="L73" s="2"/>
      <c r="M73" s="2"/>
      <c r="N73" s="2"/>
      <c r="O73" s="2">
        <f t="shared" si="20"/>
        <v>18</v>
      </c>
      <c r="P73" s="15">
        <f t="shared" si="17"/>
        <v>51</v>
      </c>
      <c r="Q73" s="15">
        <f t="shared" si="21"/>
        <v>51</v>
      </c>
      <c r="R73" s="15"/>
      <c r="S73" s="2"/>
      <c r="T73" s="2">
        <f t="shared" si="22"/>
        <v>13</v>
      </c>
      <c r="U73" s="2">
        <f t="shared" si="23"/>
        <v>10.166666666666666</v>
      </c>
      <c r="V73" s="2">
        <v>16</v>
      </c>
      <c r="W73" s="2">
        <v>20.8</v>
      </c>
      <c r="X73" s="2">
        <v>25</v>
      </c>
      <c r="Y73" s="2">
        <v>19.399999999999999</v>
      </c>
      <c r="Z73" s="2">
        <v>17.600000000000001</v>
      </c>
      <c r="AA73" s="2">
        <v>18.600000000000001</v>
      </c>
      <c r="AB73" s="2">
        <v>18.2</v>
      </c>
      <c r="AC73" s="2">
        <v>19</v>
      </c>
      <c r="AD73" s="2">
        <v>6.4</v>
      </c>
      <c r="AE73" s="2">
        <v>18</v>
      </c>
      <c r="AF73" s="2"/>
      <c r="AG73" s="2">
        <f t="shared" si="24"/>
        <v>26</v>
      </c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>
      <c r="A74" s="2" t="s">
        <v>121</v>
      </c>
      <c r="B74" s="2" t="s">
        <v>41</v>
      </c>
      <c r="C74" s="2">
        <v>117</v>
      </c>
      <c r="D74" s="2">
        <v>407</v>
      </c>
      <c r="E74" s="2">
        <v>143</v>
      </c>
      <c r="F74" s="2">
        <v>312</v>
      </c>
      <c r="G74" s="3">
        <v>0.4</v>
      </c>
      <c r="H74" s="2">
        <v>55</v>
      </c>
      <c r="I74" s="2" t="s">
        <v>37</v>
      </c>
      <c r="J74" s="2">
        <v>153</v>
      </c>
      <c r="K74" s="2">
        <f t="shared" si="19"/>
        <v>-10</v>
      </c>
      <c r="L74" s="2"/>
      <c r="M74" s="2"/>
      <c r="N74" s="2"/>
      <c r="O74" s="2">
        <f t="shared" si="20"/>
        <v>28.6</v>
      </c>
      <c r="P74" s="15">
        <f t="shared" si="17"/>
        <v>59.800000000000011</v>
      </c>
      <c r="Q74" s="15">
        <f t="shared" si="21"/>
        <v>59.800000000000011</v>
      </c>
      <c r="R74" s="15"/>
      <c r="S74" s="2"/>
      <c r="T74" s="2">
        <f t="shared" si="22"/>
        <v>13</v>
      </c>
      <c r="U74" s="2">
        <f t="shared" si="23"/>
        <v>10.909090909090908</v>
      </c>
      <c r="V74" s="2">
        <v>24.2</v>
      </c>
      <c r="W74" s="2">
        <v>35</v>
      </c>
      <c r="X74" s="2">
        <v>33.200000000000003</v>
      </c>
      <c r="Y74" s="2">
        <v>30.2</v>
      </c>
      <c r="Z74" s="2">
        <v>29.2</v>
      </c>
      <c r="AA74" s="2">
        <v>29.6</v>
      </c>
      <c r="AB74" s="2">
        <v>22.2</v>
      </c>
      <c r="AC74" s="2">
        <v>23</v>
      </c>
      <c r="AD74" s="2">
        <v>26.8</v>
      </c>
      <c r="AE74" s="2">
        <v>23</v>
      </c>
      <c r="AF74" s="2"/>
      <c r="AG74" s="2">
        <f t="shared" si="24"/>
        <v>24</v>
      </c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>
      <c r="A75" s="2" t="s">
        <v>122</v>
      </c>
      <c r="B75" s="2" t="s">
        <v>36</v>
      </c>
      <c r="C75" s="2">
        <v>301.447</v>
      </c>
      <c r="D75" s="2">
        <v>1131.662</v>
      </c>
      <c r="E75" s="11">
        <f>315.166+E64</f>
        <v>319.21300000000002</v>
      </c>
      <c r="F75" s="2">
        <v>781.51800000000003</v>
      </c>
      <c r="G75" s="3">
        <v>1</v>
      </c>
      <c r="H75" s="2">
        <v>55</v>
      </c>
      <c r="I75" s="2" t="s">
        <v>37</v>
      </c>
      <c r="J75" s="2">
        <v>521.89099999999996</v>
      </c>
      <c r="K75" s="2">
        <f t="shared" si="19"/>
        <v>-202.67799999999994</v>
      </c>
      <c r="L75" s="2"/>
      <c r="M75" s="2"/>
      <c r="N75" s="2"/>
      <c r="O75" s="2">
        <f t="shared" si="20"/>
        <v>63.842600000000004</v>
      </c>
      <c r="P75" s="15">
        <f t="shared" si="17"/>
        <v>48.435799999999972</v>
      </c>
      <c r="Q75" s="15">
        <f t="shared" ref="Q75" si="25">R75</f>
        <v>500</v>
      </c>
      <c r="R75" s="15">
        <v>500</v>
      </c>
      <c r="S75" s="2"/>
      <c r="T75" s="2">
        <f t="shared" si="22"/>
        <v>20.073085995871093</v>
      </c>
      <c r="U75" s="2">
        <f t="shared" si="23"/>
        <v>12.241324758076894</v>
      </c>
      <c r="V75" s="2">
        <v>115.9158</v>
      </c>
      <c r="W75" s="2">
        <v>72.102800000000002</v>
      </c>
      <c r="X75" s="2">
        <v>71.871399999999994</v>
      </c>
      <c r="Y75" s="2">
        <v>50.831600000000002</v>
      </c>
      <c r="Z75" s="2">
        <v>84.114599999999996</v>
      </c>
      <c r="AA75" s="2">
        <v>91.318200000000004</v>
      </c>
      <c r="AB75" s="2">
        <v>83.299000000000007</v>
      </c>
      <c r="AC75" s="2">
        <v>80.762</v>
      </c>
      <c r="AD75" s="2">
        <v>50.281599999999997</v>
      </c>
      <c r="AE75" s="2">
        <v>23.444199999999999</v>
      </c>
      <c r="AF75" s="2" t="s">
        <v>68</v>
      </c>
      <c r="AG75" s="2">
        <f t="shared" si="24"/>
        <v>500</v>
      </c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>
      <c r="A76" s="2" t="s">
        <v>123</v>
      </c>
      <c r="B76" s="2" t="s">
        <v>36</v>
      </c>
      <c r="C76" s="2">
        <v>38.622999999999998</v>
      </c>
      <c r="D76" s="2">
        <v>10.77</v>
      </c>
      <c r="E76" s="2">
        <v>14.356</v>
      </c>
      <c r="F76" s="2">
        <v>25.085000000000001</v>
      </c>
      <c r="G76" s="3">
        <v>1</v>
      </c>
      <c r="H76" s="2" t="e">
        <v>#N/A</v>
      </c>
      <c r="I76" s="2" t="s">
        <v>37</v>
      </c>
      <c r="J76" s="2">
        <v>21.881</v>
      </c>
      <c r="K76" s="2">
        <f t="shared" si="19"/>
        <v>-7.5250000000000004</v>
      </c>
      <c r="L76" s="2"/>
      <c r="M76" s="2"/>
      <c r="N76" s="2"/>
      <c r="O76" s="2">
        <f t="shared" si="20"/>
        <v>2.8712</v>
      </c>
      <c r="P76" s="15">
        <f t="shared" si="17"/>
        <v>12.240600000000001</v>
      </c>
      <c r="Q76" s="15">
        <f t="shared" si="21"/>
        <v>12.240600000000001</v>
      </c>
      <c r="R76" s="15"/>
      <c r="S76" s="2"/>
      <c r="T76" s="2">
        <f t="shared" si="22"/>
        <v>13</v>
      </c>
      <c r="U76" s="2">
        <f t="shared" si="23"/>
        <v>8.7367651156310959</v>
      </c>
      <c r="V76" s="2">
        <v>3.859</v>
      </c>
      <c r="W76" s="2">
        <v>3.5169999999999999</v>
      </c>
      <c r="X76" s="2">
        <v>4.6736000000000004</v>
      </c>
      <c r="Y76" s="2">
        <v>7.1765999999999996</v>
      </c>
      <c r="Z76" s="2">
        <v>7.1765999999999996</v>
      </c>
      <c r="AA76" s="2">
        <v>2.5327999999999999</v>
      </c>
      <c r="AB76" s="2">
        <v>2.9049999999999998</v>
      </c>
      <c r="AC76" s="2">
        <v>2.9081999999999999</v>
      </c>
      <c r="AD76" s="2">
        <v>8.7040000000000006</v>
      </c>
      <c r="AE76" s="2">
        <v>2.8892000000000002</v>
      </c>
      <c r="AF76" s="2" t="s">
        <v>58</v>
      </c>
      <c r="AG76" s="2">
        <f t="shared" si="24"/>
        <v>12</v>
      </c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>
      <c r="A77" s="2" t="s">
        <v>124</v>
      </c>
      <c r="B77" s="2" t="s">
        <v>41</v>
      </c>
      <c r="C77" s="2">
        <v>54</v>
      </c>
      <c r="D77" s="2">
        <v>396</v>
      </c>
      <c r="E77" s="2">
        <v>101</v>
      </c>
      <c r="F77" s="2">
        <v>193</v>
      </c>
      <c r="G77" s="3">
        <v>0.4</v>
      </c>
      <c r="H77" s="2">
        <v>55</v>
      </c>
      <c r="I77" s="2" t="s">
        <v>37</v>
      </c>
      <c r="J77" s="2">
        <v>108</v>
      </c>
      <c r="K77" s="2">
        <f t="shared" si="19"/>
        <v>-7</v>
      </c>
      <c r="L77" s="2"/>
      <c r="M77" s="2"/>
      <c r="N77" s="2"/>
      <c r="O77" s="2">
        <f t="shared" si="20"/>
        <v>20.2</v>
      </c>
      <c r="P77" s="15">
        <f t="shared" si="17"/>
        <v>69.599999999999966</v>
      </c>
      <c r="Q77" s="15">
        <f t="shared" ref="Q77" si="26">R77</f>
        <v>120</v>
      </c>
      <c r="R77" s="15">
        <v>120</v>
      </c>
      <c r="S77" s="2"/>
      <c r="T77" s="2">
        <f t="shared" si="22"/>
        <v>15.495049504950495</v>
      </c>
      <c r="U77" s="2">
        <f t="shared" si="23"/>
        <v>9.5544554455445549</v>
      </c>
      <c r="V77" s="2">
        <v>15.2</v>
      </c>
      <c r="W77" s="2">
        <v>24.2</v>
      </c>
      <c r="X77" s="2">
        <v>24</v>
      </c>
      <c r="Y77" s="2">
        <v>19.600000000000001</v>
      </c>
      <c r="Z77" s="2">
        <v>18.600000000000001</v>
      </c>
      <c r="AA77" s="2">
        <v>16.600000000000001</v>
      </c>
      <c r="AB77" s="2">
        <v>17</v>
      </c>
      <c r="AC77" s="2">
        <v>17.399999999999999</v>
      </c>
      <c r="AD77" s="2">
        <v>14.2</v>
      </c>
      <c r="AE77" s="2">
        <v>20</v>
      </c>
      <c r="AF77" s="2"/>
      <c r="AG77" s="2">
        <f t="shared" si="24"/>
        <v>48</v>
      </c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>
      <c r="A78" s="2" t="s">
        <v>125</v>
      </c>
      <c r="B78" s="2" t="s">
        <v>36</v>
      </c>
      <c r="C78" s="2">
        <v>9.0210000000000008</v>
      </c>
      <c r="D78" s="2">
        <v>67.765000000000001</v>
      </c>
      <c r="E78" s="11">
        <f>44.061+E21</f>
        <v>54.893999999999998</v>
      </c>
      <c r="F78" s="11">
        <f>F21</f>
        <v>211.465</v>
      </c>
      <c r="G78" s="3">
        <v>1</v>
      </c>
      <c r="H78" s="2">
        <v>55</v>
      </c>
      <c r="I78" s="2" t="s">
        <v>37</v>
      </c>
      <c r="J78" s="2">
        <v>74.745000000000005</v>
      </c>
      <c r="K78" s="2">
        <f t="shared" si="19"/>
        <v>-19.851000000000006</v>
      </c>
      <c r="L78" s="2"/>
      <c r="M78" s="2"/>
      <c r="N78" s="2"/>
      <c r="O78" s="2">
        <f t="shared" si="20"/>
        <v>10.9788</v>
      </c>
      <c r="P78" s="15"/>
      <c r="Q78" s="15">
        <f t="shared" si="21"/>
        <v>0</v>
      </c>
      <c r="R78" s="15"/>
      <c r="S78" s="2"/>
      <c r="T78" s="2">
        <f t="shared" si="22"/>
        <v>19.261212518672352</v>
      </c>
      <c r="U78" s="2">
        <f t="shared" si="23"/>
        <v>19.261212518672352</v>
      </c>
      <c r="V78" s="2">
        <v>16.402999999999999</v>
      </c>
      <c r="W78" s="2">
        <v>18.0152</v>
      </c>
      <c r="X78" s="2">
        <v>8.6574000000000009</v>
      </c>
      <c r="Y78" s="2">
        <v>10.0962</v>
      </c>
      <c r="Z78" s="2">
        <v>11.690799999999999</v>
      </c>
      <c r="AA78" s="2">
        <v>13.2746</v>
      </c>
      <c r="AB78" s="2">
        <v>14.1038</v>
      </c>
      <c r="AC78" s="2">
        <v>7.7931999999999997</v>
      </c>
      <c r="AD78" s="2">
        <v>13.248200000000001</v>
      </c>
      <c r="AE78" s="2">
        <v>9.4125999999999994</v>
      </c>
      <c r="AF78" s="2" t="s">
        <v>126</v>
      </c>
      <c r="AG78" s="2">
        <f t="shared" si="24"/>
        <v>0</v>
      </c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>
      <c r="A79" s="2" t="s">
        <v>127</v>
      </c>
      <c r="B79" s="2" t="s">
        <v>41</v>
      </c>
      <c r="C79" s="2">
        <v>77</v>
      </c>
      <c r="D79" s="2">
        <v>995</v>
      </c>
      <c r="E79" s="2">
        <v>205</v>
      </c>
      <c r="F79" s="2">
        <v>452</v>
      </c>
      <c r="G79" s="3">
        <v>0.3</v>
      </c>
      <c r="H79" s="2">
        <v>40</v>
      </c>
      <c r="I79" s="2" t="s">
        <v>37</v>
      </c>
      <c r="J79" s="2">
        <v>220</v>
      </c>
      <c r="K79" s="2">
        <f t="shared" si="19"/>
        <v>-15</v>
      </c>
      <c r="L79" s="2"/>
      <c r="M79" s="2"/>
      <c r="N79" s="2"/>
      <c r="O79" s="2">
        <f t="shared" si="20"/>
        <v>41</v>
      </c>
      <c r="P79" s="15">
        <f t="shared" si="17"/>
        <v>81</v>
      </c>
      <c r="Q79" s="15">
        <f t="shared" si="21"/>
        <v>81</v>
      </c>
      <c r="R79" s="15"/>
      <c r="S79" s="2"/>
      <c r="T79" s="2">
        <f t="shared" si="22"/>
        <v>13</v>
      </c>
      <c r="U79" s="2">
        <f t="shared" si="23"/>
        <v>11.024390243902438</v>
      </c>
      <c r="V79" s="2">
        <v>39.200000000000003</v>
      </c>
      <c r="W79" s="2">
        <v>53.2</v>
      </c>
      <c r="X79" s="2">
        <v>47.6</v>
      </c>
      <c r="Y79" s="2">
        <v>39.6</v>
      </c>
      <c r="Z79" s="2">
        <v>36.6</v>
      </c>
      <c r="AA79" s="2">
        <v>32</v>
      </c>
      <c r="AB79" s="2">
        <v>33.6</v>
      </c>
      <c r="AC79" s="2">
        <v>35.799999999999997</v>
      </c>
      <c r="AD79" s="2">
        <v>39.799999999999997</v>
      </c>
      <c r="AE79" s="2">
        <v>13.4</v>
      </c>
      <c r="AF79" s="2"/>
      <c r="AG79" s="2">
        <f t="shared" si="24"/>
        <v>24</v>
      </c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>
      <c r="A80" s="2" t="s">
        <v>128</v>
      </c>
      <c r="B80" s="2" t="s">
        <v>41</v>
      </c>
      <c r="C80" s="2">
        <v>53</v>
      </c>
      <c r="D80" s="2">
        <v>668</v>
      </c>
      <c r="E80" s="2">
        <v>121</v>
      </c>
      <c r="F80" s="2">
        <v>325</v>
      </c>
      <c r="G80" s="3">
        <v>0.3</v>
      </c>
      <c r="H80" s="2">
        <v>40</v>
      </c>
      <c r="I80" s="2" t="s">
        <v>37</v>
      </c>
      <c r="J80" s="2">
        <v>139</v>
      </c>
      <c r="K80" s="2">
        <f t="shared" si="19"/>
        <v>-18</v>
      </c>
      <c r="L80" s="2"/>
      <c r="M80" s="2"/>
      <c r="N80" s="2"/>
      <c r="O80" s="2">
        <f t="shared" si="20"/>
        <v>24.2</v>
      </c>
      <c r="P80" s="15"/>
      <c r="Q80" s="15">
        <f t="shared" si="21"/>
        <v>0</v>
      </c>
      <c r="R80" s="15"/>
      <c r="S80" s="2"/>
      <c r="T80" s="2">
        <f t="shared" si="22"/>
        <v>13.429752066115704</v>
      </c>
      <c r="U80" s="2">
        <f t="shared" si="23"/>
        <v>13.429752066115704</v>
      </c>
      <c r="V80" s="2">
        <v>25</v>
      </c>
      <c r="W80" s="2">
        <v>35.6</v>
      </c>
      <c r="X80" s="2">
        <v>21.4</v>
      </c>
      <c r="Y80" s="2">
        <v>23</v>
      </c>
      <c r="Z80" s="2">
        <v>23</v>
      </c>
      <c r="AA80" s="2">
        <v>21.4</v>
      </c>
      <c r="AB80" s="2">
        <v>17.8</v>
      </c>
      <c r="AC80" s="2">
        <v>21.4</v>
      </c>
      <c r="AD80" s="2">
        <v>21.4</v>
      </c>
      <c r="AE80" s="2">
        <v>18</v>
      </c>
      <c r="AF80" s="2"/>
      <c r="AG80" s="2">
        <f t="shared" si="24"/>
        <v>0</v>
      </c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>
      <c r="A81" s="2" t="s">
        <v>129</v>
      </c>
      <c r="B81" s="2" t="s">
        <v>41</v>
      </c>
      <c r="C81" s="2">
        <v>-4</v>
      </c>
      <c r="D81" s="2">
        <v>427</v>
      </c>
      <c r="E81" s="2">
        <v>89</v>
      </c>
      <c r="F81" s="2">
        <v>147</v>
      </c>
      <c r="G81" s="3">
        <v>0.3</v>
      </c>
      <c r="H81" s="2">
        <v>40</v>
      </c>
      <c r="I81" s="2" t="s">
        <v>37</v>
      </c>
      <c r="J81" s="2">
        <v>96</v>
      </c>
      <c r="K81" s="2">
        <f t="shared" si="19"/>
        <v>-7</v>
      </c>
      <c r="L81" s="2"/>
      <c r="M81" s="2"/>
      <c r="N81" s="2"/>
      <c r="O81" s="2">
        <f t="shared" si="20"/>
        <v>17.8</v>
      </c>
      <c r="P81" s="15">
        <f t="shared" si="17"/>
        <v>84.4</v>
      </c>
      <c r="Q81" s="15">
        <f t="shared" si="21"/>
        <v>84.4</v>
      </c>
      <c r="R81" s="15"/>
      <c r="S81" s="2"/>
      <c r="T81" s="2">
        <f t="shared" si="22"/>
        <v>13</v>
      </c>
      <c r="U81" s="2">
        <f t="shared" si="23"/>
        <v>8.2584269662921344</v>
      </c>
      <c r="V81" s="2">
        <v>10</v>
      </c>
      <c r="W81" s="2">
        <v>15</v>
      </c>
      <c r="X81" s="2">
        <v>19</v>
      </c>
      <c r="Y81" s="2">
        <v>11.6</v>
      </c>
      <c r="Z81" s="2">
        <v>11.2</v>
      </c>
      <c r="AA81" s="2">
        <v>15</v>
      </c>
      <c r="AB81" s="2">
        <v>15.4</v>
      </c>
      <c r="AC81" s="2">
        <v>16.2</v>
      </c>
      <c r="AD81" s="2">
        <v>12.4</v>
      </c>
      <c r="AE81" s="2">
        <v>21.6</v>
      </c>
      <c r="AF81" s="2"/>
      <c r="AG81" s="2">
        <f t="shared" si="24"/>
        <v>25</v>
      </c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>
      <c r="A82" s="2" t="s">
        <v>130</v>
      </c>
      <c r="B82" s="2" t="s">
        <v>41</v>
      </c>
      <c r="C82" s="2">
        <v>-2</v>
      </c>
      <c r="D82" s="2">
        <v>148</v>
      </c>
      <c r="E82" s="2">
        <v>70</v>
      </c>
      <c r="F82" s="2">
        <v>71</v>
      </c>
      <c r="G82" s="3">
        <v>0.12</v>
      </c>
      <c r="H82" s="2">
        <v>45</v>
      </c>
      <c r="I82" s="2" t="s">
        <v>37</v>
      </c>
      <c r="J82" s="2">
        <v>78</v>
      </c>
      <c r="K82" s="2">
        <f t="shared" si="19"/>
        <v>-8</v>
      </c>
      <c r="L82" s="2"/>
      <c r="M82" s="2"/>
      <c r="N82" s="2"/>
      <c r="O82" s="2">
        <f t="shared" si="20"/>
        <v>14</v>
      </c>
      <c r="P82" s="15">
        <f t="shared" si="17"/>
        <v>111</v>
      </c>
      <c r="Q82" s="15">
        <f t="shared" si="21"/>
        <v>111</v>
      </c>
      <c r="R82" s="15"/>
      <c r="S82" s="2"/>
      <c r="T82" s="2">
        <f t="shared" si="22"/>
        <v>13</v>
      </c>
      <c r="U82" s="2">
        <f t="shared" si="23"/>
        <v>5.0714285714285712</v>
      </c>
      <c r="V82" s="2">
        <v>11</v>
      </c>
      <c r="W82" s="2">
        <v>11.6</v>
      </c>
      <c r="X82" s="2">
        <v>15.6</v>
      </c>
      <c r="Y82" s="2">
        <v>9.6</v>
      </c>
      <c r="Z82" s="2">
        <v>3.6</v>
      </c>
      <c r="AA82" s="2">
        <v>10.8</v>
      </c>
      <c r="AB82" s="2">
        <v>9.1999999999999993</v>
      </c>
      <c r="AC82" s="2">
        <v>0</v>
      </c>
      <c r="AD82" s="2">
        <v>0</v>
      </c>
      <c r="AE82" s="2">
        <v>0</v>
      </c>
      <c r="AF82" s="2" t="s">
        <v>63</v>
      </c>
      <c r="AG82" s="2">
        <f t="shared" si="24"/>
        <v>13</v>
      </c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>
      <c r="A83" s="2" t="s">
        <v>131</v>
      </c>
      <c r="B83" s="2" t="s">
        <v>41</v>
      </c>
      <c r="C83" s="2"/>
      <c r="D83" s="2">
        <v>272</v>
      </c>
      <c r="E83" s="2">
        <v>55</v>
      </c>
      <c r="F83" s="2">
        <v>214</v>
      </c>
      <c r="G83" s="3">
        <v>7.0000000000000007E-2</v>
      </c>
      <c r="H83" s="2">
        <v>60</v>
      </c>
      <c r="I83" s="2" t="s">
        <v>37</v>
      </c>
      <c r="J83" s="2">
        <v>57</v>
      </c>
      <c r="K83" s="2">
        <f t="shared" si="19"/>
        <v>-2</v>
      </c>
      <c r="L83" s="2"/>
      <c r="M83" s="2"/>
      <c r="N83" s="2"/>
      <c r="O83" s="2">
        <f t="shared" si="20"/>
        <v>11</v>
      </c>
      <c r="P83" s="15"/>
      <c r="Q83" s="15">
        <f t="shared" si="21"/>
        <v>0</v>
      </c>
      <c r="R83" s="15"/>
      <c r="S83" s="2"/>
      <c r="T83" s="2">
        <f t="shared" si="22"/>
        <v>19.454545454545453</v>
      </c>
      <c r="U83" s="2">
        <f t="shared" si="23"/>
        <v>19.454545454545453</v>
      </c>
      <c r="V83" s="2">
        <v>10.6</v>
      </c>
      <c r="W83" s="2">
        <v>14.6</v>
      </c>
      <c r="X83" s="2">
        <v>11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 t="s">
        <v>132</v>
      </c>
      <c r="AG83" s="2">
        <f t="shared" si="24"/>
        <v>0</v>
      </c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>
      <c r="A84" s="2" t="s">
        <v>133</v>
      </c>
      <c r="B84" s="2" t="s">
        <v>41</v>
      </c>
      <c r="C84" s="2">
        <v>15</v>
      </c>
      <c r="D84" s="2">
        <v>320</v>
      </c>
      <c r="E84" s="2">
        <v>59</v>
      </c>
      <c r="F84" s="2">
        <v>272</v>
      </c>
      <c r="G84" s="3">
        <v>0.12</v>
      </c>
      <c r="H84" s="2">
        <v>90</v>
      </c>
      <c r="I84" s="2" t="s">
        <v>37</v>
      </c>
      <c r="J84" s="2">
        <v>60</v>
      </c>
      <c r="K84" s="2">
        <f t="shared" si="19"/>
        <v>-1</v>
      </c>
      <c r="L84" s="2"/>
      <c r="M84" s="2"/>
      <c r="N84" s="2"/>
      <c r="O84" s="2">
        <f t="shared" si="20"/>
        <v>11.8</v>
      </c>
      <c r="P84" s="15"/>
      <c r="Q84" s="15">
        <f t="shared" si="21"/>
        <v>0</v>
      </c>
      <c r="R84" s="15"/>
      <c r="S84" s="2"/>
      <c r="T84" s="2">
        <f t="shared" si="22"/>
        <v>23.050847457627118</v>
      </c>
      <c r="U84" s="2">
        <f t="shared" si="23"/>
        <v>23.050847457627118</v>
      </c>
      <c r="V84" s="2">
        <v>16.8</v>
      </c>
      <c r="W84" s="2">
        <v>20</v>
      </c>
      <c r="X84" s="2">
        <v>12.2</v>
      </c>
      <c r="Y84" s="2">
        <v>9.6</v>
      </c>
      <c r="Z84" s="2">
        <v>7.4</v>
      </c>
      <c r="AA84" s="2">
        <v>8.1999999999999993</v>
      </c>
      <c r="AB84" s="2">
        <v>5.4</v>
      </c>
      <c r="AC84" s="2">
        <v>0</v>
      </c>
      <c r="AD84" s="2">
        <v>0</v>
      </c>
      <c r="AE84" s="2">
        <v>0</v>
      </c>
      <c r="AF84" s="2" t="s">
        <v>63</v>
      </c>
      <c r="AG84" s="2">
        <f t="shared" si="24"/>
        <v>0</v>
      </c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>
      <c r="A85" s="2" t="s">
        <v>134</v>
      </c>
      <c r="B85" s="2" t="s">
        <v>36</v>
      </c>
      <c r="C85" s="2">
        <v>53.567999999999998</v>
      </c>
      <c r="D85" s="2"/>
      <c r="E85" s="2">
        <v>6.2789999999999999</v>
      </c>
      <c r="F85" s="2">
        <v>45.177</v>
      </c>
      <c r="G85" s="3">
        <v>1</v>
      </c>
      <c r="H85" s="2" t="e">
        <v>#N/A</v>
      </c>
      <c r="I85" s="2" t="s">
        <v>37</v>
      </c>
      <c r="J85" s="2">
        <v>6.58</v>
      </c>
      <c r="K85" s="2">
        <f t="shared" si="19"/>
        <v>-0.30100000000000016</v>
      </c>
      <c r="L85" s="2"/>
      <c r="M85" s="2"/>
      <c r="N85" s="2"/>
      <c r="O85" s="2">
        <f t="shared" si="20"/>
        <v>1.2558</v>
      </c>
      <c r="P85" s="15"/>
      <c r="Q85" s="15">
        <f t="shared" si="21"/>
        <v>0</v>
      </c>
      <c r="R85" s="15"/>
      <c r="S85" s="2"/>
      <c r="T85" s="2">
        <f t="shared" si="22"/>
        <v>35.974677496416625</v>
      </c>
      <c r="U85" s="2">
        <f t="shared" si="23"/>
        <v>35.974677496416625</v>
      </c>
      <c r="V85" s="2">
        <v>0.13880000000000001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19" t="s">
        <v>135</v>
      </c>
      <c r="AG85" s="2">
        <f t="shared" si="24"/>
        <v>0</v>
      </c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>
      <c r="A86" s="2" t="s">
        <v>136</v>
      </c>
      <c r="B86" s="2" t="s">
        <v>41</v>
      </c>
      <c r="C86" s="2"/>
      <c r="D86" s="2">
        <v>174</v>
      </c>
      <c r="E86" s="2">
        <v>98</v>
      </c>
      <c r="F86" s="2">
        <v>62</v>
      </c>
      <c r="G86" s="3">
        <v>7.0000000000000007E-2</v>
      </c>
      <c r="H86" s="2">
        <v>90</v>
      </c>
      <c r="I86" s="2" t="s">
        <v>37</v>
      </c>
      <c r="J86" s="2">
        <v>104</v>
      </c>
      <c r="K86" s="2">
        <f t="shared" si="19"/>
        <v>-6</v>
      </c>
      <c r="L86" s="2"/>
      <c r="M86" s="2"/>
      <c r="N86" s="2"/>
      <c r="O86" s="2">
        <f t="shared" si="20"/>
        <v>19.600000000000001</v>
      </c>
      <c r="P86" s="15">
        <f>11*O86-F86</f>
        <v>153.60000000000002</v>
      </c>
      <c r="Q86" s="15">
        <f t="shared" ref="Q86:Q87" si="27">R86</f>
        <v>200</v>
      </c>
      <c r="R86" s="15">
        <v>200</v>
      </c>
      <c r="S86" s="2"/>
      <c r="T86" s="2">
        <f t="shared" si="22"/>
        <v>13.367346938775508</v>
      </c>
      <c r="U86" s="2">
        <f t="shared" si="23"/>
        <v>3.1632653061224487</v>
      </c>
      <c r="V86" s="2">
        <v>0</v>
      </c>
      <c r="W86" s="2">
        <v>0</v>
      </c>
      <c r="X86" s="2">
        <v>0</v>
      </c>
      <c r="Y86" s="2">
        <v>0</v>
      </c>
      <c r="Z86" s="2">
        <v>0.8</v>
      </c>
      <c r="AA86" s="2">
        <v>14.4</v>
      </c>
      <c r="AB86" s="2">
        <v>13.6</v>
      </c>
      <c r="AC86" s="2">
        <v>0</v>
      </c>
      <c r="AD86" s="2">
        <v>0</v>
      </c>
      <c r="AE86" s="2">
        <v>0</v>
      </c>
      <c r="AF86" s="14" t="s">
        <v>63</v>
      </c>
      <c r="AG86" s="2">
        <f t="shared" si="24"/>
        <v>14</v>
      </c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>
      <c r="A87" s="2" t="s">
        <v>137</v>
      </c>
      <c r="B87" s="2" t="s">
        <v>41</v>
      </c>
      <c r="C87" s="2">
        <v>-1</v>
      </c>
      <c r="D87" s="2">
        <v>131</v>
      </c>
      <c r="E87" s="2">
        <v>69</v>
      </c>
      <c r="F87" s="2">
        <v>55</v>
      </c>
      <c r="G87" s="3">
        <v>0.05</v>
      </c>
      <c r="H87" s="2">
        <v>90</v>
      </c>
      <c r="I87" s="2" t="s">
        <v>37</v>
      </c>
      <c r="J87" s="2">
        <v>70</v>
      </c>
      <c r="K87" s="2">
        <f t="shared" si="19"/>
        <v>-1</v>
      </c>
      <c r="L87" s="2"/>
      <c r="M87" s="2"/>
      <c r="N87" s="2"/>
      <c r="O87" s="2">
        <f t="shared" si="20"/>
        <v>13.8</v>
      </c>
      <c r="P87" s="15">
        <f>12*O87-F87</f>
        <v>110.60000000000002</v>
      </c>
      <c r="Q87" s="15">
        <f t="shared" si="27"/>
        <v>200</v>
      </c>
      <c r="R87" s="15">
        <v>200</v>
      </c>
      <c r="S87" s="2"/>
      <c r="T87" s="2">
        <f t="shared" si="22"/>
        <v>18.478260869565215</v>
      </c>
      <c r="U87" s="2">
        <f t="shared" si="23"/>
        <v>3.9855072463768115</v>
      </c>
      <c r="V87" s="2">
        <v>4.2</v>
      </c>
      <c r="W87" s="2">
        <v>8.6</v>
      </c>
      <c r="X87" s="2">
        <v>25.6</v>
      </c>
      <c r="Y87" s="2">
        <v>13.2</v>
      </c>
      <c r="Z87" s="2">
        <v>3.2</v>
      </c>
      <c r="AA87" s="2">
        <v>13.8</v>
      </c>
      <c r="AB87" s="2">
        <v>13.2</v>
      </c>
      <c r="AC87" s="2">
        <v>0</v>
      </c>
      <c r="AD87" s="2">
        <v>0</v>
      </c>
      <c r="AE87" s="2">
        <v>0</v>
      </c>
      <c r="AF87" s="2" t="s">
        <v>48</v>
      </c>
      <c r="AG87" s="2">
        <f t="shared" si="24"/>
        <v>10</v>
      </c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>
      <c r="A88" s="2" t="s">
        <v>138</v>
      </c>
      <c r="B88" s="2" t="s">
        <v>41</v>
      </c>
      <c r="C88" s="2">
        <v>40</v>
      </c>
      <c r="D88" s="2">
        <v>352</v>
      </c>
      <c r="E88" s="2">
        <v>101</v>
      </c>
      <c r="F88" s="2">
        <v>284</v>
      </c>
      <c r="G88" s="3">
        <v>5.5E-2</v>
      </c>
      <c r="H88" s="2">
        <v>90</v>
      </c>
      <c r="I88" s="2" t="s">
        <v>37</v>
      </c>
      <c r="J88" s="2">
        <v>106</v>
      </c>
      <c r="K88" s="2">
        <f t="shared" si="19"/>
        <v>-5</v>
      </c>
      <c r="L88" s="2"/>
      <c r="M88" s="2"/>
      <c r="N88" s="2"/>
      <c r="O88" s="2">
        <f t="shared" si="20"/>
        <v>20.2</v>
      </c>
      <c r="P88" s="15"/>
      <c r="Q88" s="15">
        <f t="shared" si="21"/>
        <v>0</v>
      </c>
      <c r="R88" s="15"/>
      <c r="S88" s="2"/>
      <c r="T88" s="2">
        <f t="shared" si="22"/>
        <v>14.059405940594059</v>
      </c>
      <c r="U88" s="2">
        <f t="shared" si="23"/>
        <v>14.059405940594059</v>
      </c>
      <c r="V88" s="2">
        <v>20.2</v>
      </c>
      <c r="W88" s="2">
        <v>21.4</v>
      </c>
      <c r="X88" s="2">
        <v>16.600000000000001</v>
      </c>
      <c r="Y88" s="2">
        <v>12.2</v>
      </c>
      <c r="Z88" s="2">
        <v>6.8</v>
      </c>
      <c r="AA88" s="2">
        <v>14.4</v>
      </c>
      <c r="AB88" s="2">
        <v>10</v>
      </c>
      <c r="AC88" s="2">
        <v>0</v>
      </c>
      <c r="AD88" s="2">
        <v>0</v>
      </c>
      <c r="AE88" s="2">
        <v>0</v>
      </c>
      <c r="AF88" s="2" t="s">
        <v>63</v>
      </c>
      <c r="AG88" s="2">
        <f t="shared" si="24"/>
        <v>0</v>
      </c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>
      <c r="A89" s="2" t="s">
        <v>139</v>
      </c>
      <c r="B89" s="2" t="s">
        <v>41</v>
      </c>
      <c r="C89" s="2">
        <v>54</v>
      </c>
      <c r="D89" s="2">
        <v>224</v>
      </c>
      <c r="E89" s="2">
        <v>78</v>
      </c>
      <c r="F89" s="2">
        <v>191</v>
      </c>
      <c r="G89" s="3">
        <v>5.5E-2</v>
      </c>
      <c r="H89" s="2">
        <v>90</v>
      </c>
      <c r="I89" s="2" t="s">
        <v>37</v>
      </c>
      <c r="J89" s="2">
        <v>87</v>
      </c>
      <c r="K89" s="2">
        <f t="shared" si="19"/>
        <v>-9</v>
      </c>
      <c r="L89" s="2"/>
      <c r="M89" s="2"/>
      <c r="N89" s="2"/>
      <c r="O89" s="2">
        <f t="shared" si="20"/>
        <v>15.6</v>
      </c>
      <c r="P89" s="15">
        <f t="shared" si="17"/>
        <v>11.799999999999983</v>
      </c>
      <c r="Q89" s="15">
        <f t="shared" ref="Q89" si="28">R89</f>
        <v>100</v>
      </c>
      <c r="R89" s="15">
        <v>100</v>
      </c>
      <c r="S89" s="2"/>
      <c r="T89" s="2">
        <f t="shared" si="22"/>
        <v>18.653846153846153</v>
      </c>
      <c r="U89" s="2">
        <f t="shared" si="23"/>
        <v>12.243589743589745</v>
      </c>
      <c r="V89" s="2">
        <v>17.2</v>
      </c>
      <c r="W89" s="2">
        <v>18</v>
      </c>
      <c r="X89" s="2">
        <v>18.399999999999999</v>
      </c>
      <c r="Y89" s="2">
        <v>10.199999999999999</v>
      </c>
      <c r="Z89" s="2">
        <v>6</v>
      </c>
      <c r="AA89" s="2">
        <v>14.6</v>
      </c>
      <c r="AB89" s="2">
        <v>10.8</v>
      </c>
      <c r="AC89" s="2">
        <v>0</v>
      </c>
      <c r="AD89" s="2">
        <v>0</v>
      </c>
      <c r="AE89" s="2">
        <v>0</v>
      </c>
      <c r="AF89" s="2" t="s">
        <v>63</v>
      </c>
      <c r="AG89" s="2">
        <f t="shared" si="24"/>
        <v>6</v>
      </c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>
      <c r="A90" s="2" t="s">
        <v>140</v>
      </c>
      <c r="B90" s="2" t="s">
        <v>41</v>
      </c>
      <c r="C90" s="2">
        <v>43</v>
      </c>
      <c r="D90" s="2">
        <v>329</v>
      </c>
      <c r="E90" s="2">
        <v>57</v>
      </c>
      <c r="F90" s="2">
        <v>274</v>
      </c>
      <c r="G90" s="3">
        <v>5.5E-2</v>
      </c>
      <c r="H90" s="2">
        <v>90</v>
      </c>
      <c r="I90" s="2" t="s">
        <v>37</v>
      </c>
      <c r="J90" s="2">
        <v>64</v>
      </c>
      <c r="K90" s="2">
        <f t="shared" si="19"/>
        <v>-7</v>
      </c>
      <c r="L90" s="2"/>
      <c r="M90" s="2"/>
      <c r="N90" s="2"/>
      <c r="O90" s="2">
        <f t="shared" si="20"/>
        <v>11.4</v>
      </c>
      <c r="P90" s="15"/>
      <c r="Q90" s="15">
        <f t="shared" si="21"/>
        <v>0</v>
      </c>
      <c r="R90" s="15"/>
      <c r="S90" s="2"/>
      <c r="T90" s="2">
        <f t="shared" si="22"/>
        <v>24.035087719298247</v>
      </c>
      <c r="U90" s="2">
        <f t="shared" si="23"/>
        <v>24.035087719298247</v>
      </c>
      <c r="V90" s="2">
        <v>15</v>
      </c>
      <c r="W90" s="2">
        <v>19.600000000000001</v>
      </c>
      <c r="X90" s="2">
        <v>14.6</v>
      </c>
      <c r="Y90" s="2">
        <v>12.4</v>
      </c>
      <c r="Z90" s="2">
        <v>9.4</v>
      </c>
      <c r="AA90" s="2">
        <v>11.8</v>
      </c>
      <c r="AB90" s="2">
        <v>7.4</v>
      </c>
      <c r="AC90" s="2">
        <v>0</v>
      </c>
      <c r="AD90" s="2">
        <v>0</v>
      </c>
      <c r="AE90" s="2">
        <v>0</v>
      </c>
      <c r="AF90" s="2" t="s">
        <v>63</v>
      </c>
      <c r="AG90" s="2">
        <f t="shared" si="24"/>
        <v>0</v>
      </c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>
      <c r="A91" s="2" t="s">
        <v>141</v>
      </c>
      <c r="B91" s="2" t="s">
        <v>41</v>
      </c>
      <c r="C91" s="2">
        <v>143</v>
      </c>
      <c r="D91" s="2">
        <v>1204</v>
      </c>
      <c r="E91" s="2">
        <v>320</v>
      </c>
      <c r="F91" s="2">
        <v>737</v>
      </c>
      <c r="G91" s="3">
        <v>0.375</v>
      </c>
      <c r="H91" s="2">
        <v>50</v>
      </c>
      <c r="I91" s="2" t="s">
        <v>37</v>
      </c>
      <c r="J91" s="2">
        <v>344</v>
      </c>
      <c r="K91" s="2">
        <f t="shared" si="19"/>
        <v>-24</v>
      </c>
      <c r="L91" s="2"/>
      <c r="M91" s="2"/>
      <c r="N91" s="2"/>
      <c r="O91" s="2">
        <f t="shared" si="20"/>
        <v>64</v>
      </c>
      <c r="P91" s="15">
        <f t="shared" si="17"/>
        <v>95</v>
      </c>
      <c r="Q91" s="15">
        <f t="shared" si="21"/>
        <v>95</v>
      </c>
      <c r="R91" s="15"/>
      <c r="S91" s="2"/>
      <c r="T91" s="2">
        <f t="shared" si="22"/>
        <v>13</v>
      </c>
      <c r="U91" s="2">
        <f t="shared" si="23"/>
        <v>11.515625</v>
      </c>
      <c r="V91" s="2">
        <v>63.4</v>
      </c>
      <c r="W91" s="2">
        <v>77.400000000000006</v>
      </c>
      <c r="X91" s="2">
        <v>73.400000000000006</v>
      </c>
      <c r="Y91" s="2">
        <v>64</v>
      </c>
      <c r="Z91" s="2">
        <v>59.6</v>
      </c>
      <c r="AA91" s="2">
        <v>53.4</v>
      </c>
      <c r="AB91" s="2">
        <v>52.8</v>
      </c>
      <c r="AC91" s="2">
        <v>51.4</v>
      </c>
      <c r="AD91" s="2">
        <v>54.6</v>
      </c>
      <c r="AE91" s="2">
        <v>48.2</v>
      </c>
      <c r="AF91" s="2" t="s">
        <v>48</v>
      </c>
      <c r="AG91" s="2">
        <f t="shared" si="24"/>
        <v>36</v>
      </c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>
      <c r="A92" s="2" t="s">
        <v>142</v>
      </c>
      <c r="B92" s="2" t="s">
        <v>41</v>
      </c>
      <c r="C92" s="2"/>
      <c r="D92" s="2">
        <v>282</v>
      </c>
      <c r="E92" s="2">
        <v>119</v>
      </c>
      <c r="F92" s="2">
        <v>151</v>
      </c>
      <c r="G92" s="3">
        <v>7.0000000000000007E-2</v>
      </c>
      <c r="H92" s="2">
        <v>90</v>
      </c>
      <c r="I92" s="2" t="s">
        <v>37</v>
      </c>
      <c r="J92" s="2">
        <v>125</v>
      </c>
      <c r="K92" s="2">
        <f t="shared" si="19"/>
        <v>-6</v>
      </c>
      <c r="L92" s="2"/>
      <c r="M92" s="2"/>
      <c r="N92" s="2"/>
      <c r="O92" s="2">
        <f t="shared" si="20"/>
        <v>23.8</v>
      </c>
      <c r="P92" s="15">
        <f t="shared" si="17"/>
        <v>158.40000000000003</v>
      </c>
      <c r="Q92" s="15">
        <f t="shared" ref="Q92:Q93" si="29">R92</f>
        <v>200</v>
      </c>
      <c r="R92" s="15">
        <v>200</v>
      </c>
      <c r="S92" s="2"/>
      <c r="T92" s="2">
        <f t="shared" si="22"/>
        <v>14.747899159663865</v>
      </c>
      <c r="U92" s="2">
        <f t="shared" si="23"/>
        <v>6.3445378151260501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14" t="s">
        <v>63</v>
      </c>
      <c r="AG92" s="2">
        <f t="shared" si="24"/>
        <v>14</v>
      </c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>
      <c r="A93" s="2" t="s">
        <v>143</v>
      </c>
      <c r="B93" s="2" t="s">
        <v>41</v>
      </c>
      <c r="C93" s="2"/>
      <c r="D93" s="2">
        <v>281</v>
      </c>
      <c r="E93" s="2">
        <v>103</v>
      </c>
      <c r="F93" s="2">
        <v>165</v>
      </c>
      <c r="G93" s="3">
        <v>7.0000000000000007E-2</v>
      </c>
      <c r="H93" s="2">
        <v>90</v>
      </c>
      <c r="I93" s="2" t="s">
        <v>37</v>
      </c>
      <c r="J93" s="2">
        <v>109</v>
      </c>
      <c r="K93" s="2">
        <f t="shared" si="19"/>
        <v>-6</v>
      </c>
      <c r="L93" s="2"/>
      <c r="M93" s="2"/>
      <c r="N93" s="2"/>
      <c r="O93" s="2">
        <f t="shared" si="20"/>
        <v>20.6</v>
      </c>
      <c r="P93" s="15">
        <f t="shared" si="17"/>
        <v>102.80000000000001</v>
      </c>
      <c r="Q93" s="15">
        <f t="shared" si="29"/>
        <v>200</v>
      </c>
      <c r="R93" s="15">
        <v>200</v>
      </c>
      <c r="S93" s="2"/>
      <c r="T93" s="2">
        <f t="shared" si="22"/>
        <v>17.718446601941746</v>
      </c>
      <c r="U93" s="2">
        <f t="shared" si="23"/>
        <v>8.0097087378640772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14" t="s">
        <v>63</v>
      </c>
      <c r="AG93" s="2">
        <f t="shared" si="24"/>
        <v>14</v>
      </c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>
      <c r="A94" s="7" t="s">
        <v>144</v>
      </c>
      <c r="B94" s="7" t="s">
        <v>41</v>
      </c>
      <c r="C94" s="7">
        <v>-54</v>
      </c>
      <c r="D94" s="7">
        <v>79</v>
      </c>
      <c r="E94" s="11">
        <v>25</v>
      </c>
      <c r="F94" s="7"/>
      <c r="G94" s="8">
        <v>0</v>
      </c>
      <c r="H94" s="7" t="e">
        <v>#N/A</v>
      </c>
      <c r="I94" s="7" t="s">
        <v>145</v>
      </c>
      <c r="J94" s="7">
        <v>25</v>
      </c>
      <c r="K94" s="7">
        <f t="shared" si="19"/>
        <v>0</v>
      </c>
      <c r="L94" s="7"/>
      <c r="M94" s="7"/>
      <c r="N94" s="7"/>
      <c r="O94" s="7">
        <f t="shared" si="20"/>
        <v>5</v>
      </c>
      <c r="P94" s="16"/>
      <c r="Q94" s="15">
        <f t="shared" si="21"/>
        <v>0</v>
      </c>
      <c r="R94" s="16"/>
      <c r="S94" s="7"/>
      <c r="T94" s="2">
        <f t="shared" si="22"/>
        <v>0</v>
      </c>
      <c r="U94" s="7">
        <f t="shared" si="23"/>
        <v>0</v>
      </c>
      <c r="V94" s="7">
        <v>5.8</v>
      </c>
      <c r="W94" s="7">
        <v>6.2</v>
      </c>
      <c r="X94" s="7">
        <v>4.5999999999999996</v>
      </c>
      <c r="Y94" s="7">
        <v>0</v>
      </c>
      <c r="Z94" s="7">
        <v>0</v>
      </c>
      <c r="AA94" s="7">
        <v>0</v>
      </c>
      <c r="AB94" s="7">
        <v>1.4</v>
      </c>
      <c r="AC94" s="7">
        <v>3.4</v>
      </c>
      <c r="AD94" s="7">
        <v>2.8</v>
      </c>
      <c r="AE94" s="7">
        <v>0</v>
      </c>
      <c r="AF94" s="7"/>
      <c r="AG94" s="2">
        <f t="shared" si="24"/>
        <v>0</v>
      </c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>
      <c r="A95" s="7" t="s">
        <v>146</v>
      </c>
      <c r="B95" s="7" t="s">
        <v>41</v>
      </c>
      <c r="C95" s="7">
        <v>-281</v>
      </c>
      <c r="D95" s="7">
        <v>484</v>
      </c>
      <c r="E95" s="11">
        <v>194</v>
      </c>
      <c r="F95" s="11">
        <v>-7</v>
      </c>
      <c r="G95" s="8">
        <v>0</v>
      </c>
      <c r="H95" s="7" t="e">
        <v>#N/A</v>
      </c>
      <c r="I95" s="7" t="s">
        <v>145</v>
      </c>
      <c r="J95" s="7">
        <v>206</v>
      </c>
      <c r="K95" s="7">
        <f t="shared" si="19"/>
        <v>-12</v>
      </c>
      <c r="L95" s="7"/>
      <c r="M95" s="7"/>
      <c r="N95" s="7"/>
      <c r="O95" s="7">
        <f t="shared" si="20"/>
        <v>38.799999999999997</v>
      </c>
      <c r="P95" s="16"/>
      <c r="Q95" s="15">
        <f t="shared" si="21"/>
        <v>0</v>
      </c>
      <c r="R95" s="16"/>
      <c r="S95" s="7"/>
      <c r="T95" s="2">
        <f t="shared" si="22"/>
        <v>-0.18041237113402064</v>
      </c>
      <c r="U95" s="7">
        <f t="shared" si="23"/>
        <v>-0.18041237113402064</v>
      </c>
      <c r="V95" s="7">
        <v>37.6</v>
      </c>
      <c r="W95" s="7">
        <v>41.8</v>
      </c>
      <c r="X95" s="7">
        <v>22</v>
      </c>
      <c r="Y95" s="7">
        <v>23.6</v>
      </c>
      <c r="Z95" s="7">
        <v>20.399999999999999</v>
      </c>
      <c r="AA95" s="7">
        <v>16.399999999999999</v>
      </c>
      <c r="AB95" s="7">
        <v>18</v>
      </c>
      <c r="AC95" s="7">
        <v>18.399999999999999</v>
      </c>
      <c r="AD95" s="7">
        <v>6.6</v>
      </c>
      <c r="AE95" s="7">
        <v>0</v>
      </c>
      <c r="AF95" s="7"/>
      <c r="AG95" s="2">
        <f t="shared" si="24"/>
        <v>0</v>
      </c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>
      <c r="A96" s="7" t="s">
        <v>147</v>
      </c>
      <c r="B96" s="7" t="s">
        <v>41</v>
      </c>
      <c r="C96" s="7">
        <v>-225</v>
      </c>
      <c r="D96" s="7">
        <v>376</v>
      </c>
      <c r="E96" s="11">
        <v>143</v>
      </c>
      <c r="F96" s="11">
        <v>3</v>
      </c>
      <c r="G96" s="8">
        <v>0</v>
      </c>
      <c r="H96" s="7" t="e">
        <v>#N/A</v>
      </c>
      <c r="I96" s="7" t="s">
        <v>145</v>
      </c>
      <c r="J96" s="7">
        <v>179</v>
      </c>
      <c r="K96" s="7">
        <f t="shared" si="19"/>
        <v>-36</v>
      </c>
      <c r="L96" s="7"/>
      <c r="M96" s="7"/>
      <c r="N96" s="7"/>
      <c r="O96" s="7">
        <f t="shared" si="20"/>
        <v>28.6</v>
      </c>
      <c r="P96" s="16"/>
      <c r="Q96" s="15">
        <f t="shared" si="21"/>
        <v>0</v>
      </c>
      <c r="R96" s="16"/>
      <c r="S96" s="7"/>
      <c r="T96" s="2">
        <f t="shared" si="22"/>
        <v>0.1048951048951049</v>
      </c>
      <c r="U96" s="7">
        <f t="shared" si="23"/>
        <v>0.1048951048951049</v>
      </c>
      <c r="V96" s="7">
        <v>31.6</v>
      </c>
      <c r="W96" s="7">
        <v>35</v>
      </c>
      <c r="X96" s="7">
        <v>16</v>
      </c>
      <c r="Y96" s="7">
        <v>27.6</v>
      </c>
      <c r="Z96" s="7">
        <v>27</v>
      </c>
      <c r="AA96" s="7">
        <v>22.8</v>
      </c>
      <c r="AB96" s="7">
        <v>18.8</v>
      </c>
      <c r="AC96" s="7">
        <v>15</v>
      </c>
      <c r="AD96" s="7">
        <v>13</v>
      </c>
      <c r="AE96" s="7">
        <v>0</v>
      </c>
      <c r="AF96" s="7"/>
      <c r="AG96" s="2">
        <f t="shared" si="24"/>
        <v>0</v>
      </c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>
      <c r="A97" s="20" t="s">
        <v>148</v>
      </c>
      <c r="B97" s="7" t="s">
        <v>36</v>
      </c>
      <c r="C97" s="7">
        <v>-228.72499999999999</v>
      </c>
      <c r="D97" s="7">
        <v>477.66199999999998</v>
      </c>
      <c r="E97" s="11">
        <v>241.511</v>
      </c>
      <c r="F97" s="11">
        <v>-17.382000000000001</v>
      </c>
      <c r="G97" s="8">
        <v>0</v>
      </c>
      <c r="H97" s="7" t="e">
        <v>#N/A</v>
      </c>
      <c r="I97" s="7" t="s">
        <v>145</v>
      </c>
      <c r="J97" s="7">
        <v>250</v>
      </c>
      <c r="K97" s="7">
        <f t="shared" si="19"/>
        <v>-8.4890000000000043</v>
      </c>
      <c r="L97" s="7"/>
      <c r="M97" s="7"/>
      <c r="N97" s="7"/>
      <c r="O97" s="7">
        <f t="shared" si="20"/>
        <v>48.302199999999999</v>
      </c>
      <c r="P97" s="16"/>
      <c r="Q97" s="15">
        <f t="shared" si="21"/>
        <v>0</v>
      </c>
      <c r="R97" s="16"/>
      <c r="S97" s="7"/>
      <c r="T97" s="2">
        <f t="shared" si="22"/>
        <v>-0.35985938528679856</v>
      </c>
      <c r="U97" s="7">
        <f t="shared" si="23"/>
        <v>-0.35985938528679856</v>
      </c>
      <c r="V97" s="7">
        <v>37.192799999999998</v>
      </c>
      <c r="W97" s="7">
        <v>36.702199999999998</v>
      </c>
      <c r="X97" s="7">
        <v>12.4278</v>
      </c>
      <c r="Y97" s="7">
        <v>31.918600000000001</v>
      </c>
      <c r="Z97" s="7">
        <v>28.9282</v>
      </c>
      <c r="AA97" s="7">
        <v>3.0005999999999999</v>
      </c>
      <c r="AB97" s="7">
        <v>0</v>
      </c>
      <c r="AC97" s="7">
        <v>0</v>
      </c>
      <c r="AD97" s="7">
        <v>0</v>
      </c>
      <c r="AE97" s="7">
        <v>0</v>
      </c>
      <c r="AF97" s="7"/>
      <c r="AG97" s="2">
        <f t="shared" si="24"/>
        <v>0</v>
      </c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>
      <c r="A98" s="20" t="s">
        <v>149</v>
      </c>
      <c r="B98" s="7" t="s">
        <v>36</v>
      </c>
      <c r="C98" s="7">
        <v>-15.186999999999999</v>
      </c>
      <c r="D98" s="7">
        <v>24.638999999999999</v>
      </c>
      <c r="E98" s="11">
        <v>9.452</v>
      </c>
      <c r="F98" s="7"/>
      <c r="G98" s="8">
        <v>0</v>
      </c>
      <c r="H98" s="7" t="e">
        <v>#N/A</v>
      </c>
      <c r="I98" s="7" t="s">
        <v>145</v>
      </c>
      <c r="J98" s="7">
        <v>21.7</v>
      </c>
      <c r="K98" s="7">
        <f t="shared" si="19"/>
        <v>-12.247999999999999</v>
      </c>
      <c r="L98" s="7"/>
      <c r="M98" s="7"/>
      <c r="N98" s="7"/>
      <c r="O98" s="7">
        <f t="shared" si="20"/>
        <v>1.8904000000000001</v>
      </c>
      <c r="P98" s="16"/>
      <c r="Q98" s="15">
        <f t="shared" si="21"/>
        <v>0</v>
      </c>
      <c r="R98" s="16"/>
      <c r="S98" s="7"/>
      <c r="T98" s="2">
        <f t="shared" si="22"/>
        <v>0</v>
      </c>
      <c r="U98" s="7">
        <f t="shared" si="23"/>
        <v>0</v>
      </c>
      <c r="V98" s="7">
        <v>2.8946000000000001</v>
      </c>
      <c r="W98" s="7">
        <v>2.8946000000000001</v>
      </c>
      <c r="X98" s="7">
        <v>0.42959999999999998</v>
      </c>
      <c r="Y98" s="7">
        <v>1.0138</v>
      </c>
      <c r="Z98" s="7">
        <v>0.28620000000000001</v>
      </c>
      <c r="AA98" s="7">
        <v>1.4366000000000001</v>
      </c>
      <c r="AB98" s="7">
        <v>2.1564000000000001</v>
      </c>
      <c r="AC98" s="7">
        <v>1.7252000000000001</v>
      </c>
      <c r="AD98" s="7">
        <v>0.1426</v>
      </c>
      <c r="AE98" s="7">
        <v>0</v>
      </c>
      <c r="AF98" s="7"/>
      <c r="AG98" s="2">
        <f t="shared" si="24"/>
        <v>0</v>
      </c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>
      <c r="A99" s="2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>
      <c r="A100" s="2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>
      <c r="A101" s="2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>
      <c r="A102" s="2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>
      <c r="A103" s="2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</row>
    <row r="122" spans="1:52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</row>
    <row r="123" spans="1:52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</row>
    <row r="124" spans="1:52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</row>
    <row r="125" spans="1:52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spans="1:52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1:52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1:52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1:52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</row>
    <row r="130" spans="1:52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1:52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</row>
    <row r="132" spans="1:52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</row>
    <row r="133" spans="1:52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spans="1:52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</row>
    <row r="135" spans="1:52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</row>
    <row r="136" spans="1:52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spans="1:52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</row>
    <row r="138" spans="1:52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</row>
    <row r="139" spans="1:52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</row>
    <row r="140" spans="1:52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</row>
    <row r="141" spans="1:52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</row>
    <row r="142" spans="1:52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</row>
    <row r="143" spans="1:52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</row>
    <row r="144" spans="1:52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spans="1:52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</row>
    <row r="146" spans="1:52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</row>
    <row r="147" spans="1:52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</row>
    <row r="148" spans="1:52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</row>
    <row r="149" spans="1:52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</row>
    <row r="150" spans="1:52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</row>
    <row r="151" spans="1:52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</row>
    <row r="152" spans="1:52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</row>
    <row r="153" spans="1:52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</row>
    <row r="154" spans="1:52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</row>
    <row r="155" spans="1:52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</row>
    <row r="156" spans="1:52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</row>
    <row r="157" spans="1:52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</row>
    <row r="158" spans="1:52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</row>
    <row r="159" spans="1:52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</row>
    <row r="160" spans="1:52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</row>
    <row r="161" spans="1:52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</row>
    <row r="162" spans="1:52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</row>
    <row r="163" spans="1:52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</row>
    <row r="164" spans="1:52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</row>
    <row r="165" spans="1:52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</row>
    <row r="166" spans="1:52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</row>
    <row r="167" spans="1:52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</row>
    <row r="168" spans="1:52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</row>
    <row r="169" spans="1:52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</row>
    <row r="170" spans="1:52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</row>
    <row r="171" spans="1:52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</row>
    <row r="172" spans="1:52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</row>
    <row r="173" spans="1:52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</row>
    <row r="174" spans="1:52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</row>
    <row r="175" spans="1:52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</row>
    <row r="176" spans="1:52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</row>
    <row r="177" spans="1:52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</row>
    <row r="178" spans="1:52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</row>
    <row r="179" spans="1:52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</row>
    <row r="180" spans="1:52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</row>
    <row r="181" spans="1:52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</row>
    <row r="182" spans="1:52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</row>
    <row r="183" spans="1:52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</row>
    <row r="184" spans="1:52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</row>
    <row r="185" spans="1:52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</row>
    <row r="186" spans="1:52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</row>
    <row r="187" spans="1:52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</row>
    <row r="188" spans="1:52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</row>
    <row r="189" spans="1:52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</row>
    <row r="190" spans="1:52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</row>
    <row r="191" spans="1:52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</row>
    <row r="192" spans="1:52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</row>
    <row r="193" spans="1:52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</row>
    <row r="194" spans="1:52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</row>
    <row r="195" spans="1:52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</row>
    <row r="196" spans="1:52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</row>
    <row r="197" spans="1:52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</row>
    <row r="198" spans="1:52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</row>
    <row r="199" spans="1:52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</row>
    <row r="200" spans="1:52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</row>
    <row r="201" spans="1:52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</row>
    <row r="202" spans="1:52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</row>
    <row r="203" spans="1:52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</row>
    <row r="204" spans="1:52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</row>
    <row r="205" spans="1:52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</row>
    <row r="206" spans="1:52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</row>
    <row r="207" spans="1:52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</row>
    <row r="208" spans="1:52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</row>
    <row r="209" spans="1:52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</row>
    <row r="210" spans="1:52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</row>
    <row r="211" spans="1:52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</row>
    <row r="212" spans="1:52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</row>
    <row r="213" spans="1:52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</row>
    <row r="214" spans="1:52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</row>
    <row r="215" spans="1:52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</row>
    <row r="216" spans="1:52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</row>
    <row r="217" spans="1:52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</row>
    <row r="218" spans="1:52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</row>
    <row r="219" spans="1:52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</row>
    <row r="220" spans="1:52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</row>
    <row r="221" spans="1:52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</row>
    <row r="222" spans="1:52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</row>
    <row r="223" spans="1:52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</row>
    <row r="224" spans="1:52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</row>
    <row r="225" spans="1:52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</row>
    <row r="226" spans="1:52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</row>
    <row r="227" spans="1:52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</row>
    <row r="228" spans="1:52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</row>
    <row r="229" spans="1:52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</row>
    <row r="230" spans="1:52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</row>
    <row r="231" spans="1:52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</row>
    <row r="232" spans="1:52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</row>
    <row r="233" spans="1:52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</row>
    <row r="234" spans="1:52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</row>
    <row r="235" spans="1:52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</row>
    <row r="236" spans="1:52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</row>
    <row r="237" spans="1:52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</row>
    <row r="238" spans="1:52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</row>
    <row r="239" spans="1:52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</row>
    <row r="240" spans="1:52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</row>
    <row r="241" spans="1:52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</row>
    <row r="242" spans="1:52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</row>
    <row r="243" spans="1:52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</row>
    <row r="244" spans="1:52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</row>
    <row r="245" spans="1:52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</row>
    <row r="246" spans="1:52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</row>
    <row r="247" spans="1:52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</row>
    <row r="248" spans="1:52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</row>
    <row r="249" spans="1:52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</row>
    <row r="250" spans="1:52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</row>
    <row r="251" spans="1:52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</row>
    <row r="252" spans="1:52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</row>
    <row r="253" spans="1:52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</row>
    <row r="254" spans="1:52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</row>
    <row r="255" spans="1:52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</row>
    <row r="256" spans="1:52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</row>
    <row r="257" spans="1:52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</row>
    <row r="258" spans="1:52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</row>
    <row r="259" spans="1:52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</row>
    <row r="260" spans="1:52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</row>
    <row r="261" spans="1:52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</row>
    <row r="262" spans="1:52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</row>
    <row r="263" spans="1:52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</row>
    <row r="264" spans="1:52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</row>
    <row r="265" spans="1:52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</row>
    <row r="266" spans="1:52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</row>
    <row r="267" spans="1:52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</row>
    <row r="268" spans="1:52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</row>
    <row r="269" spans="1:52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</row>
    <row r="270" spans="1:52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</row>
    <row r="271" spans="1:52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</row>
    <row r="272" spans="1:52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</row>
    <row r="273" spans="1:52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</row>
    <row r="274" spans="1:52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</row>
    <row r="275" spans="1:52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</row>
    <row r="276" spans="1:52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</row>
    <row r="277" spans="1:52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</row>
    <row r="278" spans="1:52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</row>
    <row r="279" spans="1:52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</row>
    <row r="280" spans="1:52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</row>
    <row r="281" spans="1:52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</row>
    <row r="282" spans="1:52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</row>
    <row r="283" spans="1:52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</row>
    <row r="284" spans="1:52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</row>
    <row r="285" spans="1:52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</row>
    <row r="286" spans="1:52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</row>
    <row r="287" spans="1:52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</row>
    <row r="288" spans="1:52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</row>
    <row r="289" spans="1:52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</row>
    <row r="290" spans="1:52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</row>
    <row r="291" spans="1:52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</row>
    <row r="292" spans="1:52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</row>
    <row r="293" spans="1:52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</row>
    <row r="294" spans="1:52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</row>
    <row r="295" spans="1:52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</row>
    <row r="296" spans="1:52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</row>
    <row r="297" spans="1:52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</row>
    <row r="298" spans="1:52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</row>
    <row r="299" spans="1:52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</row>
    <row r="300" spans="1:52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</row>
    <row r="301" spans="1:52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</row>
    <row r="302" spans="1:52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</row>
    <row r="303" spans="1:52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</row>
    <row r="304" spans="1:52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</row>
    <row r="305" spans="1:52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</row>
    <row r="306" spans="1:52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</row>
    <row r="307" spans="1:52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</row>
    <row r="308" spans="1:52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</row>
    <row r="309" spans="1:52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</row>
    <row r="310" spans="1:52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</row>
    <row r="311" spans="1:52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</row>
    <row r="312" spans="1:52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</row>
    <row r="313" spans="1:52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</row>
    <row r="314" spans="1:52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</row>
    <row r="315" spans="1:52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</row>
    <row r="316" spans="1:52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</row>
    <row r="317" spans="1:52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</row>
    <row r="318" spans="1:52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</row>
    <row r="319" spans="1:52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</row>
    <row r="320" spans="1:52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</row>
    <row r="321" spans="1:52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</row>
    <row r="322" spans="1:52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</row>
    <row r="323" spans="1:52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</row>
    <row r="324" spans="1:52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</row>
    <row r="325" spans="1:52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</row>
    <row r="326" spans="1:52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</row>
    <row r="327" spans="1:52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</row>
    <row r="328" spans="1:52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</row>
    <row r="329" spans="1:52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</row>
    <row r="330" spans="1:52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</row>
    <row r="331" spans="1:52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</row>
    <row r="332" spans="1:52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</row>
    <row r="333" spans="1:52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</row>
    <row r="334" spans="1:52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</row>
    <row r="335" spans="1:52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</row>
    <row r="336" spans="1:52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</row>
    <row r="337" spans="1:52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</row>
    <row r="338" spans="1:52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</row>
    <row r="339" spans="1:52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</row>
    <row r="340" spans="1:52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</row>
    <row r="341" spans="1:52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</row>
    <row r="342" spans="1:52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</row>
    <row r="343" spans="1:52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</row>
    <row r="344" spans="1:52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</row>
    <row r="345" spans="1:52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</row>
    <row r="346" spans="1:52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</row>
    <row r="347" spans="1:52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</row>
    <row r="348" spans="1:52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</row>
    <row r="349" spans="1:52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</row>
    <row r="350" spans="1:52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</row>
    <row r="351" spans="1:52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</row>
    <row r="352" spans="1:52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</row>
    <row r="353" spans="1:52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</row>
    <row r="354" spans="1:52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</row>
    <row r="355" spans="1:52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</row>
    <row r="356" spans="1:52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</row>
    <row r="357" spans="1:52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</row>
    <row r="358" spans="1:52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</row>
    <row r="359" spans="1:52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</row>
    <row r="360" spans="1:52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</row>
    <row r="361" spans="1:52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</row>
    <row r="362" spans="1:52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</row>
    <row r="363" spans="1:52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</row>
    <row r="364" spans="1:52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</row>
    <row r="365" spans="1:52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</row>
    <row r="366" spans="1:52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</row>
    <row r="367" spans="1:52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</row>
    <row r="368" spans="1:52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</row>
    <row r="369" spans="1:52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</row>
    <row r="370" spans="1:52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</row>
    <row r="371" spans="1:52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</row>
    <row r="372" spans="1:52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</row>
    <row r="373" spans="1:52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</row>
    <row r="374" spans="1:52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</row>
    <row r="375" spans="1:52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</row>
    <row r="376" spans="1:52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</row>
    <row r="377" spans="1:52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</row>
    <row r="378" spans="1:52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</row>
    <row r="379" spans="1:52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</row>
    <row r="380" spans="1:52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</row>
    <row r="381" spans="1:52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</row>
    <row r="382" spans="1:52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</row>
    <row r="383" spans="1:52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</row>
    <row r="384" spans="1:52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</row>
    <row r="385" spans="1:52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</row>
    <row r="386" spans="1:52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</row>
    <row r="387" spans="1:52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</row>
    <row r="388" spans="1:52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</row>
    <row r="389" spans="1:52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</row>
    <row r="390" spans="1:52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</row>
    <row r="391" spans="1:52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</row>
    <row r="392" spans="1:52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</row>
    <row r="393" spans="1:52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</row>
    <row r="394" spans="1:52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</row>
    <row r="395" spans="1:52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</row>
    <row r="396" spans="1:52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</row>
    <row r="397" spans="1:52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</row>
    <row r="398" spans="1:52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</row>
    <row r="399" spans="1:52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</row>
    <row r="400" spans="1:52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</row>
    <row r="401" spans="1:52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</row>
    <row r="402" spans="1:52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</row>
    <row r="403" spans="1:52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</row>
    <row r="404" spans="1:52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</row>
    <row r="405" spans="1:52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</row>
    <row r="406" spans="1:52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</row>
    <row r="407" spans="1:52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</row>
    <row r="408" spans="1:52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</row>
    <row r="409" spans="1:52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</row>
    <row r="410" spans="1:52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</row>
    <row r="411" spans="1:52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</row>
    <row r="412" spans="1:52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</row>
    <row r="413" spans="1:52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</row>
    <row r="414" spans="1:52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</row>
    <row r="415" spans="1:52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</row>
    <row r="416" spans="1:52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</row>
    <row r="417" spans="1:52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</row>
    <row r="418" spans="1:52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</row>
    <row r="419" spans="1:52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</row>
    <row r="420" spans="1:52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</row>
    <row r="421" spans="1:52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</row>
    <row r="422" spans="1:52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</row>
    <row r="423" spans="1:52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</row>
    <row r="424" spans="1:52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</row>
    <row r="425" spans="1:52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</row>
    <row r="426" spans="1:52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</row>
    <row r="427" spans="1:52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</row>
    <row r="428" spans="1:52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</row>
    <row r="429" spans="1:52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</row>
    <row r="430" spans="1:52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</row>
    <row r="431" spans="1:52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</row>
    <row r="432" spans="1:52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</row>
    <row r="433" spans="1:52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</row>
    <row r="434" spans="1:52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</row>
    <row r="435" spans="1:52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</row>
    <row r="436" spans="1:52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</row>
    <row r="437" spans="1:52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</row>
    <row r="438" spans="1:52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</row>
    <row r="439" spans="1:52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</row>
    <row r="440" spans="1:52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</row>
    <row r="441" spans="1:52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</row>
    <row r="442" spans="1:52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</row>
    <row r="443" spans="1:52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</row>
    <row r="444" spans="1:52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</row>
    <row r="445" spans="1:52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</row>
    <row r="446" spans="1:52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</row>
    <row r="447" spans="1:52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</row>
    <row r="448" spans="1:52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</row>
    <row r="449" spans="1:52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</row>
    <row r="450" spans="1:52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</row>
    <row r="451" spans="1:52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</row>
    <row r="452" spans="1:52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</row>
    <row r="453" spans="1:52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</row>
    <row r="454" spans="1:52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</row>
    <row r="455" spans="1:52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</row>
    <row r="456" spans="1:52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</row>
    <row r="457" spans="1:52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</row>
    <row r="458" spans="1:52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</row>
    <row r="459" spans="1:52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</row>
    <row r="460" spans="1:52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</row>
    <row r="461" spans="1:52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</row>
    <row r="462" spans="1:52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</row>
    <row r="463" spans="1:52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</row>
    <row r="464" spans="1:52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</row>
    <row r="465" spans="1:52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</row>
    <row r="466" spans="1:52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</row>
    <row r="467" spans="1:52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</row>
    <row r="468" spans="1:52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</row>
    <row r="469" spans="1:52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</row>
    <row r="470" spans="1:52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</row>
    <row r="471" spans="1:52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</row>
    <row r="472" spans="1:52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</row>
    <row r="473" spans="1:52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</row>
    <row r="474" spans="1:52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</row>
    <row r="475" spans="1:52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</row>
    <row r="476" spans="1:52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</row>
    <row r="477" spans="1:52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</row>
    <row r="478" spans="1:52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</row>
    <row r="479" spans="1:52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</row>
    <row r="480" spans="1:52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</row>
    <row r="481" spans="1:52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</row>
    <row r="482" spans="1:52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</row>
    <row r="483" spans="1:52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</row>
    <row r="484" spans="1:52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</row>
    <row r="485" spans="1:52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</row>
    <row r="486" spans="1:52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</row>
    <row r="487" spans="1:52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</row>
    <row r="488" spans="1:52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</row>
    <row r="489" spans="1:52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</row>
    <row r="490" spans="1:52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</row>
    <row r="491" spans="1:52">
      <c r="A491" s="2"/>
      <c r="B491" s="2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</row>
    <row r="492" spans="1:52">
      <c r="A492" s="2"/>
      <c r="B492" s="2"/>
      <c r="C492" s="2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</row>
    <row r="493" spans="1:52">
      <c r="A493" s="2"/>
      <c r="B493" s="2"/>
      <c r="C493" s="2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</row>
    <row r="494" spans="1:52">
      <c r="A494" s="2"/>
      <c r="B494" s="2"/>
      <c r="C494" s="2"/>
      <c r="D494" s="2"/>
      <c r="E494" s="2"/>
      <c r="F494" s="2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</row>
    <row r="495" spans="1:52">
      <c r="A495" s="2"/>
      <c r="B495" s="2"/>
      <c r="C495" s="2"/>
      <c r="D495" s="2"/>
      <c r="E495" s="2"/>
      <c r="F495" s="2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</row>
  </sheetData>
  <autoFilter ref="A3:AG98" xr:uid="{00000000-0009-0000-0000-000000000000}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2025-06-19T12:41:00Z</dcterms:created>
  <dcterms:modified xsi:type="dcterms:W3CDTF">2025-06-20T10:42:32Z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079D533ED452429D8CCB41CDDEAE4B38_13</vt:lpwstr>
  </property>
  <property fmtid="{D5CDD505-2E9C-101B-9397-08002B2CF9AE}" pid="3" name="KSOProductBuildVer">
    <vt:lpwstr>1049-12.2.0.21179</vt:lpwstr>
  </property>
</Properties>
</file>