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6,25 Павленко ЗПФ (Мелитополь)\"/>
    </mc:Choice>
  </mc:AlternateContent>
  <xr:revisionPtr revIDLastSave="0" documentId="13_ncr:1_{426524AA-EE6F-4978-BC12-E81A807633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Y295" i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X159" i="1"/>
  <c r="BO158" i="1"/>
  <c r="BM158" i="1"/>
  <c r="Z158" i="1"/>
  <c r="Z159" i="1" s="1"/>
  <c r="Y158" i="1"/>
  <c r="Y160" i="1" s="1"/>
  <c r="P158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Y138" i="1"/>
  <c r="BP138" i="1" s="1"/>
  <c r="BO137" i="1"/>
  <c r="BM137" i="1"/>
  <c r="Z137" i="1"/>
  <c r="Y137" i="1"/>
  <c r="BP137" i="1" s="1"/>
  <c r="BO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X101" i="1"/>
  <c r="X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O77" i="1"/>
  <c r="BM77" i="1"/>
  <c r="Z77" i="1"/>
  <c r="Y77" i="1"/>
  <c r="BP77" i="1" s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O64" i="1"/>
  <c r="BM64" i="1"/>
  <c r="Z64" i="1"/>
  <c r="Y64" i="1"/>
  <c r="BP64" i="1" s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Z37" i="1" l="1"/>
  <c r="BN34" i="1"/>
  <c r="BN36" i="1"/>
  <c r="BN52" i="1"/>
  <c r="BP52" i="1"/>
  <c r="Y53" i="1"/>
  <c r="BN56" i="1"/>
  <c r="BP56" i="1"/>
  <c r="Y57" i="1"/>
  <c r="BN60" i="1"/>
  <c r="BP60" i="1"/>
  <c r="Y61" i="1"/>
  <c r="Z66" i="1"/>
  <c r="BN64" i="1"/>
  <c r="BN77" i="1"/>
  <c r="Y91" i="1"/>
  <c r="BN89" i="1"/>
  <c r="Z100" i="1"/>
  <c r="Z106" i="1"/>
  <c r="BN104" i="1"/>
  <c r="Z116" i="1"/>
  <c r="BN119" i="1"/>
  <c r="BP119" i="1"/>
  <c r="Y120" i="1"/>
  <c r="Z126" i="1"/>
  <c r="BN124" i="1"/>
  <c r="Z132" i="1"/>
  <c r="BN136" i="1"/>
  <c r="BP136" i="1"/>
  <c r="BN137" i="1"/>
  <c r="BN138" i="1"/>
  <c r="Y139" i="1"/>
  <c r="BN143" i="1"/>
  <c r="BP143" i="1"/>
  <c r="Y144" i="1"/>
  <c r="BN148" i="1"/>
  <c r="BP148" i="1"/>
  <c r="Y149" i="1"/>
  <c r="BN153" i="1"/>
  <c r="BP153" i="1"/>
  <c r="Y154" i="1"/>
  <c r="BN158" i="1"/>
  <c r="BP158" i="1"/>
  <c r="Y159" i="1"/>
  <c r="Z173" i="1"/>
  <c r="BN169" i="1"/>
  <c r="BN170" i="1"/>
  <c r="BN172" i="1"/>
  <c r="Y186" i="1"/>
  <c r="Z186" i="1"/>
  <c r="BN184" i="1"/>
  <c r="Z203" i="1"/>
  <c r="Z210" i="1"/>
  <c r="BN207" i="1"/>
  <c r="BN209" i="1"/>
  <c r="BN219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318" i="1"/>
  <c r="BN301" i="1"/>
  <c r="BN302" i="1"/>
  <c r="BN303" i="1"/>
  <c r="BN306" i="1"/>
  <c r="BN307" i="1"/>
  <c r="Y178" i="1"/>
  <c r="BP176" i="1"/>
  <c r="BN176" i="1"/>
  <c r="Y191" i="1"/>
  <c r="Y190" i="1"/>
  <c r="BP189" i="1"/>
  <c r="BN189" i="1"/>
  <c r="Y297" i="1"/>
  <c r="BP293" i="1"/>
  <c r="BN293" i="1"/>
  <c r="BP295" i="1"/>
  <c r="BN295" i="1"/>
  <c r="Y323" i="1"/>
  <c r="Y322" i="1"/>
  <c r="BP321" i="1"/>
  <c r="BN321" i="1"/>
  <c r="X328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84" i="1"/>
  <c r="BP82" i="1"/>
  <c r="BN82" i="1"/>
  <c r="BP99" i="1"/>
  <c r="BN99" i="1"/>
  <c r="BP111" i="1"/>
  <c r="BN111" i="1"/>
  <c r="BP113" i="1"/>
  <c r="BN113" i="1"/>
  <c r="BP115" i="1"/>
  <c r="BN115" i="1"/>
  <c r="BP131" i="1"/>
  <c r="BN131" i="1"/>
  <c r="BP200" i="1"/>
  <c r="BN200" i="1"/>
  <c r="BP202" i="1"/>
  <c r="BN202" i="1"/>
  <c r="BP214" i="1"/>
  <c r="BN214" i="1"/>
  <c r="BP216" i="1"/>
  <c r="BN216" i="1"/>
  <c r="Y228" i="1"/>
  <c r="BP224" i="1"/>
  <c r="BN224" i="1"/>
  <c r="BP226" i="1"/>
  <c r="BN226" i="1"/>
  <c r="Y229" i="1"/>
  <c r="BP248" i="1"/>
  <c r="BN248" i="1"/>
  <c r="BP262" i="1"/>
  <c r="BN262" i="1"/>
  <c r="Z317" i="1"/>
  <c r="X326" i="1"/>
  <c r="X324" i="1"/>
  <c r="Z48" i="1"/>
  <c r="Y66" i="1"/>
  <c r="Y67" i="1"/>
  <c r="Y73" i="1"/>
  <c r="Z72" i="1"/>
  <c r="Z78" i="1"/>
  <c r="Z84" i="1"/>
  <c r="Z90" i="1"/>
  <c r="Y101" i="1"/>
  <c r="Y106" i="1"/>
  <c r="Y117" i="1"/>
  <c r="Y126" i="1"/>
  <c r="Y133" i="1"/>
  <c r="Y174" i="1"/>
  <c r="Z178" i="1"/>
  <c r="Y204" i="1"/>
  <c r="Y211" i="1"/>
  <c r="Z220" i="1"/>
  <c r="Z250" i="1"/>
  <c r="Z296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F10" i="1"/>
  <c r="J9" i="1"/>
  <c r="F9" i="1"/>
  <c r="A10" i="1"/>
  <c r="H9" i="1"/>
  <c r="Y23" i="1"/>
  <c r="BP22" i="1"/>
  <c r="BN22" i="1"/>
  <c r="X325" i="1"/>
  <c r="X327" i="1" s="1"/>
  <c r="Z30" i="1"/>
  <c r="Y38" i="1"/>
  <c r="Y49" i="1"/>
  <c r="Y72" i="1"/>
  <c r="BP69" i="1"/>
  <c r="BN69" i="1"/>
  <c r="BP71" i="1"/>
  <c r="BN71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Z329" i="1" l="1"/>
  <c r="Y324" i="1"/>
  <c r="Y325" i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<sst xmlns="http://schemas.openxmlformats.org/spreadsheetml/2006/main" count="1569" uniqueCount="515">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</sst>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1" zoomScaleNormal="100" zoomScaleSheetLayoutView="100" workbookViewId="0">
      <selection activeCell="Y330" sqref="Y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/>
      <c r="I5" s="476"/>
      <c r="J5" s="476"/>
      <c r="K5" s="476"/>
      <c r="L5" s="476"/>
      <c r="M5" s="386"/>
      <c r="N5" s="61"/>
      <c r="P5" s="24" t="s">
        <v>10</v>
      </c>
      <c r="Q5" s="522">
        <v>45831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5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0.41666666666666669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280</v>
      </c>
      <c r="Y28" s="325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280</v>
      </c>
      <c r="Y29" s="325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560</v>
      </c>
      <c r="Y30" s="326">
        <f>IFERROR(SUM(Y28:Y29),"0")</f>
        <v>560</v>
      </c>
      <c r="Z30" s="326">
        <f>IFERROR(IF(Z28="",0,Z28),"0")+IFERROR(IF(Z29="",0,Z29),"0")</f>
        <v>5.2695999999999996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840</v>
      </c>
      <c r="Y31" s="326">
        <f>IFERROR(SUMPRODUCT(Y28:Y29*H28:H29),"0")</f>
        <v>840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84</v>
      </c>
      <c r="Y42" s="325">
        <f t="shared" si="0"/>
        <v>84</v>
      </c>
      <c r="Z42" s="36">
        <f t="shared" si="1"/>
        <v>1.302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628.82399999999996</v>
      </c>
      <c r="BN42" s="67">
        <f t="shared" si="3"/>
        <v>628.82399999999996</v>
      </c>
      <c r="BO42" s="67">
        <f t="shared" si="4"/>
        <v>1</v>
      </c>
      <c r="BP42" s="67">
        <f t="shared" si="5"/>
        <v>1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84</v>
      </c>
      <c r="Y44" s="325">
        <f t="shared" si="0"/>
        <v>84</v>
      </c>
      <c r="Z44" s="36">
        <f t="shared" si="1"/>
        <v>1.302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612.024</v>
      </c>
      <c r="BN44" s="67">
        <f t="shared" si="3"/>
        <v>612.024</v>
      </c>
      <c r="BO44" s="67">
        <f t="shared" si="4"/>
        <v>1</v>
      </c>
      <c r="BP44" s="67">
        <f t="shared" si="5"/>
        <v>1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84</v>
      </c>
      <c r="Y46" s="325">
        <f t="shared" si="0"/>
        <v>84</v>
      </c>
      <c r="Z46" s="36">
        <f t="shared" si="1"/>
        <v>1.302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628.82399999999996</v>
      </c>
      <c r="BN46" s="67">
        <f t="shared" si="3"/>
        <v>628.82399999999996</v>
      </c>
      <c r="BO46" s="67">
        <f t="shared" si="4"/>
        <v>1</v>
      </c>
      <c r="BP46" s="67">
        <f t="shared" si="5"/>
        <v>1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84</v>
      </c>
      <c r="Y47" s="325">
        <f t="shared" si="0"/>
        <v>84</v>
      </c>
      <c r="Z47" s="36">
        <f t="shared" si="1"/>
        <v>1.302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613.19999999999993</v>
      </c>
      <c r="BN47" s="67">
        <f t="shared" si="3"/>
        <v>613.19999999999993</v>
      </c>
      <c r="BO47" s="67">
        <f t="shared" si="4"/>
        <v>1</v>
      </c>
      <c r="BP47" s="67">
        <f t="shared" si="5"/>
        <v>1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336</v>
      </c>
      <c r="Y48" s="326">
        <f>IFERROR(SUM(Y41:Y47),"0")</f>
        <v>336</v>
      </c>
      <c r="Z48" s="326">
        <f>IFERROR(IF(Z41="",0,Z41),"0")+IFERROR(IF(Z42="",0,Z42),"0")+IFERROR(IF(Z43="",0,Z43),"0")+IFERROR(IF(Z44="",0,Z44),"0")+IFERROR(IF(Z45="",0,Z45),"0")+IFERROR(IF(Z46="",0,Z46),"0")+IFERROR(IF(Z47="",0,Z47),"0")</f>
        <v>5.2080000000000002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2385.6000000000004</v>
      </c>
      <c r="Y49" s="326">
        <f>IFERROR(SUMPRODUCT(Y41:Y47*H41:H47),"0")</f>
        <v>2385.6000000000004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140</v>
      </c>
      <c r="Y69" s="325">
        <f>IFERROR(IF(X69="","",X69),"")</f>
        <v>140</v>
      </c>
      <c r="Z69" s="36">
        <f>IFERROR(IF(X69="","",X69*0.00941),"")</f>
        <v>1.3173999999999999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218.4</v>
      </c>
      <c r="BN69" s="67">
        <f>IFERROR(Y69*I69,"0")</f>
        <v>218.4</v>
      </c>
      <c r="BO69" s="67">
        <f>IFERROR(X69/J69,"0")</f>
        <v>1</v>
      </c>
      <c r="BP69" s="67">
        <f>IFERROR(Y69/J69,"0")</f>
        <v>1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280</v>
      </c>
      <c r="Y70" s="325">
        <f>IFERROR(IF(X70="","",X70),"")</f>
        <v>280</v>
      </c>
      <c r="Z70" s="36">
        <f>IFERROR(IF(X70="","",X70*0.00941),"")</f>
        <v>2.6347999999999998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436.8</v>
      </c>
      <c r="BN70" s="67">
        <f>IFERROR(Y70*I70,"0")</f>
        <v>436.8</v>
      </c>
      <c r="BO70" s="67">
        <f>IFERROR(X70/J70,"0")</f>
        <v>2</v>
      </c>
      <c r="BP70" s="67">
        <f>IFERROR(Y70/J70,"0")</f>
        <v>2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280</v>
      </c>
      <c r="Y71" s="325">
        <f>IFERROR(IF(X71="","",X71),"")</f>
        <v>280</v>
      </c>
      <c r="Z71" s="36">
        <f>IFERROR(IF(X71="","",X71*0.00941),"")</f>
        <v>2.6347999999999998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436.8</v>
      </c>
      <c r="BN71" s="67">
        <f>IFERROR(Y71*I71,"0")</f>
        <v>436.8</v>
      </c>
      <c r="BO71" s="67">
        <f>IFERROR(X71/J71,"0")</f>
        <v>2</v>
      </c>
      <c r="BP71" s="67">
        <f>IFERROR(Y71/J71,"0")</f>
        <v>2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700</v>
      </c>
      <c r="Y72" s="326">
        <f>IFERROR(SUM(Y69:Y71),"0")</f>
        <v>700</v>
      </c>
      <c r="Z72" s="326">
        <f>IFERROR(IF(Z69="",0,Z69),"0")+IFERROR(IF(Z70="",0,Z70),"0")+IFERROR(IF(Z71="",0,Z71),"0")</f>
        <v>6.5869999999999997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840</v>
      </c>
      <c r="Y73" s="326">
        <f>IFERROR(SUMPRODUCT(Y69:Y71*H69:H71),"0")</f>
        <v>840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210</v>
      </c>
      <c r="Y88" s="325">
        <f>IFERROR(IF(X88="","",X88),"")</f>
        <v>210</v>
      </c>
      <c r="Z88" s="36">
        <f>IFERROR(IF(X88="","",X88*0.01788),"")</f>
        <v>3.7547999999999999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903.75600000000009</v>
      </c>
      <c r="BN88" s="67">
        <f>IFERROR(Y88*I88,"0")</f>
        <v>903.75600000000009</v>
      </c>
      <c r="BO88" s="67">
        <f>IFERROR(X88/J88,"0")</f>
        <v>3</v>
      </c>
      <c r="BP88" s="67">
        <f>IFERROR(Y88/J88,"0")</f>
        <v>3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210</v>
      </c>
      <c r="Y89" s="325">
        <f>IFERROR(IF(X89="","",X89),"")</f>
        <v>210</v>
      </c>
      <c r="Z89" s="36">
        <f>IFERROR(IF(X89="","",X89*0.01788),"")</f>
        <v>3.7547999999999999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903.75600000000009</v>
      </c>
      <c r="BN89" s="67">
        <f>IFERROR(Y89*I89,"0")</f>
        <v>903.75600000000009</v>
      </c>
      <c r="BO89" s="67">
        <f>IFERROR(X89/J89,"0")</f>
        <v>3</v>
      </c>
      <c r="BP89" s="67">
        <f>IFERROR(Y89/J89,"0")</f>
        <v>3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420</v>
      </c>
      <c r="Y90" s="326">
        <f>IFERROR(SUM(Y88:Y89),"0")</f>
        <v>420</v>
      </c>
      <c r="Z90" s="326">
        <f>IFERROR(IF(Z88="",0,Z88),"0")+IFERROR(IF(Z89="",0,Z89),"0")</f>
        <v>7.5095999999999998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1512</v>
      </c>
      <c r="Y91" s="326">
        <f>IFERROR(SUMPRODUCT(Y88:Y89*H88:H89),"0")</f>
        <v>1512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140</v>
      </c>
      <c r="Y94" s="325">
        <f t="shared" ref="Y94:Y99" si="6">IFERROR(IF(X94="","",X94),"")</f>
        <v>140</v>
      </c>
      <c r="Z94" s="36">
        <f t="shared" ref="Z94:Z99" si="7">IFERROR(IF(X94="","",X94*0.01788),"")</f>
        <v>2.5032000000000001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501.70400000000001</v>
      </c>
      <c r="BN94" s="67">
        <f t="shared" ref="BN94:BN99" si="9">IFERROR(Y94*I94,"0")</f>
        <v>501.70400000000001</v>
      </c>
      <c r="BO94" s="67">
        <f t="shared" ref="BO94:BO99" si="10">IFERROR(X94/J94,"0")</f>
        <v>2</v>
      </c>
      <c r="BP94" s="67">
        <f t="shared" ref="BP94:BP99" si="11">IFERROR(Y94/J94,"0")</f>
        <v>2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140</v>
      </c>
      <c r="Y95" s="325">
        <f t="shared" si="6"/>
        <v>140</v>
      </c>
      <c r="Z95" s="36">
        <f t="shared" si="7"/>
        <v>2.5032000000000001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501.70400000000001</v>
      </c>
      <c r="BN95" s="67">
        <f t="shared" si="9"/>
        <v>501.70400000000001</v>
      </c>
      <c r="BO95" s="67">
        <f t="shared" si="10"/>
        <v>2</v>
      </c>
      <c r="BP95" s="67">
        <f t="shared" si="11"/>
        <v>2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140</v>
      </c>
      <c r="Y97" s="325">
        <f t="shared" si="6"/>
        <v>140</v>
      </c>
      <c r="Z97" s="36">
        <f t="shared" si="7"/>
        <v>2.5032000000000001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501.70400000000001</v>
      </c>
      <c r="BN97" s="67">
        <f t="shared" si="9"/>
        <v>501.70400000000001</v>
      </c>
      <c r="BO97" s="67">
        <f t="shared" si="10"/>
        <v>2</v>
      </c>
      <c r="BP97" s="67">
        <f t="shared" si="11"/>
        <v>2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140</v>
      </c>
      <c r="Y99" s="325">
        <f t="shared" si="6"/>
        <v>140</v>
      </c>
      <c r="Z99" s="36">
        <f t="shared" si="7"/>
        <v>2.5032000000000001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634.08800000000008</v>
      </c>
      <c r="BN99" s="67">
        <f t="shared" si="9"/>
        <v>634.08800000000008</v>
      </c>
      <c r="BO99" s="67">
        <f t="shared" si="10"/>
        <v>2</v>
      </c>
      <c r="BP99" s="67">
        <f t="shared" si="11"/>
        <v>2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560</v>
      </c>
      <c r="Y100" s="326">
        <f>IFERROR(SUM(Y94:Y99),"0")</f>
        <v>560</v>
      </c>
      <c r="Z100" s="326">
        <f>IFERROR(IF(Z94="",0,Z94),"0")+IFERROR(IF(Z95="",0,Z95),"0")+IFERROR(IF(Z96="",0,Z96),"0")+IFERROR(IF(Z97="",0,Z97),"0")+IFERROR(IF(Z98="",0,Z98),"0")+IFERROR(IF(Z99="",0,Z99),"0")</f>
        <v>10.0128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1797.6</v>
      </c>
      <c r="Y101" s="326">
        <f>IFERROR(SUMPRODUCT(Y94:Y99*H94:H99),"0")</f>
        <v>1797.6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0</v>
      </c>
      <c r="Y112" s="325">
        <f t="shared" si="12"/>
        <v>0</v>
      </c>
      <c r="Z112" s="36">
        <f t="shared" si="13"/>
        <v>0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0</v>
      </c>
      <c r="Y116" s="326">
        <f>IFERROR(SUM(Y110:Y115),"0")</f>
        <v>0</v>
      </c>
      <c r="Z116" s="326">
        <f>IFERROR(IF(Z110="",0,Z110),"0")+IFERROR(IF(Z111="",0,Z111),"0")+IFERROR(IF(Z112="",0,Z112),"0")+IFERROR(IF(Z113="",0,Z113),"0")+IFERROR(IF(Z114="",0,Z114),"0")+IFERROR(IF(Z115="",0,Z115),"0")</f>
        <v>0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0</v>
      </c>
      <c r="Y117" s="326">
        <f>IFERROR(SUMPRODUCT(Y110:Y115*H110:H115),"0")</f>
        <v>0</v>
      </c>
      <c r="Z117" s="37"/>
      <c r="AA117" s="327"/>
      <c r="AB117" s="327"/>
      <c r="AC117" s="327"/>
    </row>
    <row r="118" spans="1:68" ht="14.25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0</v>
      </c>
      <c r="Y124" s="325">
        <f>IFERROR(IF(X124="","",X124),"")</f>
        <v>0</v>
      </c>
      <c r="Z124" s="36">
        <f>IFERROR(IF(X124="","",X124*0.01788),"")</f>
        <v>0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0</v>
      </c>
      <c r="Y125" s="325">
        <f>IFERROR(IF(X125="","",X125),"")</f>
        <v>0</v>
      </c>
      <c r="Z125" s="36">
        <f>IFERROR(IF(X125="","",X125*0.01788),"")</f>
        <v>0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0</v>
      </c>
      <c r="Y126" s="326">
        <f>IFERROR(SUM(Y124:Y125),"0")</f>
        <v>0</v>
      </c>
      <c r="Z126" s="326">
        <f>IFERROR(IF(Z124="",0,Z124),"0")+IFERROR(IF(Z125="",0,Z125),"0")</f>
        <v>0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0</v>
      </c>
      <c r="Y127" s="326">
        <f>IFERROR(SUMPRODUCT(Y124:Y125*H124:H125),"0")</f>
        <v>0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0</v>
      </c>
      <c r="Y131" s="325">
        <f>IFERROR(IF(X131="","",X131),"")</f>
        <v>0</v>
      </c>
      <c r="Z131" s="36">
        <f>IFERROR(IF(X131="","",X131*0.01788),"")</f>
        <v>0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0</v>
      </c>
      <c r="Y132" s="326">
        <f>IFERROR(SUM(Y130:Y131),"0")</f>
        <v>0</v>
      </c>
      <c r="Z132" s="326">
        <f>IFERROR(IF(Z130="",0,Z130),"0")+IFERROR(IF(Z131="",0,Z131),"0")</f>
        <v>0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0</v>
      </c>
      <c r="Y133" s="326">
        <f>IFERROR(SUMPRODUCT(Y130:Y131*H130:H131),"0")</f>
        <v>0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140</v>
      </c>
      <c r="Y136" s="325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459.2</v>
      </c>
      <c r="BN136" s="67">
        <f>IFERROR(Y136*I136,"0")</f>
        <v>459.2</v>
      </c>
      <c r="BO136" s="67">
        <f>IFERROR(X136/J136,"0")</f>
        <v>2</v>
      </c>
      <c r="BP136" s="67">
        <f>IFERROR(Y136/J136,"0")</f>
        <v>2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70</v>
      </c>
      <c r="Y138" s="325">
        <f>IFERROR(IF(X138="","",X138),"")</f>
        <v>70</v>
      </c>
      <c r="Z138" s="36">
        <f>IFERROR(IF(X138="","",X138*0.01788),"")</f>
        <v>1.2516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187.60000000000002</v>
      </c>
      <c r="BN138" s="67">
        <f>IFERROR(Y138*I138,"0")</f>
        <v>187.60000000000002</v>
      </c>
      <c r="BO138" s="67">
        <f>IFERROR(X138/J138,"0")</f>
        <v>1</v>
      </c>
      <c r="BP138" s="67">
        <f>IFERROR(Y138/J138,"0")</f>
        <v>1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210</v>
      </c>
      <c r="Y139" s="326">
        <f>IFERROR(SUM(Y136:Y138),"0")</f>
        <v>210</v>
      </c>
      <c r="Z139" s="326">
        <f>IFERROR(IF(Z136="",0,Z136),"0")+IFERROR(IF(Z137="",0,Z137),"0")+IFERROR(IF(Z138="",0,Z138),"0")</f>
        <v>3.7548000000000004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588</v>
      </c>
      <c r="Y140" s="326">
        <f>IFERROR(SUMPRODUCT(Y136:Y138*H136:H138),"0")</f>
        <v>588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140</v>
      </c>
      <c r="Y158" s="325">
        <f>IFERROR(IF(X158="","",X158),"")</f>
        <v>140</v>
      </c>
      <c r="Z158" s="36">
        <f>IFERROR(IF(X158="","",X158*0.00941),"")</f>
        <v>1.3173999999999999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294.25200000000001</v>
      </c>
      <c r="BN158" s="67">
        <f>IFERROR(Y158*I158,"0")</f>
        <v>294.25200000000001</v>
      </c>
      <c r="BO158" s="67">
        <f>IFERROR(X158/J158,"0")</f>
        <v>1</v>
      </c>
      <c r="BP158" s="67">
        <f>IFERROR(Y158/J158,"0")</f>
        <v>1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140</v>
      </c>
      <c r="Y159" s="326">
        <f>IFERROR(SUM(Y158:Y158),"0")</f>
        <v>140</v>
      </c>
      <c r="Z159" s="326">
        <f>IFERROR(IF(Z158="",0,Z158),"0")</f>
        <v>1.3173999999999999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235.2</v>
      </c>
      <c r="Y160" s="326">
        <f>IFERROR(SUMPRODUCT(Y158:Y158*H158:H158),"0")</f>
        <v>235.2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0</v>
      </c>
      <c r="Y186" s="326">
        <f>IFERROR(SUM(Y183:Y185),"0")</f>
        <v>0</v>
      </c>
      <c r="Z186" s="326">
        <f>IFERROR(IF(Z183="",0,Z183),"0")+IFERROR(IF(Z184="",0,Z184),"0")+IFERROR(IF(Z185="",0,Z185),"0")</f>
        <v>0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0</v>
      </c>
      <c r="Y187" s="326">
        <f>IFERROR(SUMPRODUCT(Y183:Y185*H183:H185),"0")</f>
        <v>0</v>
      </c>
      <c r="Z187" s="37"/>
      <c r="AA187" s="327"/>
      <c r="AB187" s="327"/>
      <c r="AC187" s="327"/>
    </row>
    <row r="188" spans="1:68" ht="14.25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0</v>
      </c>
      <c r="Y195" s="325">
        <f>IFERROR(IF(X195="","",X195),"")</f>
        <v>0</v>
      </c>
      <c r="Z195" s="36">
        <f>IFERROR(IF(X195="","",X195*0.01788),"")</f>
        <v>0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0</v>
      </c>
      <c r="Y196" s="326">
        <f>IFERROR(SUM(Y195:Y195),"0")</f>
        <v>0</v>
      </c>
      <c r="Z196" s="326">
        <f>IFERROR(IF(Z195="",0,Z195),"0")</f>
        <v>0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0</v>
      </c>
      <c r="Y197" s="326">
        <f>IFERROR(SUMPRODUCT(Y195:Y195*H195:H195),"0")</f>
        <v>0</v>
      </c>
      <c r="Z197" s="37"/>
      <c r="AA197" s="327"/>
      <c r="AB197" s="327"/>
      <c r="AC197" s="327"/>
    </row>
    <row r="198" spans="1:68" ht="14.25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0</v>
      </c>
      <c r="Y284" s="325">
        <f>IFERROR(IF(X284="","",X284),"")</f>
        <v>0</v>
      </c>
      <c r="Z284" s="36">
        <f>IFERROR(IF(X284="","",X284*0.00502),"")</f>
        <v>0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0</v>
      </c>
      <c r="Y285" s="326">
        <f>IFERROR(SUM(Y284:Y284),"0")</f>
        <v>0</v>
      </c>
      <c r="Z285" s="326">
        <f>IFERROR(IF(Z284="",0,Z284),"0")</f>
        <v>0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0</v>
      </c>
      <c r="Y286" s="326">
        <f>IFERROR(SUMPRODUCT(Y284:Y284*H284:H284),"0")</f>
        <v>0</v>
      </c>
      <c r="Z286" s="37"/>
      <c r="AA286" s="327"/>
      <c r="AB286" s="327"/>
      <c r="AC286" s="327"/>
    </row>
    <row r="287" spans="1:68" ht="14.25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0</v>
      </c>
      <c r="Y288" s="325">
        <f>IFERROR(IF(X288="","",X288),"")</f>
        <v>0</v>
      </c>
      <c r="Z288" s="36">
        <f>IFERROR(IF(X288="","",X288*0.0155),"")</f>
        <v>0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0</v>
      </c>
      <c r="Y290" s="326">
        <f>IFERROR(SUM(Y288:Y289),"0")</f>
        <v>0</v>
      </c>
      <c r="Z290" s="326">
        <f>IFERROR(IF(Z288="",0,Z288),"0")+IFERROR(IF(Z289="",0,Z289),"0")</f>
        <v>0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0</v>
      </c>
      <c r="Y291" s="326">
        <f>IFERROR(SUMPRODUCT(Y288:Y289*H288:H289),"0")</f>
        <v>0</v>
      </c>
      <c r="Z291" s="37"/>
      <c r="AA291" s="327"/>
      <c r="AB291" s="327"/>
      <c r="AC291" s="327"/>
    </row>
    <row r="292" spans="1:68" ht="14.25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0</v>
      </c>
      <c r="Y293" s="325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0</v>
      </c>
      <c r="Y294" s="325">
        <f>IFERROR(IF(X294="","",X294),"")</f>
        <v>0</v>
      </c>
      <c r="Z294" s="36">
        <f>IFERROR(IF(X294="","",X294*0.0155),"")</f>
        <v>0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0</v>
      </c>
      <c r="Y296" s="326">
        <f>IFERROR(SUM(Y293:Y295),"0")</f>
        <v>0</v>
      </c>
      <c r="Z296" s="326">
        <f>IFERROR(IF(Z293="",0,Z293),"0")+IFERROR(IF(Z294="",0,Z294),"0")+IFERROR(IF(Z295="",0,Z295),"0")</f>
        <v>0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0</v>
      </c>
      <c r="Y297" s="326">
        <f>IFERROR(SUMPRODUCT(Y293:Y295*H293:H295),"0")</f>
        <v>0</v>
      </c>
      <c r="Z297" s="37"/>
      <c r="AA297" s="327"/>
      <c r="AB297" s="327"/>
      <c r="AC297" s="327"/>
    </row>
    <row r="298" spans="1:68" ht="14.25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0</v>
      </c>
      <c r="Y300" s="325">
        <f t="shared" si="24"/>
        <v>0</v>
      </c>
      <c r="Z300" s="36">
        <f>IFERROR(IF(X300="","",X300*0.00936),"")</f>
        <v>0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0</v>
      </c>
      <c r="Y317" s="326">
        <f>IFERROR(SUM(Y299:Y316),"0")</f>
        <v>0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0</v>
      </c>
      <c r="Y318" s="326">
        <f>IFERROR(SUMPRODUCT(Y299:Y316*H299:H316),"0")</f>
        <v>0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8198.4000000000015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8198.4000000000015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9538.844000000001</v>
      </c>
      <c r="Y325" s="326">
        <f>IFERROR(SUM(BN22:BN321),"0")</f>
        <v>9538.844000000001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31</v>
      </c>
      <c r="Y326" s="38">
        <f>ROUNDUP(SUM(BP22:BP321),0)</f>
        <v>31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10313.844000000001</v>
      </c>
      <c r="Y327" s="326">
        <f>GrossWeightTotalR+PalletQtyTotalR*25</f>
        <v>10313.844000000001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2926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2926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39.659199999999998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840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2385.6000000000004</v>
      </c>
      <c r="F334" s="46">
        <f>IFERROR(X52*H52,"0")+IFERROR(X56*H56,"0")+IFERROR(X60*H60,"0")+IFERROR(X64*H64,"0")+IFERROR(X65*H65,"0")+IFERROR(X69*H69,"0")+IFERROR(X70*H70,"0")+IFERROR(X71*H71,"0")</f>
        <v>840</v>
      </c>
      <c r="G334" s="46">
        <f>IFERROR(X76*H76,"0")+IFERROR(X77*H77,"0")</f>
        <v>0</v>
      </c>
      <c r="H334" s="46">
        <f>IFERROR(X82*H82,"0")+IFERROR(X83*H83,"0")</f>
        <v>0</v>
      </c>
      <c r="I334" s="46">
        <f>IFERROR(X88*H88,"0")+IFERROR(X89*H89,"0")</f>
        <v>1512</v>
      </c>
      <c r="J334" s="46">
        <f>IFERROR(X94*H94,"0")+IFERROR(X95*H95,"0")+IFERROR(X96*H96,"0")+IFERROR(X97*H97,"0")+IFERROR(X98*H98,"0")+IFERROR(X99*H99,"0")</f>
        <v>1797.6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0</v>
      </c>
      <c r="M334" s="46">
        <f>IFERROR(X124*H124,"0")+IFERROR(X125*H125,"0")</f>
        <v>0</v>
      </c>
      <c r="N334" s="322"/>
      <c r="O334" s="46">
        <f>IFERROR(X130*H130,"0")+IFERROR(X131*H131,"0")</f>
        <v>0</v>
      </c>
      <c r="P334" s="46">
        <f>IFERROR(X136*H136,"0")+IFERROR(X137*H137,"0")+IFERROR(X138*H138,"0")</f>
        <v>588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235.2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0</v>
      </c>
      <c r="W334" s="46">
        <f>IFERROR(X183*H183,"0")+IFERROR(X184*H184,"0")+IFERROR(X185*H185,"0")+IFERROR(X189*H189,"0")</f>
        <v>0</v>
      </c>
      <c r="X334" s="46">
        <f>IFERROR(X195*H195,"0")+IFERROR(X199*H199,"0")+IFERROR(X200*H200,"0")+IFERROR(X201*H201,"0")+IFERROR(X202*H202,"0")</f>
        <v>0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2385.6000000000004</v>
      </c>
      <c r="B337" s="60">
        <f>SUMPRODUCT(--(BB:BB="ПГП"),--(W:W="кор"),H:H,Y:Y)+SUMPRODUCT(--(BB:BB="ПГП"),--(W:W="кг"),Y:Y)</f>
        <v>5812.7999999999993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