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5591DE-CAAF-48D4-A082-9ECB0EF561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P491" i="2" s="1"/>
  <c r="BO490" i="2"/>
  <c r="BM490" i="2"/>
  <c r="Y490" i="2"/>
  <c r="BP490" i="2" s="1"/>
  <c r="BO489" i="2"/>
  <c r="BM489" i="2"/>
  <c r="Y489" i="2"/>
  <c r="Z489" i="2" s="1"/>
  <c r="X487" i="2"/>
  <c r="X486" i="2"/>
  <c r="BO485" i="2"/>
  <c r="BM485" i="2"/>
  <c r="Y485" i="2"/>
  <c r="Z485" i="2" s="1"/>
  <c r="BP484" i="2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Z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N467" i="2"/>
  <c r="BM467" i="2"/>
  <c r="Z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N398" i="2" s="1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N375" i="2" s="1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Z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P304" i="2"/>
  <c r="BO303" i="2"/>
  <c r="BM303" i="2"/>
  <c r="Y303" i="2"/>
  <c r="P303" i="2"/>
  <c r="X301" i="2"/>
  <c r="X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P289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Y281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X239" i="2"/>
  <c r="X238" i="2"/>
  <c r="BO237" i="2"/>
  <c r="BM237" i="2"/>
  <c r="Y237" i="2"/>
  <c r="BP237" i="2" s="1"/>
  <c r="P237" i="2"/>
  <c r="BO236" i="2"/>
  <c r="BM236" i="2"/>
  <c r="Y236" i="2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Y99" i="2"/>
  <c r="BN99" i="2" s="1"/>
  <c r="P99" i="2"/>
  <c r="BP98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P42" i="2"/>
  <c r="BO41" i="2"/>
  <c r="BM41" i="2"/>
  <c r="Y41" i="2"/>
  <c r="C528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Z137" i="2" l="1"/>
  <c r="BN137" i="2"/>
  <c r="Z228" i="2"/>
  <c r="BN228" i="2"/>
  <c r="Z361" i="2"/>
  <c r="Z375" i="2"/>
  <c r="Y37" i="2"/>
  <c r="Z75" i="2"/>
  <c r="BN75" i="2"/>
  <c r="Z120" i="2"/>
  <c r="BN120" i="2"/>
  <c r="Z126" i="2"/>
  <c r="BN126" i="2"/>
  <c r="Z164" i="2"/>
  <c r="BN164" i="2"/>
  <c r="Z211" i="2"/>
  <c r="BN211" i="2"/>
  <c r="Z215" i="2"/>
  <c r="BN215" i="2"/>
  <c r="Z267" i="2"/>
  <c r="BN267" i="2"/>
  <c r="Z273" i="2"/>
  <c r="Z276" i="2" s="1"/>
  <c r="BN273" i="2"/>
  <c r="Z295" i="2"/>
  <c r="Z351" i="2"/>
  <c r="Z352" i="2"/>
  <c r="Z398" i="2"/>
  <c r="Z399" i="2"/>
  <c r="Z423" i="2"/>
  <c r="BN423" i="2"/>
  <c r="Z429" i="2"/>
  <c r="Z430" i="2" s="1"/>
  <c r="Z445" i="2"/>
  <c r="BN445" i="2"/>
  <c r="BP100" i="2"/>
  <c r="BN100" i="2"/>
  <c r="Z100" i="2"/>
  <c r="Y149" i="2"/>
  <c r="BP148" i="2"/>
  <c r="BN148" i="2"/>
  <c r="Z148" i="2"/>
  <c r="Z149" i="2" s="1"/>
  <c r="BP201" i="2"/>
  <c r="BN201" i="2"/>
  <c r="Z201" i="2"/>
  <c r="BN208" i="2"/>
  <c r="Z208" i="2"/>
  <c r="Y239" i="2"/>
  <c r="BP236" i="2"/>
  <c r="BN236" i="2"/>
  <c r="Z236" i="2"/>
  <c r="BP241" i="2"/>
  <c r="BN241" i="2"/>
  <c r="Z241" i="2"/>
  <c r="BN260" i="2"/>
  <c r="Z260" i="2"/>
  <c r="BP303" i="2"/>
  <c r="BN303" i="2"/>
  <c r="Z303" i="2"/>
  <c r="BN304" i="2"/>
  <c r="Z304" i="2"/>
  <c r="BP321" i="2"/>
  <c r="BN321" i="2"/>
  <c r="Z321" i="2"/>
  <c r="BP322" i="2"/>
  <c r="BN322" i="2"/>
  <c r="Z322" i="2"/>
  <c r="BP328" i="2"/>
  <c r="BN328" i="2"/>
  <c r="Z328" i="2"/>
  <c r="BP344" i="2"/>
  <c r="BN344" i="2"/>
  <c r="Z344" i="2"/>
  <c r="BP382" i="2"/>
  <c r="Y384" i="2"/>
  <c r="BN382" i="2"/>
  <c r="Z382" i="2"/>
  <c r="Z383" i="2" s="1"/>
  <c r="BP406" i="2"/>
  <c r="BN406" i="2"/>
  <c r="Z406" i="2"/>
  <c r="BN496" i="2"/>
  <c r="Z496" i="2"/>
  <c r="BP31" i="2"/>
  <c r="BN31" i="2"/>
  <c r="BP42" i="2"/>
  <c r="BN42" i="2"/>
  <c r="Z42" i="2"/>
  <c r="BN78" i="2"/>
  <c r="Z78" i="2"/>
  <c r="BP172" i="2"/>
  <c r="BN172" i="2"/>
  <c r="Z172" i="2"/>
  <c r="BP221" i="2"/>
  <c r="BN221" i="2"/>
  <c r="Z221" i="2"/>
  <c r="BN249" i="2"/>
  <c r="Z249" i="2"/>
  <c r="BN297" i="2"/>
  <c r="BP297" i="2"/>
  <c r="BP308" i="2"/>
  <c r="BN308" i="2"/>
  <c r="Z308" i="2"/>
  <c r="BP327" i="2"/>
  <c r="BN327" i="2"/>
  <c r="Z327" i="2"/>
  <c r="BP356" i="2"/>
  <c r="BN356" i="2"/>
  <c r="Z356" i="2"/>
  <c r="Y371" i="2"/>
  <c r="Z370" i="2"/>
  <c r="Z371" i="2" s="1"/>
  <c r="BP403" i="2"/>
  <c r="BN403" i="2"/>
  <c r="Z403" i="2"/>
  <c r="BN434" i="2"/>
  <c r="Y435" i="2"/>
  <c r="Z434" i="2"/>
  <c r="Z435" i="2" s="1"/>
  <c r="BN447" i="2"/>
  <c r="Z447" i="2"/>
  <c r="BP451" i="2"/>
  <c r="BN451" i="2"/>
  <c r="Z451" i="2"/>
  <c r="BN464" i="2"/>
  <c r="Z464" i="2"/>
  <c r="BP492" i="2"/>
  <c r="Z492" i="2"/>
  <c r="Y71" i="2"/>
  <c r="Y72" i="2"/>
  <c r="F528" i="2"/>
  <c r="Y139" i="2"/>
  <c r="BN365" i="2"/>
  <c r="A10" i="2"/>
  <c r="H9" i="2"/>
  <c r="Z365" i="2"/>
  <c r="BN313" i="2"/>
  <c r="Z313" i="2"/>
  <c r="BN61" i="2"/>
  <c r="Z61" i="2"/>
  <c r="X518" i="2"/>
  <c r="X520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BP274" i="2"/>
  <c r="BN274" i="2"/>
  <c r="Z274" i="2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Z362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73" i="2" s="1"/>
  <c r="Z192" i="2"/>
  <c r="Z194" i="2" s="1"/>
  <c r="Z202" i="2"/>
  <c r="Z212" i="2"/>
  <c r="Z284" i="2"/>
  <c r="Z285" i="2" s="1"/>
  <c r="Y319" i="2"/>
  <c r="Z331" i="2"/>
  <c r="Z366" i="2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217" i="2" l="1"/>
  <c r="Z418" i="2"/>
  <c r="Z493" i="2"/>
  <c r="Z357" i="2"/>
  <c r="Z205" i="2"/>
  <c r="Z58" i="2"/>
  <c r="Z32" i="2"/>
  <c r="Z310" i="2"/>
  <c r="Z367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<sst xmlns="http://schemas.openxmlformats.org/spreadsheetml/2006/main" count="3899" uniqueCount="833">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</sst>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 t="s">
        <v>832</v>
      </c>
      <c r="I5" s="597"/>
      <c r="J5" s="597"/>
      <c r="K5" s="597"/>
      <c r="L5" s="597"/>
      <c r="M5" s="597"/>
      <c r="N5" s="72"/>
      <c r="P5" s="27" t="s">
        <v>4</v>
      </c>
      <c r="Q5" s="599">
        <v>45830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Воскресенье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hidden="1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hidden="1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hidden="1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hidden="1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hidden="1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hidden="1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3456</v>
      </c>
      <c r="Y53" s="55">
        <f t="shared" si="6"/>
        <v>3456</v>
      </c>
      <c r="Z53" s="41">
        <f>IFERROR(IF(Y53=0,"",ROUNDUP(Y53/H53,0)*0.01898),"")</f>
        <v>6.0735999999999999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3595.1999999999994</v>
      </c>
      <c r="BN53" s="78">
        <f t="shared" si="8"/>
        <v>3595.1999999999994</v>
      </c>
      <c r="BO53" s="78">
        <f t="shared" si="9"/>
        <v>5</v>
      </c>
      <c r="BP53" s="78">
        <f t="shared" si="10"/>
        <v>5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716</v>
      </c>
      <c r="Y58" s="43">
        <f>IFERROR(Y52/H52,"0")+IFERROR(Y53/H53,"0")+IFERROR(Y54/H54,"0")+IFERROR(Y55/H55,"0")+IFERROR(Y56/H56,"0")+IFERROR(Y57/H57,"0")</f>
        <v>716</v>
      </c>
      <c r="Z58" s="43">
        <f>IFERROR(IF(Z52="",0,Z52),"0")+IFERROR(IF(Z53="",0,Z53),"0")+IFERROR(IF(Z54="",0,Z54),"0")+IFERROR(IF(Z55="",0,Z55),"0")+IFERROR(IF(Z56="",0,Z56),"0")+IFERROR(IF(Z57="",0,Z57),"0")</f>
        <v>9.6455199999999994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5238</v>
      </c>
      <c r="Y59" s="43">
        <f>IFERROR(SUM(Y52:Y57),"0")</f>
        <v>5238</v>
      </c>
      <c r="Z59" s="42"/>
      <c r="AA59" s="67"/>
      <c r="AB59" s="67"/>
      <c r="AC59" s="67"/>
    </row>
    <row r="60" spans="1:68" ht="14.25" hidden="1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hidden="1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hidden="1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hidden="1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hidden="1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hidden="1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hidden="1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hidden="1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hidden="1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hidden="1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idden="1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hidden="1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hidden="1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hidden="1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hidden="1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hidden="1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hidden="1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hidden="1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hidden="1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1200</v>
      </c>
      <c r="Y295" s="55">
        <f t="shared" si="48"/>
        <v>1209.6000000000001</v>
      </c>
      <c r="Z295" s="41">
        <f>IFERROR(IF(Y295=0,"",ROUNDUP(Y295/H295,0)*0.02039),"")</f>
        <v>2.2836799999999999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1253.3333333333333</v>
      </c>
      <c r="BN295" s="78">
        <f t="shared" si="50"/>
        <v>1263.3599999999999</v>
      </c>
      <c r="BO295" s="78">
        <f t="shared" si="51"/>
        <v>2.3148148148148144</v>
      </c>
      <c r="BP295" s="78">
        <f t="shared" si="52"/>
        <v>2.333333333333333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111.1111111111111</v>
      </c>
      <c r="Y300" s="43">
        <f>IFERROR(Y294/H294,"0")+IFERROR(Y295/H295,"0")+IFERROR(Y296/H296,"0")+IFERROR(Y297/H297,"0")+IFERROR(Y298/H298,"0")+IFERROR(Y299/H299,"0")</f>
        <v>112</v>
      </c>
      <c r="Z300" s="43">
        <f>IFERROR(IF(Z294="",0,Z294),"0")+IFERROR(IF(Z295="",0,Z295),"0")+IFERROR(IF(Z296="",0,Z296),"0")+IFERROR(IF(Z297="",0,Z297),"0")+IFERROR(IF(Z298="",0,Z298),"0")+IFERROR(IF(Z299="",0,Z299),"0")</f>
        <v>2.2836799999999999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1200</v>
      </c>
      <c r="Y301" s="43">
        <f>IFERROR(SUM(Y294:Y299),"0")</f>
        <v>1209.6000000000001</v>
      </c>
      <c r="Z301" s="42"/>
      <c r="AA301" s="67"/>
      <c r="AB301" s="67"/>
      <c r="AC301" s="67"/>
    </row>
    <row r="302" spans="1:68" ht="14.25" hidden="1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hidden="1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hidden="1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hidden="1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hidden="1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5000</v>
      </c>
      <c r="Y313" s="55">
        <f>IFERROR(IF(X313="",0,CEILING((X313/$H313),1)*$H313),"")</f>
        <v>5007.5999999999995</v>
      </c>
      <c r="Z313" s="41">
        <f>IFERROR(IF(Y313=0,"",ROUNDUP(Y313/H313,0)*0.01898),"")</f>
        <v>12.18516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5328.8461538461543</v>
      </c>
      <c r="BN313" s="78">
        <f>IFERROR(Y313*I313/H313,"0")</f>
        <v>5336.9459999999999</v>
      </c>
      <c r="BO313" s="78">
        <f>IFERROR(1/J313*(X313/H313),"0")</f>
        <v>10.016025641025641</v>
      </c>
      <c r="BP313" s="78">
        <f>IFERROR(1/J313*(Y313/H313),"0")</f>
        <v>10.03125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641.02564102564099</v>
      </c>
      <c r="Y318" s="43">
        <f>IFERROR(Y313/H313,"0")+IFERROR(Y314/H314,"0")+IFERROR(Y315/H315,"0")+IFERROR(Y316/H316,"0")+IFERROR(Y317/H317,"0")</f>
        <v>642</v>
      </c>
      <c r="Z318" s="43">
        <f>IFERROR(IF(Z313="",0,Z313),"0")+IFERROR(IF(Z314="",0,Z314),"0")+IFERROR(IF(Z315="",0,Z315),"0")+IFERROR(IF(Z316="",0,Z316),"0")+IFERROR(IF(Z317="",0,Z317),"0")</f>
        <v>12.18516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5000</v>
      </c>
      <c r="Y319" s="43">
        <f>IFERROR(SUM(Y313:Y317),"0")</f>
        <v>5007.5999999999995</v>
      </c>
      <c r="Z319" s="42"/>
      <c r="AA319" s="67"/>
      <c r="AB319" s="67"/>
      <c r="AC319" s="67"/>
    </row>
    <row r="320" spans="1:68" ht="14.25" hidden="1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hidden="1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hidden="1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hidden="1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hidden="1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idden="1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hidden="1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hidden="1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hidden="1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hidden="1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ref="Y350:Y356" si="58">IFERROR(IF(X350="",0,CEILING((X350/$H350),1)*$H350),"")</f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743.04000000000008</v>
      </c>
      <c r="BN350" s="78">
        <f t="shared" ref="BN350:BN356" si="60">IFERROR(Y350*I350/H350,"0")</f>
        <v>743.04000000000008</v>
      </c>
      <c r="BO350" s="78">
        <f t="shared" ref="BO350:BO356" si="61">IFERROR(1/J350*(X350/H350),"0")</f>
        <v>1</v>
      </c>
      <c r="BP350" s="78">
        <f t="shared" ref="BP350:BP356" si="62">IFERROR(1/J350*(Y350/H350),"0")</f>
        <v>1</v>
      </c>
    </row>
    <row r="351" spans="1:68" ht="27" hidden="1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hidden="1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1040</v>
      </c>
      <c r="Y353" s="55">
        <f t="shared" si="58"/>
        <v>1050</v>
      </c>
      <c r="Z353" s="41">
        <f>IFERROR(IF(Y353=0,"",ROUNDUP(Y353/H353,0)*0.02175),"")</f>
        <v>1.5225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1073.28</v>
      </c>
      <c r="BN353" s="78">
        <f t="shared" si="60"/>
        <v>1083.5999999999999</v>
      </c>
      <c r="BO353" s="78">
        <f t="shared" si="61"/>
        <v>1.4444444444444442</v>
      </c>
      <c r="BP353" s="78">
        <f t="shared" si="62"/>
        <v>1.4583333333333333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117.33333333333333</v>
      </c>
      <c r="Y357" s="43">
        <f>IFERROR(Y350/H350,"0")+IFERROR(Y351/H351,"0")+IFERROR(Y352/H352,"0")+IFERROR(Y353/H353,"0")+IFERROR(Y354/H354,"0")+IFERROR(Y355/H355,"0")+IFERROR(Y356/H356,"0")</f>
        <v>118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2.5665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1760</v>
      </c>
      <c r="Y358" s="43">
        <f>IFERROR(SUM(Y350:Y356),"0")</f>
        <v>1770</v>
      </c>
      <c r="Z358" s="42"/>
      <c r="AA358" s="67"/>
      <c r="AB358" s="67"/>
      <c r="AC358" s="67"/>
    </row>
    <row r="359" spans="1:68" ht="14.25" hidden="1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1440</v>
      </c>
      <c r="Y360" s="55">
        <f>IFERROR(IF(X360="",0,CEILING((X360/$H360),1)*$H360),"")</f>
        <v>1440</v>
      </c>
      <c r="Z360" s="41">
        <f>IFERROR(IF(Y360=0,"",ROUNDUP(Y360/H360,0)*0.02175),"")</f>
        <v>2.0880000000000001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1486.0800000000002</v>
      </c>
      <c r="BN360" s="78">
        <f>IFERROR(Y360*I360/H360,"0")</f>
        <v>1486.0800000000002</v>
      </c>
      <c r="BO360" s="78">
        <f>IFERROR(1/J360*(X360/H360),"0")</f>
        <v>2</v>
      </c>
      <c r="BP360" s="78">
        <f>IFERROR(1/J360*(Y360/H360),"0")</f>
        <v>2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96</v>
      </c>
      <c r="Y362" s="43">
        <f>IFERROR(Y360/H360,"0")+IFERROR(Y361/H361,"0")</f>
        <v>96</v>
      </c>
      <c r="Z362" s="43">
        <f>IFERROR(IF(Z360="",0,Z360),"0")+IFERROR(IF(Z361="",0,Z361),"0")</f>
        <v>2.0880000000000001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1440</v>
      </c>
      <c r="Y363" s="43">
        <f>IFERROR(SUM(Y360:Y361),"0")</f>
        <v>1440</v>
      </c>
      <c r="Z363" s="42"/>
      <c r="AA363" s="67"/>
      <c r="AB363" s="67"/>
      <c r="AC363" s="67"/>
    </row>
    <row r="364" spans="1:68" ht="14.25" hidden="1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1152</v>
      </c>
      <c r="Y365" s="55">
        <f>IFERROR(IF(X365="",0,CEILING((X365/$H365),1)*$H365),"")</f>
        <v>1152</v>
      </c>
      <c r="Z365" s="41">
        <f>IFERROR(IF(Y365=0,"",ROUNDUP(Y365/H365,0)*0.01898),"")</f>
        <v>2.42944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1219.2</v>
      </c>
      <c r="BN365" s="78">
        <f>IFERROR(Y365*I365/H365,"0")</f>
        <v>1219.2</v>
      </c>
      <c r="BO365" s="78">
        <f>IFERROR(1/J365*(X365/H365),"0")</f>
        <v>2</v>
      </c>
      <c r="BP365" s="78">
        <f>IFERROR(1/J365*(Y365/H365),"0")</f>
        <v>2</v>
      </c>
    </row>
    <row r="366" spans="1:68" ht="27" hidden="1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128</v>
      </c>
      <c r="Y367" s="43">
        <f>IFERROR(Y365/H365,"0")+IFERROR(Y366/H366,"0")</f>
        <v>128</v>
      </c>
      <c r="Z367" s="43">
        <f>IFERROR(IF(Z365="",0,Z365),"0")+IFERROR(IF(Z366="",0,Z366),"0")</f>
        <v>2.42944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1152</v>
      </c>
      <c r="Y368" s="43">
        <f>IFERROR(SUM(Y365:Y366),"0")</f>
        <v>1152</v>
      </c>
      <c r="Z368" s="42"/>
      <c r="AA368" s="67"/>
      <c r="AB368" s="67"/>
      <c r="AC368" s="67"/>
    </row>
    <row r="369" spans="1:68" ht="14.25" hidden="1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hidden="1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hidden="1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hidden="1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hidden="1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hidden="1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hidden="1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hidden="1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hidden="1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hidden="1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hidden="1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hidden="1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hidden="1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hidden="1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hidden="1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hidden="1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hidden="1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idden="1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hidden="1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hidden="1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hidden="1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hidden="1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hidden="1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hidden="1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hidden="1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hidden="1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hidden="1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hidden="1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hidden="1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hidden="1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hidden="1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hidden="1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hidden="1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600</v>
      </c>
      <c r="Y497" s="55">
        <f>IFERROR(IF(X497="",0,CEILING((X497/$H497),1)*$H497),"")</f>
        <v>600.6</v>
      </c>
      <c r="Z497" s="41">
        <f>IFERROR(IF(Y497=0,"",ROUNDUP(Y497/H497,0)*0.00902),"")</f>
        <v>1.28986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638.57142857142856</v>
      </c>
      <c r="BN497" s="78">
        <f>IFERROR(Y497*I497/H497,"0")</f>
        <v>639.20999999999992</v>
      </c>
      <c r="BO497" s="78">
        <f>IFERROR(1/J497*(X497/H497),"0")</f>
        <v>1.0822510822510822</v>
      </c>
      <c r="BP497" s="78">
        <f>IFERROR(1/J497*(Y497/H497),"0")</f>
        <v>1.0833333333333333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142.85714285714286</v>
      </c>
      <c r="Y498" s="43">
        <f>IFERROR(Y496/H496,"0")+IFERROR(Y497/H497,"0")</f>
        <v>143</v>
      </c>
      <c r="Z498" s="43">
        <f>IFERROR(IF(Z496="",0,Z496),"0")+IFERROR(IF(Z497="",0,Z497),"0")</f>
        <v>1.28986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600</v>
      </c>
      <c r="Y499" s="43">
        <f>IFERROR(SUM(Y496:Y497),"0")</f>
        <v>600.6</v>
      </c>
      <c r="Z499" s="42"/>
      <c r="AA499" s="67"/>
      <c r="AB499" s="67"/>
      <c r="AC499" s="67"/>
    </row>
    <row r="500" spans="1:68" ht="14.25" hidden="1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hidden="1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hidden="1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hidden="1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hidden="1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hidden="1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hidden="1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idden="1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hidden="1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18081.400000000001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18118.8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18975.20424908425</v>
      </c>
      <c r="Y519" s="43">
        <f>IFERROR(SUM(BN22:BN515),"0")</f>
        <v>19014.276000000002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31</v>
      </c>
      <c r="Y520" s="44">
        <f>ROUNDUP(SUM(BP22:BP515),0)</f>
        <v>31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19750.20424908425</v>
      </c>
      <c r="Y521" s="43">
        <f>GrossWeightTotalR+PalletQtyTotalR*25</f>
        <v>19789.276000000002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2245.438339438339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2249</v>
      </c>
      <c r="Z522" s="42"/>
      <c r="AA522" s="67"/>
      <c r="AB522" s="67"/>
      <c r="AC522" s="67"/>
    </row>
    <row r="523" spans="1:68" ht="14.25" hidden="1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35.798739999999995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6939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6217.2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4362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600.6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152,00"/>
        <filter val="1 200,00"/>
        <filter val="1 440,00"/>
        <filter val="1 691,40"/>
        <filter val="1 760,00"/>
        <filter val="1 782,00"/>
        <filter val="111,11"/>
        <filter val="117,33"/>
        <filter val="128,00"/>
        <filter val="142,86"/>
        <filter val="18 081,40"/>
        <filter val="18 975,20"/>
        <filter val="19 750,20"/>
        <filter val="2 245,44"/>
        <filter val="293,11"/>
        <filter val="3 456,00"/>
        <filter val="31"/>
        <filter val="491,40"/>
        <filter val="5 000,00"/>
        <filter val="5 238,00"/>
        <filter val="600,00"/>
        <filter val="641,03"/>
        <filter val="716,00"/>
        <filter val="720,00"/>
        <filter val="96,00"/>
      </filters>
    </filterColumn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