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E81781-F37F-4CE2-9E63-B184FFA523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X326" i="1"/>
  <c r="BO325" i="1"/>
  <c r="BM325" i="1"/>
  <c r="Z325" i="1"/>
  <c r="Z326" i="1" s="1"/>
  <c r="Y325" i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Z321" i="1" s="1"/>
  <c r="Y303" i="1"/>
  <c r="X301" i="1"/>
  <c r="X300" i="1"/>
  <c r="BO299" i="1"/>
  <c r="BM299" i="1"/>
  <c r="Z299" i="1"/>
  <c r="Y299" i="1"/>
  <c r="P299" i="1"/>
  <c r="BO298" i="1"/>
  <c r="BM298" i="1"/>
  <c r="Z298" i="1"/>
  <c r="Y298" i="1"/>
  <c r="P298" i="1"/>
  <c r="BO297" i="1"/>
  <c r="BM297" i="1"/>
  <c r="Z297" i="1"/>
  <c r="Y297" i="1"/>
  <c r="X295" i="1"/>
  <c r="X294" i="1"/>
  <c r="BO293" i="1"/>
  <c r="BM293" i="1"/>
  <c r="Z293" i="1"/>
  <c r="Y293" i="1"/>
  <c r="BO292" i="1"/>
  <c r="BM292" i="1"/>
  <c r="Z292" i="1"/>
  <c r="Z294" i="1" s="1"/>
  <c r="Y292" i="1"/>
  <c r="Y295" i="1" s="1"/>
  <c r="P292" i="1"/>
  <c r="X290" i="1"/>
  <c r="X289" i="1"/>
  <c r="BO288" i="1"/>
  <c r="BM288" i="1"/>
  <c r="Z288" i="1"/>
  <c r="Z289" i="1" s="1"/>
  <c r="Y288" i="1"/>
  <c r="Y290" i="1" s="1"/>
  <c r="P288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Z285" i="1" s="1"/>
  <c r="Y282" i="1"/>
  <c r="Y286" i="1" s="1"/>
  <c r="X278" i="1"/>
  <c r="X277" i="1"/>
  <c r="BO276" i="1"/>
  <c r="BM276" i="1"/>
  <c r="Z276" i="1"/>
  <c r="Z277" i="1" s="1"/>
  <c r="Y276" i="1"/>
  <c r="Y278" i="1" s="1"/>
  <c r="P276" i="1"/>
  <c r="X274" i="1"/>
  <c r="X273" i="1"/>
  <c r="BO272" i="1"/>
  <c r="BM272" i="1"/>
  <c r="Z272" i="1"/>
  <c r="Z273" i="1" s="1"/>
  <c r="Y272" i="1"/>
  <c r="Y274" i="1" s="1"/>
  <c r="P272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O252" i="1"/>
  <c r="BM252" i="1"/>
  <c r="Z252" i="1"/>
  <c r="Y252" i="1"/>
  <c r="P252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BP245" i="1" s="1"/>
  <c r="P245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X201" i="1"/>
  <c r="X200" i="1"/>
  <c r="BO199" i="1"/>
  <c r="BM199" i="1"/>
  <c r="Z199" i="1"/>
  <c r="Z200" i="1" s="1"/>
  <c r="Y199" i="1"/>
  <c r="Y201" i="1" s="1"/>
  <c r="X195" i="1"/>
  <c r="X194" i="1"/>
  <c r="BO193" i="1"/>
  <c r="BM193" i="1"/>
  <c r="Z193" i="1"/>
  <c r="Z194" i="1" s="1"/>
  <c r="Y193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P175" i="1"/>
  <c r="BO174" i="1"/>
  <c r="BM174" i="1"/>
  <c r="Z174" i="1"/>
  <c r="Y174" i="1"/>
  <c r="BP174" i="1" s="1"/>
  <c r="BO173" i="1"/>
  <c r="BM173" i="1"/>
  <c r="Z173" i="1"/>
  <c r="Y173" i="1"/>
  <c r="BP173" i="1" s="1"/>
  <c r="X170" i="1"/>
  <c r="X169" i="1"/>
  <c r="BO168" i="1"/>
  <c r="BM168" i="1"/>
  <c r="Z168" i="1"/>
  <c r="Z169" i="1" s="1"/>
  <c r="Y168" i="1"/>
  <c r="Y170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X143" i="1"/>
  <c r="BO142" i="1"/>
  <c r="BM142" i="1"/>
  <c r="Z142" i="1"/>
  <c r="Y142" i="1"/>
  <c r="BO141" i="1"/>
  <c r="BM141" i="1"/>
  <c r="Z141" i="1"/>
  <c r="Y141" i="1"/>
  <c r="BP141" i="1" s="1"/>
  <c r="BO140" i="1"/>
  <c r="BM140" i="1"/>
  <c r="Z140" i="1"/>
  <c r="Z143" i="1" s="1"/>
  <c r="Y140" i="1"/>
  <c r="Y144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Z124" i="1" s="1"/>
  <c r="Y123" i="1"/>
  <c r="Y125" i="1" s="1"/>
  <c r="P123" i="1"/>
  <c r="X121" i="1"/>
  <c r="X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BP65" i="1" s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X329" i="1" s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Y143" i="1"/>
  <c r="Z58" i="1"/>
  <c r="BN61" i="1"/>
  <c r="BP61" i="1"/>
  <c r="Y62" i="1"/>
  <c r="Z67" i="1"/>
  <c r="BN65" i="1"/>
  <c r="Y68" i="1"/>
  <c r="Y79" i="1"/>
  <c r="BN78" i="1"/>
  <c r="Y91" i="1"/>
  <c r="BN90" i="1"/>
  <c r="Y109" i="1"/>
  <c r="BN108" i="1"/>
  <c r="BN123" i="1"/>
  <c r="BP123" i="1"/>
  <c r="Y124" i="1"/>
  <c r="Z130" i="1"/>
  <c r="BN128" i="1"/>
  <c r="Y131" i="1"/>
  <c r="Z136" i="1"/>
  <c r="BN140" i="1"/>
  <c r="BP140" i="1"/>
  <c r="BN141" i="1"/>
  <c r="BN142" i="1"/>
  <c r="BP142" i="1"/>
  <c r="X328" i="1"/>
  <c r="Y30" i="1"/>
  <c r="Y38" i="1"/>
  <c r="Z37" i="1"/>
  <c r="BN35" i="1"/>
  <c r="Y49" i="1"/>
  <c r="Z48" i="1"/>
  <c r="BN42" i="1"/>
  <c r="BN44" i="1"/>
  <c r="BN46" i="1"/>
  <c r="Z177" i="1"/>
  <c r="BN173" i="1"/>
  <c r="BN174" i="1"/>
  <c r="Y177" i="1"/>
  <c r="BN176" i="1"/>
  <c r="Y191" i="1"/>
  <c r="Z190" i="1"/>
  <c r="BN188" i="1"/>
  <c r="Z207" i="1"/>
  <c r="Z214" i="1"/>
  <c r="BN211" i="1"/>
  <c r="Y214" i="1"/>
  <c r="BN213" i="1"/>
  <c r="BN223" i="1"/>
  <c r="Z232" i="1"/>
  <c r="BN236" i="1"/>
  <c r="BP236" i="1"/>
  <c r="Y237" i="1"/>
  <c r="BN241" i="1"/>
  <c r="BP241" i="1"/>
  <c r="Y242" i="1"/>
  <c r="Z248" i="1"/>
  <c r="BN245" i="1"/>
  <c r="BN247" i="1"/>
  <c r="BN272" i="1"/>
  <c r="BP272" i="1"/>
  <c r="Y273" i="1"/>
  <c r="BN276" i="1"/>
  <c r="BP276" i="1"/>
  <c r="Y277" i="1"/>
  <c r="Y322" i="1"/>
  <c r="BN305" i="1"/>
  <c r="BN306" i="1"/>
  <c r="BN307" i="1"/>
  <c r="BN310" i="1"/>
  <c r="BN311" i="1"/>
  <c r="X330" i="1"/>
  <c r="X331" i="1" s="1"/>
  <c r="BP57" i="1"/>
  <c r="BN57" i="1"/>
  <c r="BP71" i="1"/>
  <c r="BN71" i="1"/>
  <c r="Y85" i="1"/>
  <c r="BP83" i="1"/>
  <c r="BN83" i="1"/>
  <c r="BP98" i="1"/>
  <c r="BN98" i="1"/>
  <c r="BP99" i="1"/>
  <c r="BN99" i="1"/>
  <c r="BP100" i="1"/>
  <c r="BN100" i="1"/>
  <c r="BP101" i="1"/>
  <c r="BN101" i="1"/>
  <c r="Y121" i="1"/>
  <c r="BP113" i="1"/>
  <c r="BN113" i="1"/>
  <c r="BP115" i="1"/>
  <c r="BN115" i="1"/>
  <c r="BP117" i="1"/>
  <c r="BN117" i="1"/>
  <c r="BP119" i="1"/>
  <c r="BN119" i="1"/>
  <c r="BP135" i="1"/>
  <c r="BN135" i="1"/>
  <c r="BP204" i="1"/>
  <c r="BN204" i="1"/>
  <c r="BP206" i="1"/>
  <c r="BN206" i="1"/>
  <c r="BP218" i="1"/>
  <c r="BN218" i="1"/>
  <c r="BP220" i="1"/>
  <c r="BN220" i="1"/>
  <c r="Y232" i="1"/>
  <c r="BP228" i="1"/>
  <c r="BN228" i="1"/>
  <c r="BP230" i="1"/>
  <c r="BN230" i="1"/>
  <c r="Y233" i="1"/>
  <c r="BP252" i="1"/>
  <c r="BN252" i="1"/>
  <c r="BP266" i="1"/>
  <c r="BN266" i="1"/>
  <c r="BN22" i="1"/>
  <c r="BP22" i="1"/>
  <c r="Y23" i="1"/>
  <c r="Z30" i="1"/>
  <c r="BN28" i="1"/>
  <c r="BP28" i="1"/>
  <c r="Y31" i="1"/>
  <c r="X332" i="1"/>
  <c r="Y182" i="1"/>
  <c r="BP180" i="1"/>
  <c r="BN180" i="1"/>
  <c r="Y195" i="1"/>
  <c r="Y194" i="1"/>
  <c r="BP193" i="1"/>
  <c r="BN193" i="1"/>
  <c r="Y301" i="1"/>
  <c r="BP297" i="1"/>
  <c r="BN297" i="1"/>
  <c r="BP299" i="1"/>
  <c r="BN299" i="1"/>
  <c r="Y327" i="1"/>
  <c r="Y326" i="1"/>
  <c r="BP325" i="1"/>
  <c r="BN325" i="1"/>
  <c r="Y58" i="1"/>
  <c r="Y67" i="1"/>
  <c r="Y74" i="1"/>
  <c r="Z73" i="1"/>
  <c r="Z79" i="1"/>
  <c r="Z85" i="1"/>
  <c r="Y86" i="1"/>
  <c r="Z91" i="1"/>
  <c r="Y104" i="1"/>
  <c r="Z103" i="1"/>
  <c r="Z109" i="1"/>
  <c r="Z120" i="1"/>
  <c r="Y120" i="1"/>
  <c r="Y130" i="1"/>
  <c r="Y136" i="1"/>
  <c r="Y178" i="1"/>
  <c r="Z182" i="1"/>
  <c r="Y183" i="1"/>
  <c r="Y207" i="1"/>
  <c r="Y215" i="1"/>
  <c r="Z224" i="1"/>
  <c r="Z254" i="1"/>
  <c r="Y255" i="1"/>
  <c r="Z300" i="1"/>
  <c r="H9" i="1"/>
  <c r="BN29" i="1"/>
  <c r="BP29" i="1"/>
  <c r="BN34" i="1"/>
  <c r="BP34" i="1"/>
  <c r="BN36" i="1"/>
  <c r="Y37" i="1"/>
  <c r="BN41" i="1"/>
  <c r="BP41" i="1"/>
  <c r="BN43" i="1"/>
  <c r="BN45" i="1"/>
  <c r="BN47" i="1"/>
  <c r="Y48" i="1"/>
  <c r="BN52" i="1"/>
  <c r="BP52" i="1"/>
  <c r="Y53" i="1"/>
  <c r="BN56" i="1"/>
  <c r="BP56" i="1"/>
  <c r="Y59" i="1"/>
  <c r="BN66" i="1"/>
  <c r="BP66" i="1"/>
  <c r="BN70" i="1"/>
  <c r="BP70" i="1"/>
  <c r="BN72" i="1"/>
  <c r="Y73" i="1"/>
  <c r="BN77" i="1"/>
  <c r="BP77" i="1"/>
  <c r="Y80" i="1"/>
  <c r="BN84" i="1"/>
  <c r="BP84" i="1"/>
  <c r="BN89" i="1"/>
  <c r="BP89" i="1"/>
  <c r="Y92" i="1"/>
  <c r="BN95" i="1"/>
  <c r="BP95" i="1"/>
  <c r="BN96" i="1"/>
  <c r="BN97" i="1"/>
  <c r="BN102" i="1"/>
  <c r="Y103" i="1"/>
  <c r="BN107" i="1"/>
  <c r="BP107" i="1"/>
  <c r="Y110" i="1"/>
  <c r="BN114" i="1"/>
  <c r="BP114" i="1"/>
  <c r="BN116" i="1"/>
  <c r="BN118" i="1"/>
  <c r="BN129" i="1"/>
  <c r="BP129" i="1"/>
  <c r="BN134" i="1"/>
  <c r="BP134" i="1"/>
  <c r="Y137" i="1"/>
  <c r="BN168" i="1"/>
  <c r="BP168" i="1"/>
  <c r="Y169" i="1"/>
  <c r="BN175" i="1"/>
  <c r="BP175" i="1"/>
  <c r="BN181" i="1"/>
  <c r="BP181" i="1"/>
  <c r="BN187" i="1"/>
  <c r="BP187" i="1"/>
  <c r="BN189" i="1"/>
  <c r="Y190" i="1"/>
  <c r="BN199" i="1"/>
  <c r="BP199" i="1"/>
  <c r="Y200" i="1"/>
  <c r="BN203" i="1"/>
  <c r="BP203" i="1"/>
  <c r="BN205" i="1"/>
  <c r="Y208" i="1"/>
  <c r="BN212" i="1"/>
  <c r="BP212" i="1"/>
  <c r="Y225" i="1"/>
  <c r="BN219" i="1"/>
  <c r="BN221" i="1"/>
  <c r="BP222" i="1"/>
  <c r="BN222" i="1"/>
  <c r="Y224" i="1"/>
  <c r="BP229" i="1"/>
  <c r="BN229" i="1"/>
  <c r="BP231" i="1"/>
  <c r="BN231" i="1"/>
  <c r="Y249" i="1"/>
  <c r="Y254" i="1"/>
  <c r="Y260" i="1"/>
  <c r="BP259" i="1"/>
  <c r="BN259" i="1"/>
  <c r="Z267" i="1"/>
  <c r="Y289" i="1"/>
  <c r="BP288" i="1"/>
  <c r="BN288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246" i="1"/>
  <c r="BN246" i="1"/>
  <c r="Y248" i="1"/>
  <c r="BP253" i="1"/>
  <c r="BN253" i="1"/>
  <c r="Y268" i="1"/>
  <c r="BP265" i="1"/>
  <c r="BN265" i="1"/>
  <c r="Y267" i="1"/>
  <c r="Y285" i="1"/>
  <c r="BP282" i="1"/>
  <c r="BN282" i="1"/>
  <c r="BP283" i="1"/>
  <c r="BN283" i="1"/>
  <c r="BP284" i="1"/>
  <c r="BN284" i="1"/>
  <c r="Y294" i="1"/>
  <c r="BP292" i="1"/>
  <c r="BN292" i="1"/>
  <c r="BP293" i="1"/>
  <c r="BN293" i="1"/>
  <c r="Y332" i="1" l="1"/>
  <c r="Y329" i="1"/>
  <c r="Z333" i="1"/>
  <c r="Y328" i="1"/>
  <c r="Y330" i="1"/>
  <c r="Y331" i="1" l="1"/>
  <c r="A341" i="1"/>
  <c r="B341" i="1"/>
  <c r="C341" i="1"/>
</calcChain>
</file>

<file path=xl/sharedStrings.xml><?xml version="1.0" encoding="utf-8"?>
<sst xmlns="http://schemas.openxmlformats.org/spreadsheetml/2006/main" count="1588" uniqueCount="513">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</sst>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58"/>
      <c r="F1" s="358"/>
      <c r="G1" s="12" t="s">
        <v>1</v>
      </c>
      <c r="H1" s="396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7" t="s">
        <v>8</v>
      </c>
      <c r="B5" s="372"/>
      <c r="C5" s="373"/>
      <c r="D5" s="397"/>
      <c r="E5" s="398"/>
      <c r="F5" s="517" t="s">
        <v>9</v>
      </c>
      <c r="G5" s="373"/>
      <c r="H5" s="397" t="s">
        <v>512</v>
      </c>
      <c r="I5" s="499"/>
      <c r="J5" s="499"/>
      <c r="K5" s="499"/>
      <c r="L5" s="499"/>
      <c r="M5" s="398"/>
      <c r="N5" s="61"/>
      <c r="P5" s="24" t="s">
        <v>10</v>
      </c>
      <c r="Q5" s="531">
        <v>45831</v>
      </c>
      <c r="R5" s="420"/>
      <c r="T5" s="450" t="s">
        <v>11</v>
      </c>
      <c r="U5" s="451"/>
      <c r="V5" s="452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7" t="s">
        <v>13</v>
      </c>
      <c r="B6" s="372"/>
      <c r="C6" s="373"/>
      <c r="D6" s="501" t="s">
        <v>14</v>
      </c>
      <c r="E6" s="502"/>
      <c r="F6" s="502"/>
      <c r="G6" s="502"/>
      <c r="H6" s="502"/>
      <c r="I6" s="502"/>
      <c r="J6" s="502"/>
      <c r="K6" s="502"/>
      <c r="L6" s="502"/>
      <c r="M6" s="420"/>
      <c r="N6" s="62"/>
      <c r="P6" s="24" t="s">
        <v>15</v>
      </c>
      <c r="Q6" s="538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455" t="s">
        <v>16</v>
      </c>
      <c r="U6" s="451"/>
      <c r="V6" s="483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82" t="str">
        <f>IFERROR(VLOOKUP(DeliveryAddress,Table,3,0),1)</f>
        <v>1</v>
      </c>
      <c r="E7" s="383"/>
      <c r="F7" s="383"/>
      <c r="G7" s="383"/>
      <c r="H7" s="383"/>
      <c r="I7" s="383"/>
      <c r="J7" s="383"/>
      <c r="K7" s="383"/>
      <c r="L7" s="383"/>
      <c r="M7" s="384"/>
      <c r="N7" s="63"/>
      <c r="P7" s="24"/>
      <c r="Q7" s="42"/>
      <c r="R7" s="42"/>
      <c r="T7" s="342"/>
      <c r="U7" s="451"/>
      <c r="V7" s="484"/>
      <c r="W7" s="485"/>
      <c r="AB7" s="51"/>
      <c r="AC7" s="51"/>
      <c r="AD7" s="51"/>
      <c r="AE7" s="51"/>
    </row>
    <row r="8" spans="1:32" s="326" customFormat="1" ht="25.5" customHeight="1" x14ac:dyDescent="0.2">
      <c r="A8" s="542" t="s">
        <v>18</v>
      </c>
      <c r="B8" s="352"/>
      <c r="C8" s="353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32">
        <v>0.375</v>
      </c>
      <c r="R8" s="384"/>
      <c r="T8" s="342"/>
      <c r="U8" s="451"/>
      <c r="V8" s="484"/>
      <c r="W8" s="485"/>
      <c r="AB8" s="51"/>
      <c r="AC8" s="51"/>
      <c r="AD8" s="51"/>
      <c r="AE8" s="51"/>
    </row>
    <row r="9" spans="1:32" s="326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9"/>
      <c r="E9" s="350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5"/>
      <c r="R9" s="416"/>
      <c r="T9" s="342"/>
      <c r="U9" s="451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9"/>
      <c r="E10" s="350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0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6"/>
      <c r="R10" s="457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506" t="s">
        <v>28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36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32"/>
      <c r="R12" s="384"/>
      <c r="S12" s="23"/>
      <c r="U12" s="24"/>
      <c r="V12" s="358"/>
      <c r="W12" s="342"/>
      <c r="AB12" s="51"/>
      <c r="AC12" s="51"/>
      <c r="AD12" s="51"/>
      <c r="AE12" s="51"/>
    </row>
    <row r="13" spans="1:32" s="326" customFormat="1" ht="23.25" customHeight="1" x14ac:dyDescent="0.2">
      <c r="A13" s="436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6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36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23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41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2"/>
      <c r="Q16" s="442"/>
      <c r="R16" s="442"/>
      <c r="S16" s="442"/>
      <c r="T16" s="4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37" t="s">
        <v>38</v>
      </c>
      <c r="D17" s="363" t="s">
        <v>39</v>
      </c>
      <c r="E17" s="407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6"/>
      <c r="R17" s="406"/>
      <c r="S17" s="406"/>
      <c r="T17" s="407"/>
      <c r="U17" s="547" t="s">
        <v>51</v>
      </c>
      <c r="V17" s="373"/>
      <c r="W17" s="363" t="s">
        <v>52</v>
      </c>
      <c r="X17" s="363" t="s">
        <v>53</v>
      </c>
      <c r="Y17" s="545" t="s">
        <v>54</v>
      </c>
      <c r="Z17" s="494" t="s">
        <v>55</v>
      </c>
      <c r="AA17" s="474" t="s">
        <v>56</v>
      </c>
      <c r="AB17" s="474" t="s">
        <v>57</v>
      </c>
      <c r="AC17" s="474" t="s">
        <v>58</v>
      </c>
      <c r="AD17" s="474" t="s">
        <v>59</v>
      </c>
      <c r="AE17" s="524"/>
      <c r="AF17" s="525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8"/>
      <c r="E18" s="410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64"/>
      <c r="X18" s="364"/>
      <c r="Y18" s="546"/>
      <c r="Z18" s="495"/>
      <c r="AA18" s="475"/>
      <c r="AB18" s="475"/>
      <c r="AC18" s="475"/>
      <c r="AD18" s="526"/>
      <c r="AE18" s="527"/>
      <c r="AF18" s="528"/>
      <c r="AG18" s="69"/>
      <c r="BD18" s="68"/>
    </row>
    <row r="19" spans="1:68" ht="27.75" hidden="1" customHeight="1" x14ac:dyDescent="0.2">
      <c r="A19" s="401" t="s">
        <v>63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hidden="1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hidden="1" customHeight="1" x14ac:dyDescent="0.25">
      <c r="A21" s="362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401" t="s">
        <v>75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8"/>
      <c r="AB25" s="48"/>
      <c r="AC25" s="48"/>
    </row>
    <row r="26" spans="1:68" ht="16.5" hidden="1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hidden="1" customHeight="1" x14ac:dyDescent="0.25">
      <c r="A27" s="362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154</v>
      </c>
      <c r="Y28" s="333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154</v>
      </c>
      <c r="Y30" s="334">
        <f>IFERROR(SUM(Y28:Y29),"0")</f>
        <v>154</v>
      </c>
      <c r="Z30" s="334">
        <f>IFERROR(IF(Z28="",0,Z28),"0")+IFERROR(IF(Z29="",0,Z29),"0")</f>
        <v>1.4491400000000001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231</v>
      </c>
      <c r="Y31" s="334">
        <f>IFERROR(SUMPRODUCT(Y28:Y29*H28:H29),"0")</f>
        <v>231</v>
      </c>
      <c r="Z31" s="37"/>
      <c r="AA31" s="335"/>
      <c r="AB31" s="335"/>
      <c r="AC31" s="335"/>
    </row>
    <row r="32" spans="1:68" ht="16.5" hidden="1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hidden="1" customHeight="1" x14ac:dyDescent="0.25">
      <c r="A33" s="362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36</v>
      </c>
      <c r="Y35" s="333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36</v>
      </c>
      <c r="Y37" s="334">
        <f>IFERROR(SUM(Y34:Y36),"0")</f>
        <v>36</v>
      </c>
      <c r="Z37" s="334">
        <f>IFERROR(IF(Z34="",0,Z34),"0")+IFERROR(IF(Z35="",0,Z35),"0")+IFERROR(IF(Z36="",0,Z36),"0")</f>
        <v>0.55800000000000005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201.6</v>
      </c>
      <c r="Y38" s="334">
        <f>IFERROR(SUMPRODUCT(Y34:Y36*H34:H36),"0")</f>
        <v>201.6</v>
      </c>
      <c r="Z38" s="37"/>
      <c r="AA38" s="335"/>
      <c r="AB38" s="335"/>
      <c r="AC38" s="335"/>
    </row>
    <row r="39" spans="1:68" ht="16.5" hidden="1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hidden="1" customHeight="1" x14ac:dyDescent="0.25">
      <c r="A40" s="362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0</v>
      </c>
      <c r="Y41" s="333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72</v>
      </c>
      <c r="Y43" s="333">
        <f t="shared" si="0"/>
        <v>72</v>
      </c>
      <c r="Z43" s="36">
        <f t="shared" si="1"/>
        <v>1.1160000000000001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525.6</v>
      </c>
      <c r="BN43" s="67">
        <f t="shared" si="3"/>
        <v>525.6</v>
      </c>
      <c r="BO43" s="67">
        <f t="shared" si="4"/>
        <v>0.8571428571428571</v>
      </c>
      <c r="BP43" s="67">
        <f t="shared" si="5"/>
        <v>0.8571428571428571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72</v>
      </c>
      <c r="Y44" s="333">
        <f t="shared" si="0"/>
        <v>72</v>
      </c>
      <c r="Z44" s="36">
        <f t="shared" si="1"/>
        <v>1.1160000000000001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524.59199999999998</v>
      </c>
      <c r="BN44" s="67">
        <f t="shared" si="3"/>
        <v>524.59199999999998</v>
      </c>
      <c r="BO44" s="67">
        <f t="shared" si="4"/>
        <v>0.8571428571428571</v>
      </c>
      <c r="BP44" s="67">
        <f t="shared" si="5"/>
        <v>0.8571428571428571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12</v>
      </c>
      <c r="Y45" s="333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156</v>
      </c>
      <c r="Y48" s="334">
        <f>IFERROR(SUM(Y41:Y47),"0")</f>
        <v>156</v>
      </c>
      <c r="Z48" s="334">
        <f>IFERROR(IF(Z41="",0,Z41),"0")+IFERROR(IF(Z42="",0,Z42),"0")+IFERROR(IF(Z43="",0,Z43),"0")+IFERROR(IF(Z44="",0,Z44),"0")+IFERROR(IF(Z45="",0,Z45),"0")+IFERROR(IF(Z46="",0,Z46),"0")+IFERROR(IF(Z47="",0,Z47),"0")</f>
        <v>2.4180000000000001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1084.8</v>
      </c>
      <c r="Y49" s="334">
        <f>IFERROR(SUMPRODUCT(Y41:Y47*H41:H47),"0")</f>
        <v>1084.8</v>
      </c>
      <c r="Z49" s="37"/>
      <c r="AA49" s="335"/>
      <c r="AB49" s="335"/>
      <c r="AC49" s="335"/>
    </row>
    <row r="50" spans="1:68" ht="16.5" hidden="1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hidden="1" customHeight="1" x14ac:dyDescent="0.25">
      <c r="A51" s="362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4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hidden="1" customHeight="1" x14ac:dyDescent="0.25">
      <c r="A55" s="362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30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hidden="1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hidden="1" customHeight="1" x14ac:dyDescent="0.25">
      <c r="A60" s="362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7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hidden="1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hidden="1" customHeight="1" x14ac:dyDescent="0.25">
      <c r="A64" s="362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hidden="1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hidden="1" customHeight="1" x14ac:dyDescent="0.25">
      <c r="A69" s="362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14</v>
      </c>
      <c r="Y71" s="333">
        <f>IFERROR(IF(X71="","",X71),"")</f>
        <v>14</v>
      </c>
      <c r="Z71" s="36">
        <f>IFERROR(IF(X71="","",X71*0.00941),"")</f>
        <v>0.13174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21.84</v>
      </c>
      <c r="BN71" s="67">
        <f>IFERROR(Y71*I71,"0")</f>
        <v>21.84</v>
      </c>
      <c r="BO71" s="67">
        <f>IFERROR(X71/J71,"0")</f>
        <v>0.1</v>
      </c>
      <c r="BP71" s="67">
        <f>IFERROR(Y71/J71,"0")</f>
        <v>0.1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14</v>
      </c>
      <c r="Y72" s="333">
        <f>IFERROR(IF(X72="","",X72),"")</f>
        <v>14</v>
      </c>
      <c r="Z72" s="36">
        <f>IFERROR(IF(X72="","",X72*0.00941),"")</f>
        <v>0.13174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21.84</v>
      </c>
      <c r="BN72" s="67">
        <f>IFERROR(Y72*I72,"0")</f>
        <v>21.84</v>
      </c>
      <c r="BO72" s="67">
        <f>IFERROR(X72/J72,"0")</f>
        <v>0.1</v>
      </c>
      <c r="BP72" s="67">
        <f>IFERROR(Y72/J72,"0")</f>
        <v>0.1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28</v>
      </c>
      <c r="Y73" s="334">
        <f>IFERROR(SUM(Y70:Y72),"0")</f>
        <v>28</v>
      </c>
      <c r="Z73" s="334">
        <f>IFERROR(IF(Z70="",0,Z70),"0")+IFERROR(IF(Z71="",0,Z71),"0")+IFERROR(IF(Z72="",0,Z72),"0")</f>
        <v>0.26347999999999999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33.6</v>
      </c>
      <c r="Y74" s="334">
        <f>IFERROR(SUMPRODUCT(Y70:Y72*H70:H72),"0")</f>
        <v>33.6</v>
      </c>
      <c r="Z74" s="37"/>
      <c r="AA74" s="335"/>
      <c r="AB74" s="335"/>
      <c r="AC74" s="335"/>
    </row>
    <row r="75" spans="1:68" ht="16.5" hidden="1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hidden="1" customHeight="1" x14ac:dyDescent="0.25">
      <c r="A76" s="362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18</v>
      </c>
      <c r="Y77" s="333">
        <f>IFERROR(IF(X77="","",X77),"")</f>
        <v>18</v>
      </c>
      <c r="Z77" s="36">
        <f>IFERROR(IF(X77="","",X77*0.00502),"")</f>
        <v>9.0359999999999996E-2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50.637600000000006</v>
      </c>
      <c r="BN77" s="67">
        <f>IFERROR(Y77*I77,"0")</f>
        <v>50.637600000000006</v>
      </c>
      <c r="BO77" s="67">
        <f>IFERROR(X77/J77,"0")</f>
        <v>7.6923076923076927E-2</v>
      </c>
      <c r="BP77" s="67">
        <f>IFERROR(Y77/J77,"0")</f>
        <v>7.6923076923076927E-2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240</v>
      </c>
      <c r="Y78" s="333">
        <f>IFERROR(IF(X78="","",X78),"")</f>
        <v>240</v>
      </c>
      <c r="Z78" s="36">
        <f>IFERROR(IF(X78="","",X78*0.00866),"")</f>
        <v>2.0783999999999998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1251.1679999999999</v>
      </c>
      <c r="BN78" s="67">
        <f>IFERROR(Y78*I78,"0")</f>
        <v>1251.1679999999999</v>
      </c>
      <c r="BO78" s="67">
        <f>IFERROR(X78/J78,"0")</f>
        <v>1.6666666666666667</v>
      </c>
      <c r="BP78" s="67">
        <f>IFERROR(Y78/J78,"0")</f>
        <v>1.6666666666666667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258</v>
      </c>
      <c r="Y79" s="334">
        <f>IFERROR(SUM(Y77:Y78),"0")</f>
        <v>258</v>
      </c>
      <c r="Z79" s="334">
        <f>IFERROR(IF(Z77="",0,Z77),"0")+IFERROR(IF(Z78="",0,Z78),"0")</f>
        <v>2.1687599999999998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1248.5999999999999</v>
      </c>
      <c r="Y80" s="334">
        <f>IFERROR(SUMPRODUCT(Y77:Y78*H77:H78),"0")</f>
        <v>1248.5999999999999</v>
      </c>
      <c r="Z80" s="37"/>
      <c r="AA80" s="335"/>
      <c r="AB80" s="335"/>
      <c r="AC80" s="335"/>
    </row>
    <row r="81" spans="1:68" ht="16.5" hidden="1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hidden="1" customHeight="1" x14ac:dyDescent="0.25">
      <c r="A82" s="362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28</v>
      </c>
      <c r="Y84" s="333">
        <f>IFERROR(IF(X84="","",X84),"")</f>
        <v>28</v>
      </c>
      <c r="Z84" s="36">
        <f>IFERROR(IF(X84="","",X84*0.01788),"")</f>
        <v>0.50063999999999997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28</v>
      </c>
      <c r="Y85" s="334">
        <f>IFERROR(SUM(Y83:Y84),"0")</f>
        <v>28</v>
      </c>
      <c r="Z85" s="334">
        <f>IFERROR(IF(Z83="",0,Z83),"0")+IFERROR(IF(Z84="",0,Z84),"0")</f>
        <v>0.50063999999999997</v>
      </c>
      <c r="AA85" s="335"/>
      <c r="AB85" s="335"/>
      <c r="AC85" s="335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100.8</v>
      </c>
      <c r="Y86" s="334">
        <f>IFERROR(SUMPRODUCT(Y83:Y84*H83:H84),"0")</f>
        <v>100.8</v>
      </c>
      <c r="Z86" s="37"/>
      <c r="AA86" s="335"/>
      <c r="AB86" s="335"/>
      <c r="AC86" s="335"/>
    </row>
    <row r="87" spans="1:68" ht="16.5" hidden="1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hidden="1" customHeight="1" x14ac:dyDescent="0.25">
      <c r="A88" s="362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6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28</v>
      </c>
      <c r="Y89" s="333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28</v>
      </c>
      <c r="Y90" s="333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201.6</v>
      </c>
      <c r="Y92" s="334">
        <f>IFERROR(SUMPRODUCT(Y89:Y90*H89:H90),"0")</f>
        <v>201.6</v>
      </c>
      <c r="Z92" s="37"/>
      <c r="AA92" s="335"/>
      <c r="AB92" s="335"/>
      <c r="AC92" s="335"/>
    </row>
    <row r="93" spans="1:68" ht="16.5" hidden="1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hidden="1" customHeight="1" x14ac:dyDescent="0.25">
      <c r="A94" s="362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5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28</v>
      </c>
      <c r="Y95" s="333">
        <f t="shared" ref="Y95:Y102" si="6">IFERROR(IF(X95="","",X95),"")</f>
        <v>28</v>
      </c>
      <c r="Z95" s="36">
        <f t="shared" ref="Z95:Z102" si="7">IFERROR(IF(X95="","",X95*0.01788),"")</f>
        <v>0.50063999999999997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100.3408</v>
      </c>
      <c r="BN95" s="67">
        <f t="shared" ref="BN95:BN102" si="9">IFERROR(Y95*I95,"0")</f>
        <v>100.3408</v>
      </c>
      <c r="BO95" s="67">
        <f t="shared" ref="BO95:BO102" si="10">IFERROR(X95/J95,"0")</f>
        <v>0.4</v>
      </c>
      <c r="BP95" s="67">
        <f t="shared" ref="BP95:BP102" si="11">IFERROR(Y95/J95,"0")</f>
        <v>0.4</v>
      </c>
    </row>
    <row r="96" spans="1:68" ht="27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82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84</v>
      </c>
      <c r="Y96" s="333">
        <f t="shared" si="6"/>
        <v>84</v>
      </c>
      <c r="Z96" s="36">
        <f t="shared" si="7"/>
        <v>1.5019199999999999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301.0224</v>
      </c>
      <c r="BN96" s="67">
        <f t="shared" si="9"/>
        <v>301.0224</v>
      </c>
      <c r="BO96" s="67">
        <f t="shared" si="10"/>
        <v>1.2</v>
      </c>
      <c r="BP96" s="67">
        <f t="shared" si="11"/>
        <v>1.2</v>
      </c>
    </row>
    <row r="97" spans="1:68" ht="27" hidden="1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80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0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8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84</v>
      </c>
      <c r="Y100" s="333">
        <f t="shared" si="6"/>
        <v>84</v>
      </c>
      <c r="Z100" s="36">
        <f t="shared" si="7"/>
        <v>1.5019199999999999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301.0224</v>
      </c>
      <c r="BN100" s="67">
        <f t="shared" si="9"/>
        <v>301.0224</v>
      </c>
      <c r="BO100" s="67">
        <f t="shared" si="10"/>
        <v>1.2</v>
      </c>
      <c r="BP100" s="67">
        <f t="shared" si="11"/>
        <v>1.2</v>
      </c>
    </row>
    <row r="101" spans="1:68" ht="27" hidden="1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8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14</v>
      </c>
      <c r="Y102" s="333">
        <f t="shared" si="6"/>
        <v>14</v>
      </c>
      <c r="Z102" s="36">
        <f t="shared" si="7"/>
        <v>0.25031999999999999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210</v>
      </c>
      <c r="Y103" s="334">
        <f>IFERROR(SUM(Y95:Y102),"0")</f>
        <v>210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3.7547999999999999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623.28</v>
      </c>
      <c r="Y104" s="334">
        <f>IFERROR(SUMPRODUCT(Y95:Y102*H95:H102),"0")</f>
        <v>623.28</v>
      </c>
      <c r="Z104" s="37"/>
      <c r="AA104" s="335"/>
      <c r="AB104" s="335"/>
      <c r="AC104" s="335"/>
    </row>
    <row r="105" spans="1:68" ht="16.5" hidden="1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hidden="1" customHeight="1" x14ac:dyDescent="0.25">
      <c r="A106" s="362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48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14</v>
      </c>
      <c r="Y107" s="333">
        <f>IFERROR(IF(X107="","",X107),"")</f>
        <v>14</v>
      </c>
      <c r="Z107" s="36">
        <f>IFERROR(IF(X107="","",X107*0.00936),"")</f>
        <v>0.13103999999999999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34.876800000000003</v>
      </c>
      <c r="BN107" s="67">
        <f>IFERROR(Y107*I107,"0")</f>
        <v>34.876800000000003</v>
      </c>
      <c r="BO107" s="67">
        <f>IFERROR(X107/J107,"0")</f>
        <v>0.1111111111111111</v>
      </c>
      <c r="BP107" s="67">
        <f>IFERROR(Y107/J107,"0")</f>
        <v>0.1111111111111111</v>
      </c>
    </row>
    <row r="108" spans="1:68" ht="27" hidden="1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14</v>
      </c>
      <c r="Y109" s="334">
        <f>IFERROR(SUM(Y107:Y108),"0")</f>
        <v>14</v>
      </c>
      <c r="Z109" s="334">
        <f>IFERROR(IF(Z107="",0,Z107),"0")+IFERROR(IF(Z108="",0,Z108),"0")</f>
        <v>0.13103999999999999</v>
      </c>
      <c r="AA109" s="335"/>
      <c r="AB109" s="335"/>
      <c r="AC109" s="335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30.240000000000002</v>
      </c>
      <c r="Y110" s="334">
        <f>IFERROR(SUMPRODUCT(Y107:Y108*H107:H108),"0")</f>
        <v>30.240000000000002</v>
      </c>
      <c r="Z110" s="37"/>
      <c r="AA110" s="335"/>
      <c r="AB110" s="335"/>
      <c r="AC110" s="335"/>
    </row>
    <row r="111" spans="1:68" ht="16.5" hidden="1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hidden="1" customHeight="1" x14ac:dyDescent="0.25">
      <c r="A112" s="362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24</v>
      </c>
      <c r="Y113" s="333">
        <f t="shared" ref="Y113:Y119" si="12">IFERROR(IF(X113="","",X113),"")</f>
        <v>24</v>
      </c>
      <c r="Z113" s="36">
        <f t="shared" ref="Z113:Z119" si="13">IFERROR(IF(X113="","",X113*0.0155),"")</f>
        <v>0.372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174.72</v>
      </c>
      <c r="BN113" s="67">
        <f t="shared" ref="BN113:BN119" si="15">IFERROR(Y113*I113,"0")</f>
        <v>174.72</v>
      </c>
      <c r="BO113" s="67">
        <f t="shared" ref="BO113:BO119" si="16">IFERROR(X113/J113,"0")</f>
        <v>0.2857142857142857</v>
      </c>
      <c r="BP113" s="67">
        <f t="shared" ref="BP113:BP119" si="17">IFERROR(Y113/J113,"0")</f>
        <v>0.2857142857142857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36</v>
      </c>
      <c r="Y114" s="333">
        <f t="shared" si="12"/>
        <v>36</v>
      </c>
      <c r="Z114" s="36">
        <f t="shared" si="13"/>
        <v>0.55800000000000005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241.90559999999999</v>
      </c>
      <c r="BN114" s="67">
        <f t="shared" si="15"/>
        <v>241.90559999999999</v>
      </c>
      <c r="BO114" s="67">
        <f t="shared" si="16"/>
        <v>0.42857142857142855</v>
      </c>
      <c r="BP114" s="67">
        <f t="shared" si="17"/>
        <v>0.42857142857142855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144</v>
      </c>
      <c r="Y115" s="333">
        <f t="shared" si="12"/>
        <v>144</v>
      </c>
      <c r="Z115" s="36">
        <f t="shared" si="13"/>
        <v>2.2320000000000002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1051.2</v>
      </c>
      <c r="BN115" s="67">
        <f t="shared" si="15"/>
        <v>1051.2</v>
      </c>
      <c r="BO115" s="67">
        <f t="shared" si="16"/>
        <v>1.7142857142857142</v>
      </c>
      <c r="BP115" s="67">
        <f t="shared" si="17"/>
        <v>1.7142857142857142</v>
      </c>
    </row>
    <row r="116" spans="1:68" ht="27" hidden="1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3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48</v>
      </c>
      <c r="Y117" s="333">
        <f t="shared" si="12"/>
        <v>48</v>
      </c>
      <c r="Z117" s="36">
        <f t="shared" si="13"/>
        <v>0.74399999999999999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156</v>
      </c>
      <c r="Y118" s="333">
        <f t="shared" si="12"/>
        <v>156</v>
      </c>
      <c r="Z118" s="36">
        <f t="shared" si="13"/>
        <v>2.4180000000000001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1138.8</v>
      </c>
      <c r="BN118" s="67">
        <f t="shared" si="15"/>
        <v>1138.8</v>
      </c>
      <c r="BO118" s="67">
        <f t="shared" si="16"/>
        <v>1.8571428571428572</v>
      </c>
      <c r="BP118" s="67">
        <f t="shared" si="17"/>
        <v>1.8571428571428572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3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24</v>
      </c>
      <c r="Y119" s="333">
        <f t="shared" si="12"/>
        <v>24</v>
      </c>
      <c r="Z119" s="36">
        <f t="shared" si="13"/>
        <v>0.372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160.464</v>
      </c>
      <c r="BN119" s="67">
        <f t="shared" si="15"/>
        <v>160.464</v>
      </c>
      <c r="BO119" s="67">
        <f t="shared" si="16"/>
        <v>0.2857142857142857</v>
      </c>
      <c r="BP119" s="67">
        <f t="shared" si="17"/>
        <v>0.2857142857142857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432</v>
      </c>
      <c r="Y120" s="334">
        <f>IFERROR(SUM(Y113:Y119),"0")</f>
        <v>432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6.6960000000000006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2959.2000000000003</v>
      </c>
      <c r="Y121" s="334">
        <f>IFERROR(SUMPRODUCT(Y113:Y119*H113:H119),"0")</f>
        <v>2959.2000000000003</v>
      </c>
      <c r="Z121" s="37"/>
      <c r="AA121" s="335"/>
      <c r="AB121" s="335"/>
      <c r="AC121" s="335"/>
    </row>
    <row r="122" spans="1:68" ht="14.25" hidden="1" customHeight="1" x14ac:dyDescent="0.25">
      <c r="A122" s="362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4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14</v>
      </c>
      <c r="Y123" s="33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14</v>
      </c>
      <c r="Y124" s="334">
        <f>IFERROR(SUM(Y123:Y123),"0")</f>
        <v>14</v>
      </c>
      <c r="Z124" s="334">
        <f>IFERROR(IF(Z123="",0,Z123),"0")</f>
        <v>0.25031999999999999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36.96</v>
      </c>
      <c r="Y125" s="334">
        <f>IFERROR(SUMPRODUCT(Y123:Y123*H123:H123),"0")</f>
        <v>36.96</v>
      </c>
      <c r="Z125" s="37"/>
      <c r="AA125" s="335"/>
      <c r="AB125" s="335"/>
      <c r="AC125" s="335"/>
    </row>
    <row r="126" spans="1:68" ht="16.5" hidden="1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hidden="1" customHeight="1" x14ac:dyDescent="0.25">
      <c r="A127" s="362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84</v>
      </c>
      <c r="Y128" s="333">
        <f>IFERROR(IF(X128="","",X128),"")</f>
        <v>84</v>
      </c>
      <c r="Z128" s="36">
        <f>IFERROR(IF(X128="","",X128*0.01788),"")</f>
        <v>1.5019199999999999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311.10239999999999</v>
      </c>
      <c r="BN128" s="67">
        <f>IFERROR(Y128*I128,"0")</f>
        <v>311.10239999999999</v>
      </c>
      <c r="BO128" s="67">
        <f>IFERROR(X128/J128,"0")</f>
        <v>1.2</v>
      </c>
      <c r="BP128" s="67">
        <f>IFERROR(Y128/J128,"0")</f>
        <v>1.2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1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154</v>
      </c>
      <c r="Y129" s="333">
        <f>IFERROR(IF(X129="","",X129),"")</f>
        <v>154</v>
      </c>
      <c r="Z129" s="36">
        <f>IFERROR(IF(X129="","",X129*0.01788),"")</f>
        <v>2.75352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570.35439999999994</v>
      </c>
      <c r="BN129" s="67">
        <f>IFERROR(Y129*I129,"0")</f>
        <v>570.35439999999994</v>
      </c>
      <c r="BO129" s="67">
        <f>IFERROR(X129/J129,"0")</f>
        <v>2.2000000000000002</v>
      </c>
      <c r="BP129" s="67">
        <f>IFERROR(Y129/J129,"0")</f>
        <v>2.2000000000000002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238</v>
      </c>
      <c r="Y130" s="334">
        <f>IFERROR(SUM(Y128:Y129),"0")</f>
        <v>238</v>
      </c>
      <c r="Z130" s="334">
        <f>IFERROR(IF(Z128="",0,Z128),"0")+IFERROR(IF(Z129="",0,Z129),"0")</f>
        <v>4.2554400000000001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714</v>
      </c>
      <c r="Y131" s="334">
        <f>IFERROR(SUMPRODUCT(Y128:Y129*H128:H129),"0")</f>
        <v>714</v>
      </c>
      <c r="Z131" s="37"/>
      <c r="AA131" s="335"/>
      <c r="AB131" s="335"/>
      <c r="AC131" s="335"/>
    </row>
    <row r="132" spans="1:68" ht="16.5" hidden="1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hidden="1" customHeight="1" x14ac:dyDescent="0.25">
      <c r="A133" s="362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28</v>
      </c>
      <c r="Y134" s="333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104.944</v>
      </c>
      <c r="BN134" s="67">
        <f>IFERROR(Y134*I134,"0")</f>
        <v>104.944</v>
      </c>
      <c r="BO134" s="67">
        <f>IFERROR(X134/J134,"0")</f>
        <v>0.4</v>
      </c>
      <c r="BP134" s="67">
        <f>IFERROR(Y134/J134,"0")</f>
        <v>0.4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84</v>
      </c>
      <c r="Y135" s="333">
        <f>IFERROR(IF(X135="","",X135),"")</f>
        <v>84</v>
      </c>
      <c r="Z135" s="36">
        <f>IFERROR(IF(X135="","",X135*0.01788),"")</f>
        <v>1.5019199999999999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311.10239999999999</v>
      </c>
      <c r="BN135" s="67">
        <f>IFERROR(Y135*I135,"0")</f>
        <v>311.10239999999999</v>
      </c>
      <c r="BO135" s="67">
        <f>IFERROR(X135/J135,"0")</f>
        <v>1.2</v>
      </c>
      <c r="BP135" s="67">
        <f>IFERROR(Y135/J135,"0")</f>
        <v>1.2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112</v>
      </c>
      <c r="Y136" s="334">
        <f>IFERROR(SUM(Y134:Y135),"0")</f>
        <v>112</v>
      </c>
      <c r="Z136" s="334">
        <f>IFERROR(IF(Z134="",0,Z134),"0")+IFERROR(IF(Z135="",0,Z135),"0")</f>
        <v>2.0025599999999999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336</v>
      </c>
      <c r="Y137" s="334">
        <f>IFERROR(SUMPRODUCT(Y134:Y135*H134:H135),"0")</f>
        <v>336</v>
      </c>
      <c r="Z137" s="37"/>
      <c r="AA137" s="335"/>
      <c r="AB137" s="335"/>
      <c r="AC137" s="335"/>
    </row>
    <row r="138" spans="1:68" ht="16.5" hidden="1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hidden="1" customHeight="1" x14ac:dyDescent="0.25">
      <c r="A139" s="362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5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42</v>
      </c>
      <c r="Y140" s="333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137.76</v>
      </c>
      <c r="BN140" s="67">
        <f>IFERROR(Y140*I140,"0")</f>
        <v>137.76</v>
      </c>
      <c r="BO140" s="67">
        <f>IFERROR(X140/J140,"0")</f>
        <v>0.6</v>
      </c>
      <c r="BP140" s="67">
        <f>IFERROR(Y140/J140,"0")</f>
        <v>0.6</v>
      </c>
    </row>
    <row r="141" spans="1:68" ht="27" hidden="1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26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0</v>
      </c>
      <c r="Y141" s="333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30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56</v>
      </c>
      <c r="Y142" s="333">
        <f>IFERROR(IF(X142="","",X142),"")</f>
        <v>56</v>
      </c>
      <c r="Z142" s="36">
        <f>IFERROR(IF(X142="","",X142*0.01788),"")</f>
        <v>1.0012799999999999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150.08000000000001</v>
      </c>
      <c r="BN142" s="67">
        <f>IFERROR(Y142*I142,"0")</f>
        <v>150.08000000000001</v>
      </c>
      <c r="BO142" s="67">
        <f>IFERROR(X142/J142,"0")</f>
        <v>0.8</v>
      </c>
      <c r="BP142" s="67">
        <f>IFERROR(Y142/J142,"0")</f>
        <v>0.8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98</v>
      </c>
      <c r="Y143" s="334">
        <f>IFERROR(SUM(Y140:Y142),"0")</f>
        <v>98</v>
      </c>
      <c r="Z143" s="334">
        <f>IFERROR(IF(Z140="",0,Z140),"0")+IFERROR(IF(Z141="",0,Z141),"0")+IFERROR(IF(Z142="",0,Z142),"0")</f>
        <v>1.75224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260.39999999999998</v>
      </c>
      <c r="Y144" s="334">
        <f>IFERROR(SUMPRODUCT(Y140:Y142*H140:H142),"0")</f>
        <v>260.39999999999998</v>
      </c>
      <c r="Z144" s="37"/>
      <c r="AA144" s="335"/>
      <c r="AB144" s="335"/>
      <c r="AC144" s="335"/>
    </row>
    <row r="145" spans="1:68" ht="16.5" hidden="1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hidden="1" customHeight="1" x14ac:dyDescent="0.25">
      <c r="A146" s="362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28</v>
      </c>
      <c r="Y147" s="333">
        <f>IFERROR(IF(X147="","",X147),"")</f>
        <v>28</v>
      </c>
      <c r="Z147" s="36">
        <f>IFERROR(IF(X147="","",X147*0.01788),"")</f>
        <v>0.50063999999999997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103.70079999999999</v>
      </c>
      <c r="BN147" s="67">
        <f>IFERROR(Y147*I147,"0")</f>
        <v>103.70079999999999</v>
      </c>
      <c r="BO147" s="67">
        <f>IFERROR(X147/J147,"0")</f>
        <v>0.4</v>
      </c>
      <c r="BP147" s="67">
        <f>IFERROR(Y147/J147,"0")</f>
        <v>0.4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28</v>
      </c>
      <c r="Y148" s="334">
        <f>IFERROR(SUM(Y147:Y147),"0")</f>
        <v>28</v>
      </c>
      <c r="Z148" s="334">
        <f>IFERROR(IF(Z147="",0,Z147),"0")</f>
        <v>0.50063999999999997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84</v>
      </c>
      <c r="Y149" s="334">
        <f>IFERROR(SUMPRODUCT(Y147:Y147*H147:H147),"0")</f>
        <v>84</v>
      </c>
      <c r="Z149" s="37"/>
      <c r="AA149" s="335"/>
      <c r="AB149" s="335"/>
      <c r="AC149" s="335"/>
    </row>
    <row r="150" spans="1:68" ht="16.5" hidden="1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hidden="1" customHeight="1" x14ac:dyDescent="0.25">
      <c r="A151" s="362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14</v>
      </c>
      <c r="Y152" s="333">
        <f>IFERROR(IF(X152="","",X152),"")</f>
        <v>14</v>
      </c>
      <c r="Z152" s="36">
        <f>IFERROR(IF(X152="","",X152*0.00936),"")</f>
        <v>0.13103999999999999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43.26</v>
      </c>
      <c r="BN152" s="67">
        <f>IFERROR(Y152*I152,"0")</f>
        <v>43.26</v>
      </c>
      <c r="BO152" s="67">
        <f>IFERROR(X152/J152,"0")</f>
        <v>0.1111111111111111</v>
      </c>
      <c r="BP152" s="67">
        <f>IFERROR(Y152/J152,"0")</f>
        <v>0.1111111111111111</v>
      </c>
    </row>
    <row r="153" spans="1:68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14</v>
      </c>
      <c r="Y153" s="334">
        <f>IFERROR(SUM(Y152:Y152),"0")</f>
        <v>14</v>
      </c>
      <c r="Z153" s="334">
        <f>IFERROR(IF(Z152="",0,Z152),"0")</f>
        <v>0.13103999999999999</v>
      </c>
      <c r="AA153" s="335"/>
      <c r="AB153" s="335"/>
      <c r="AC153" s="335"/>
    </row>
    <row r="154" spans="1:68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37.800000000000004</v>
      </c>
      <c r="Y154" s="334">
        <f>IFERROR(SUMPRODUCT(Y152:Y152*H152:H152),"0")</f>
        <v>37.800000000000004</v>
      </c>
      <c r="Z154" s="37"/>
      <c r="AA154" s="335"/>
      <c r="AB154" s="335"/>
      <c r="AC154" s="335"/>
    </row>
    <row r="155" spans="1:68" ht="16.5" hidden="1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hidden="1" customHeight="1" x14ac:dyDescent="0.25">
      <c r="A156" s="362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hidden="1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hidden="1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hidden="1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hidden="1" customHeight="1" x14ac:dyDescent="0.25">
      <c r="A161" s="362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hidden="1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5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hidden="1" customHeight="1" x14ac:dyDescent="0.2">
      <c r="A165" s="401" t="s">
        <v>254</v>
      </c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  <c r="R165" s="402"/>
      <c r="S165" s="402"/>
      <c r="T165" s="402"/>
      <c r="U165" s="402"/>
      <c r="V165" s="402"/>
      <c r="W165" s="402"/>
      <c r="X165" s="402"/>
      <c r="Y165" s="402"/>
      <c r="Z165" s="402"/>
      <c r="AA165" s="48"/>
      <c r="AB165" s="48"/>
      <c r="AC165" s="48"/>
    </row>
    <row r="166" spans="1:68" ht="16.5" hidden="1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hidden="1" customHeight="1" x14ac:dyDescent="0.25">
      <c r="A167" s="362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hidden="1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381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hidden="1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hidden="1" customHeight="1" x14ac:dyDescent="0.25">
      <c r="A172" s="362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hidden="1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6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0</v>
      </c>
      <c r="Y173" s="333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4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12</v>
      </c>
      <c r="Y174" s="333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5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36</v>
      </c>
      <c r="Y175" s="333">
        <f>IFERROR(IF(X175="","",X175),"")</f>
        <v>36</v>
      </c>
      <c r="Z175" s="36">
        <f>IFERROR(IF(X175="","",X175*0.00866),"")</f>
        <v>0.31175999999999998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187.67519999999999</v>
      </c>
      <c r="BN175" s="67">
        <f>IFERROR(Y175*I175,"0")</f>
        <v>187.67519999999999</v>
      </c>
      <c r="BO175" s="67">
        <f>IFERROR(X175/J175,"0")</f>
        <v>0.25</v>
      </c>
      <c r="BP175" s="67">
        <f>IFERROR(Y175/J175,"0")</f>
        <v>0.25</v>
      </c>
    </row>
    <row r="176" spans="1:68" ht="27" hidden="1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48</v>
      </c>
      <c r="Y177" s="334">
        <f>IFERROR(SUM(Y173:Y176),"0")</f>
        <v>48</v>
      </c>
      <c r="Z177" s="334">
        <f>IFERROR(IF(Z173="",0,Z173),"0")+IFERROR(IF(Z174="",0,Z174),"0")+IFERROR(IF(Z175="",0,Z175),"0")+IFERROR(IF(Z176="",0,Z176),"0")</f>
        <v>0.41567999999999994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240</v>
      </c>
      <c r="Y178" s="334">
        <f>IFERROR(SUMPRODUCT(Y173:Y176*H173:H176),"0")</f>
        <v>240</v>
      </c>
      <c r="Z178" s="37"/>
      <c r="AA178" s="335"/>
      <c r="AB178" s="335"/>
      <c r="AC178" s="335"/>
    </row>
    <row r="179" spans="1:68" ht="14.25" hidden="1" customHeight="1" x14ac:dyDescent="0.25">
      <c r="A179" s="362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hidden="1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hidden="1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hidden="1" customHeight="1" x14ac:dyDescent="0.2">
      <c r="A184" s="401" t="s">
        <v>280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402"/>
      <c r="AA184" s="48"/>
      <c r="AB184" s="48"/>
      <c r="AC184" s="48"/>
    </row>
    <row r="185" spans="1:68" ht="16.5" hidden="1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hidden="1" customHeight="1" x14ac:dyDescent="0.25">
      <c r="A186" s="362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37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98</v>
      </c>
      <c r="Y187" s="333">
        <f>IFERROR(IF(X187="","",X187),"")</f>
        <v>98</v>
      </c>
      <c r="Z187" s="36">
        <f>IFERROR(IF(X187="","",X187*0.01788),"")</f>
        <v>1.75224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98</v>
      </c>
      <c r="Y188" s="333">
        <f>IFERROR(IF(X188="","",X188),"")</f>
        <v>98</v>
      </c>
      <c r="Z188" s="36">
        <f>IFERROR(IF(X188="","",X188*0.01788),"")</f>
        <v>1.75224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332.024</v>
      </c>
      <c r="BN188" s="67">
        <f>IFERROR(Y188*I188,"0")</f>
        <v>332.024</v>
      </c>
      <c r="BO188" s="67">
        <f>IFERROR(X188/J188,"0")</f>
        <v>1.4</v>
      </c>
      <c r="BP188" s="67">
        <f>IFERROR(Y188/J188,"0")</f>
        <v>1.4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84</v>
      </c>
      <c r="Y189" s="333">
        <f>IFERROR(IF(X189="","",X189),"")</f>
        <v>84</v>
      </c>
      <c r="Z189" s="36">
        <f>IFERROR(IF(X189="","",X189*0.01788),"")</f>
        <v>1.5019199999999999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313.82400000000001</v>
      </c>
      <c r="BN189" s="67">
        <f>IFERROR(Y189*I189,"0")</f>
        <v>313.82400000000001</v>
      </c>
      <c r="BO189" s="67">
        <f>IFERROR(X189/J189,"0")</f>
        <v>1.2</v>
      </c>
      <c r="BP189" s="67">
        <f>IFERROR(Y189/J189,"0")</f>
        <v>1.2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280</v>
      </c>
      <c r="Y190" s="334">
        <f>IFERROR(SUM(Y187:Y189),"0")</f>
        <v>280</v>
      </c>
      <c r="Z190" s="334">
        <f>IFERROR(IF(Z187="",0,Z187),"0")+IFERROR(IF(Z188="",0,Z188),"0")+IFERROR(IF(Z189="",0,Z189),"0")</f>
        <v>5.0064000000000002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840</v>
      </c>
      <c r="Y191" s="334">
        <f>IFERROR(SUMPRODUCT(Y187:Y189*H187:H189),"0")</f>
        <v>840</v>
      </c>
      <c r="Z191" s="37"/>
      <c r="AA191" s="335"/>
      <c r="AB191" s="335"/>
      <c r="AC191" s="335"/>
    </row>
    <row r="192" spans="1:68" ht="14.25" hidden="1" customHeight="1" x14ac:dyDescent="0.25">
      <c r="A192" s="362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hidden="1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90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hidden="1" customHeight="1" x14ac:dyDescent="0.2">
      <c r="A196" s="401" t="s">
        <v>299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402"/>
      <c r="Z196" s="402"/>
      <c r="AA196" s="48"/>
      <c r="AB196" s="48"/>
      <c r="AC196" s="48"/>
    </row>
    <row r="197" spans="1:68" ht="16.5" hidden="1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hidden="1" customHeight="1" x14ac:dyDescent="0.25">
      <c r="A198" s="362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53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14</v>
      </c>
      <c r="Y199" s="333">
        <f>IFERROR(IF(X199="","",X199),"")</f>
        <v>14</v>
      </c>
      <c r="Z199" s="36">
        <f>IFERROR(IF(X199="","",X199*0.01788),"")</f>
        <v>0.25031999999999999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41.72</v>
      </c>
      <c r="BN199" s="67">
        <f>IFERROR(Y199*I199,"0")</f>
        <v>41.72</v>
      </c>
      <c r="BO199" s="67">
        <f>IFERROR(X199/J199,"0")</f>
        <v>0.2</v>
      </c>
      <c r="BP199" s="67">
        <f>IFERROR(Y199/J199,"0")</f>
        <v>0.2</v>
      </c>
    </row>
    <row r="200" spans="1:68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14</v>
      </c>
      <c r="Y200" s="334">
        <f>IFERROR(SUM(Y199:Y199),"0")</f>
        <v>14</v>
      </c>
      <c r="Z200" s="334">
        <f>IFERROR(IF(Z199="",0,Z199),"0")</f>
        <v>0.25031999999999999</v>
      </c>
      <c r="AA200" s="335"/>
      <c r="AB200" s="335"/>
      <c r="AC200" s="335"/>
    </row>
    <row r="201" spans="1:68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38.64</v>
      </c>
      <c r="Y201" s="334">
        <f>IFERROR(SUMPRODUCT(Y199:Y199*H199:H199),"0")</f>
        <v>38.64</v>
      </c>
      <c r="Z201" s="37"/>
      <c r="AA201" s="335"/>
      <c r="AB201" s="335"/>
      <c r="AC201" s="335"/>
    </row>
    <row r="202" spans="1:68" ht="14.25" hidden="1" customHeight="1" x14ac:dyDescent="0.25">
      <c r="A202" s="362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hidden="1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28</v>
      </c>
      <c r="Y204" s="333">
        <f>IFERROR(IF(X204="","",X204),"")</f>
        <v>28</v>
      </c>
      <c r="Z204" s="36">
        <f>IFERROR(IF(X204="","",X204*0.01788),"")</f>
        <v>0.50063999999999997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86.900800000000004</v>
      </c>
      <c r="BN204" s="67">
        <f>IFERROR(Y204*I204,"0")</f>
        <v>86.900800000000004</v>
      </c>
      <c r="BO204" s="67">
        <f>IFERROR(X204/J204,"0")</f>
        <v>0.4</v>
      </c>
      <c r="BP204" s="67">
        <f>IFERROR(Y204/J204,"0")</f>
        <v>0.4</v>
      </c>
    </row>
    <row r="205" spans="1:68" ht="27" hidden="1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28</v>
      </c>
      <c r="Y207" s="334">
        <f>IFERROR(SUM(Y203:Y206),"0")</f>
        <v>28</v>
      </c>
      <c r="Z207" s="334">
        <f>IFERROR(IF(Z203="",0,Z203),"0")+IFERROR(IF(Z204="",0,Z204),"0")+IFERROR(IF(Z205="",0,Z205),"0")+IFERROR(IF(Z206="",0,Z206),"0")</f>
        <v>0.50063999999999997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67.2</v>
      </c>
      <c r="Y208" s="334">
        <f>IFERROR(SUMPRODUCT(Y203:Y206*H203:H206),"0")</f>
        <v>67.2</v>
      </c>
      <c r="Z208" s="37"/>
      <c r="AA208" s="335"/>
      <c r="AB208" s="335"/>
      <c r="AC208" s="335"/>
    </row>
    <row r="209" spans="1:68" ht="16.5" hidden="1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hidden="1" customHeight="1" x14ac:dyDescent="0.25">
      <c r="A210" s="362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72</v>
      </c>
      <c r="Y211" s="333">
        <f>IFERROR(IF(X211="","",X211),"")</f>
        <v>72</v>
      </c>
      <c r="Z211" s="36">
        <f>IFERROR(IF(X211="","",X211*0.0155),"")</f>
        <v>1.1160000000000001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422.64</v>
      </c>
      <c r="BN211" s="67">
        <f>IFERROR(Y211*I211,"0")</f>
        <v>422.64</v>
      </c>
      <c r="BO211" s="67">
        <f>IFERROR(X211/J211,"0")</f>
        <v>0.8571428571428571</v>
      </c>
      <c r="BP211" s="67">
        <f>IFERROR(Y211/J211,"0")</f>
        <v>0.8571428571428571</v>
      </c>
    </row>
    <row r="212" spans="1:68" ht="27" hidden="1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51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12</v>
      </c>
      <c r="Y213" s="333">
        <f>IFERROR(IF(X213="","",X213),"")</f>
        <v>12</v>
      </c>
      <c r="Z213" s="36">
        <f>IFERROR(IF(X213="","",X213*0.0155),"")</f>
        <v>0.186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70.44</v>
      </c>
      <c r="BN213" s="67">
        <f>IFERROR(Y213*I213,"0")</f>
        <v>70.44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84</v>
      </c>
      <c r="Y214" s="334">
        <f>IFERROR(SUM(Y211:Y213),"0")</f>
        <v>84</v>
      </c>
      <c r="Z214" s="334">
        <f>IFERROR(IF(Z211="",0,Z211),"0")+IFERROR(IF(Z212="",0,Z212),"0")+IFERROR(IF(Z213="",0,Z213),"0")</f>
        <v>1.302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470.4</v>
      </c>
      <c r="Y215" s="334">
        <f>IFERROR(SUMPRODUCT(Y211:Y213*H211:H213),"0")</f>
        <v>470.4</v>
      </c>
      <c r="Z215" s="37"/>
      <c r="AA215" s="335"/>
      <c r="AB215" s="335"/>
      <c r="AC215" s="335"/>
    </row>
    <row r="216" spans="1:68" ht="16.5" hidden="1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hidden="1" customHeight="1" x14ac:dyDescent="0.25">
      <c r="A217" s="362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hidden="1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hidden="1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0</v>
      </c>
      <c r="Y219" s="333">
        <f t="shared" si="18"/>
        <v>0</v>
      </c>
      <c r="Z219" s="36">
        <f t="shared" si="19"/>
        <v>0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12</v>
      </c>
      <c r="Y223" s="333">
        <f t="shared" si="18"/>
        <v>12</v>
      </c>
      <c r="Z223" s="36">
        <f t="shared" si="19"/>
        <v>0.186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12</v>
      </c>
      <c r="Y224" s="334">
        <f>IFERROR(SUM(Y218:Y223),"0")</f>
        <v>12</v>
      </c>
      <c r="Z224" s="334">
        <f>IFERROR(IF(Z218="",0,Z218),"0")+IFERROR(IF(Z219="",0,Z219),"0")+IFERROR(IF(Z220="",0,Z220),"0")+IFERROR(IF(Z221="",0,Z221),"0")+IFERROR(IF(Z222="",0,Z222),"0")+IFERROR(IF(Z223="",0,Z223),"0")</f>
        <v>0.186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67.199999999999989</v>
      </c>
      <c r="Y225" s="334">
        <f>IFERROR(SUMPRODUCT(Y218:Y223*H218:H223),"0")</f>
        <v>67.199999999999989</v>
      </c>
      <c r="Z225" s="37"/>
      <c r="AA225" s="335"/>
      <c r="AB225" s="335"/>
      <c r="AC225" s="335"/>
    </row>
    <row r="226" spans="1:68" ht="16.5" hidden="1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hidden="1" customHeight="1" x14ac:dyDescent="0.25">
      <c r="A227" s="362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hidden="1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36</v>
      </c>
      <c r="Y229" s="333">
        <f>IFERROR(IF(X229="","",X229),"")</f>
        <v>36</v>
      </c>
      <c r="Z229" s="36">
        <f>IFERROR(IF(X229="","",X229*0.0155),"")</f>
        <v>0.55800000000000005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268.92</v>
      </c>
      <c r="BN229" s="67">
        <f>IFERROR(Y229*I229,"0")</f>
        <v>268.92</v>
      </c>
      <c r="BO229" s="67">
        <f>IFERROR(X229/J229,"0")</f>
        <v>0.42857142857142855</v>
      </c>
      <c r="BP229" s="67">
        <f>IFERROR(Y229/J229,"0")</f>
        <v>0.42857142857142855</v>
      </c>
    </row>
    <row r="230" spans="1:68" ht="27" hidden="1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36</v>
      </c>
      <c r="Y232" s="334">
        <f>IFERROR(SUM(Y228:Y231),"0")</f>
        <v>36</v>
      </c>
      <c r="Z232" s="334">
        <f>IFERROR(IF(Z228="",0,Z228),"0")+IFERROR(IF(Z229="",0,Z229),"0")+IFERROR(IF(Z230="",0,Z230),"0")+IFERROR(IF(Z231="",0,Z231),"0")</f>
        <v>0.55800000000000005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259.2</v>
      </c>
      <c r="Y233" s="334">
        <f>IFERROR(SUMPRODUCT(Y228:Y231*H228:H231),"0")</f>
        <v>259.2</v>
      </c>
      <c r="Z233" s="37"/>
      <c r="AA233" s="335"/>
      <c r="AB233" s="335"/>
      <c r="AC233" s="335"/>
    </row>
    <row r="234" spans="1:68" ht="16.5" hidden="1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hidden="1" customHeight="1" x14ac:dyDescent="0.25">
      <c r="A235" s="362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85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24</v>
      </c>
      <c r="Y236" s="333">
        <f>IFERROR(IF(X236="","",X236),"")</f>
        <v>24</v>
      </c>
      <c r="Z236" s="36">
        <f>IFERROR(IF(X236="","",X236*0.0155),"")</f>
        <v>0.372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125.52000000000001</v>
      </c>
      <c r="BN236" s="67">
        <f>IFERROR(Y236*I236,"0")</f>
        <v>125.52000000000001</v>
      </c>
      <c r="BO236" s="67">
        <f>IFERROR(X236/J236,"0")</f>
        <v>0.2857142857142857</v>
      </c>
      <c r="BP236" s="67">
        <f>IFERROR(Y236/J236,"0")</f>
        <v>0.2857142857142857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24</v>
      </c>
      <c r="Y237" s="334">
        <f>IFERROR(SUM(Y236:Y236),"0")</f>
        <v>24</v>
      </c>
      <c r="Z237" s="334">
        <f>IFERROR(IF(Z236="",0,Z236),"0")</f>
        <v>0.372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120</v>
      </c>
      <c r="Y238" s="334">
        <f>IFERROR(SUMPRODUCT(Y236:Y236*H236:H236),"0")</f>
        <v>120</v>
      </c>
      <c r="Z238" s="37"/>
      <c r="AA238" s="335"/>
      <c r="AB238" s="335"/>
      <c r="AC238" s="335"/>
    </row>
    <row r="239" spans="1:68" ht="16.5" hidden="1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hidden="1" customHeight="1" x14ac:dyDescent="0.25">
      <c r="A240" s="362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hidden="1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hidden="1" customHeight="1" x14ac:dyDescent="0.25">
      <c r="A244" s="362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hidden="1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hidden="1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hidden="1" customHeight="1" x14ac:dyDescent="0.25">
      <c r="A251" s="362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hidden="1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12</v>
      </c>
      <c r="Y253" s="333">
        <f>IFERROR(IF(X253="","",X253),"")</f>
        <v>12</v>
      </c>
      <c r="Z253" s="36">
        <f>IFERROR(IF(X253="","",X253*0.0155),"")</f>
        <v>0.186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80.039999999999992</v>
      </c>
      <c r="BN253" s="67">
        <f>IFERROR(Y253*I253,"0")</f>
        <v>80.039999999999992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12</v>
      </c>
      <c r="Y254" s="334">
        <f>IFERROR(SUM(Y252:Y253),"0")</f>
        <v>12</v>
      </c>
      <c r="Z254" s="334">
        <f>IFERROR(IF(Z252="",0,Z252),"0")+IFERROR(IF(Z253="",0,Z253),"0")</f>
        <v>0.186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76.800000000000011</v>
      </c>
      <c r="Y255" s="334">
        <f>IFERROR(SUMPRODUCT(Y252:Y253*H252:H253),"0")</f>
        <v>76.800000000000011</v>
      </c>
      <c r="Z255" s="37"/>
      <c r="AA255" s="335"/>
      <c r="AB255" s="335"/>
      <c r="AC255" s="335"/>
    </row>
    <row r="256" spans="1:68" ht="27.75" hidden="1" customHeight="1" x14ac:dyDescent="0.2">
      <c r="A256" s="401" t="s">
        <v>374</v>
      </c>
      <c r="B256" s="402"/>
      <c r="C256" s="402"/>
      <c r="D256" s="402"/>
      <c r="E256" s="402"/>
      <c r="F256" s="402"/>
      <c r="G256" s="402"/>
      <c r="H256" s="402"/>
      <c r="I256" s="402"/>
      <c r="J256" s="402"/>
      <c r="K256" s="402"/>
      <c r="L256" s="402"/>
      <c r="M256" s="402"/>
      <c r="N256" s="402"/>
      <c r="O256" s="402"/>
      <c r="P256" s="402"/>
      <c r="Q256" s="402"/>
      <c r="R256" s="402"/>
      <c r="S256" s="402"/>
      <c r="T256" s="402"/>
      <c r="U256" s="402"/>
      <c r="V256" s="402"/>
      <c r="W256" s="402"/>
      <c r="X256" s="402"/>
      <c r="Y256" s="402"/>
      <c r="Z256" s="402"/>
      <c r="AA256" s="48"/>
      <c r="AB256" s="48"/>
      <c r="AC256" s="48"/>
    </row>
    <row r="257" spans="1:68" ht="16.5" hidden="1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hidden="1" customHeight="1" x14ac:dyDescent="0.25">
      <c r="A258" s="362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hidden="1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hidden="1" customHeight="1" x14ac:dyDescent="0.2">
      <c r="A262" s="401" t="s">
        <v>379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402"/>
      <c r="AA262" s="48"/>
      <c r="AB262" s="48"/>
      <c r="AC262" s="48"/>
    </row>
    <row r="263" spans="1:68" ht="16.5" hidden="1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hidden="1" customHeight="1" x14ac:dyDescent="0.25">
      <c r="A264" s="362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60</v>
      </c>
      <c r="Y265" s="333">
        <f>IFERROR(IF(X265="","",X265),"")</f>
        <v>60</v>
      </c>
      <c r="Z265" s="36">
        <f>IFERROR(IF(X265="","",X265*0.0155),"")</f>
        <v>0.92999999999999994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315.71999999999997</v>
      </c>
      <c r="BN265" s="67">
        <f>IFERROR(Y265*I265,"0")</f>
        <v>315.71999999999997</v>
      </c>
      <c r="BO265" s="67">
        <f>IFERROR(X265/J265,"0")</f>
        <v>0.7142857142857143</v>
      </c>
      <c r="BP265" s="67">
        <f>IFERROR(Y265/J265,"0")</f>
        <v>0.7142857142857143</v>
      </c>
    </row>
    <row r="266" spans="1:68" ht="27" hidden="1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60</v>
      </c>
      <c r="Y267" s="334">
        <f>IFERROR(SUM(Y265:Y266),"0")</f>
        <v>60</v>
      </c>
      <c r="Z267" s="334">
        <f>IFERROR(IF(Z265="",0,Z265),"0")+IFERROR(IF(Z266="",0,Z266),"0")</f>
        <v>0.92999999999999994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300</v>
      </c>
      <c r="Y268" s="334">
        <f>IFERROR(SUMPRODUCT(Y265:Y266*H265:H266),"0")</f>
        <v>300</v>
      </c>
      <c r="Z268" s="37"/>
      <c r="AA268" s="335"/>
      <c r="AB268" s="335"/>
      <c r="AC268" s="335"/>
    </row>
    <row r="269" spans="1:68" ht="27.75" hidden="1" customHeight="1" x14ac:dyDescent="0.2">
      <c r="A269" s="401" t="s">
        <v>386</v>
      </c>
      <c r="B269" s="402"/>
      <c r="C269" s="402"/>
      <c r="D269" s="402"/>
      <c r="E269" s="402"/>
      <c r="F269" s="402"/>
      <c r="G269" s="402"/>
      <c r="H269" s="402"/>
      <c r="I269" s="402"/>
      <c r="J269" s="402"/>
      <c r="K269" s="402"/>
      <c r="L269" s="402"/>
      <c r="M269" s="402"/>
      <c r="N269" s="402"/>
      <c r="O269" s="402"/>
      <c r="P269" s="402"/>
      <c r="Q269" s="402"/>
      <c r="R269" s="402"/>
      <c r="S269" s="402"/>
      <c r="T269" s="402"/>
      <c r="U269" s="402"/>
      <c r="V269" s="402"/>
      <c r="W269" s="402"/>
      <c r="X269" s="402"/>
      <c r="Y269" s="402"/>
      <c r="Z269" s="402"/>
      <c r="AA269" s="48"/>
      <c r="AB269" s="48"/>
      <c r="AC269" s="48"/>
    </row>
    <row r="270" spans="1:68" ht="16.5" hidden="1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hidden="1" customHeight="1" x14ac:dyDescent="0.25">
      <c r="A271" s="362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hidden="1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hidden="1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hidden="1" customHeight="1" x14ac:dyDescent="0.25">
      <c r="A275" s="362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hidden="1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7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hidden="1" customHeight="1" x14ac:dyDescent="0.2">
      <c r="A279" s="401" t="s">
        <v>255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402"/>
      <c r="Z279" s="402"/>
      <c r="AA279" s="48"/>
      <c r="AB279" s="48"/>
      <c r="AC279" s="48"/>
    </row>
    <row r="280" spans="1:68" ht="16.5" hidden="1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hidden="1" customHeight="1" x14ac:dyDescent="0.25">
      <c r="A281" s="362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hidden="1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8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7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4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hidden="1" customHeight="1" x14ac:dyDescent="0.25">
      <c r="A287" s="362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hidden="1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hidden="1" customHeight="1" x14ac:dyDescent="0.25">
      <c r="A291" s="362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84</v>
      </c>
      <c r="Y292" s="333">
        <f>IFERROR(IF(X292="","",X292),"")</f>
        <v>84</v>
      </c>
      <c r="Z292" s="36">
        <f>IFERROR(IF(X292="","",X292*0.0155),"")</f>
        <v>1.302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525.84</v>
      </c>
      <c r="BN292" s="67">
        <f>IFERROR(Y292*I292,"0")</f>
        <v>525.84</v>
      </c>
      <c r="BO292" s="67">
        <f>IFERROR(X292/J292,"0")</f>
        <v>1</v>
      </c>
      <c r="BP292" s="67">
        <f>IFERROR(Y292/J292,"0")</f>
        <v>1</v>
      </c>
    </row>
    <row r="293" spans="1:68" ht="27" hidden="1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7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84</v>
      </c>
      <c r="Y294" s="334">
        <f>IFERROR(SUM(Y292:Y293),"0")</f>
        <v>84</v>
      </c>
      <c r="Z294" s="334">
        <f>IFERROR(IF(Z292="",0,Z292),"0")+IFERROR(IF(Z293="",0,Z293),"0")</f>
        <v>1.302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504</v>
      </c>
      <c r="Y295" s="334">
        <f>IFERROR(SUMPRODUCT(Y292:Y293*H292:H293),"0")</f>
        <v>504</v>
      </c>
      <c r="Z295" s="37"/>
      <c r="AA295" s="335"/>
      <c r="AB295" s="335"/>
      <c r="AC295" s="335"/>
    </row>
    <row r="296" spans="1:68" ht="14.25" hidden="1" customHeight="1" x14ac:dyDescent="0.25">
      <c r="A296" s="362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hidden="1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2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204</v>
      </c>
      <c r="Y298" s="333">
        <f>IFERROR(IF(X298="","",X298),"")</f>
        <v>204</v>
      </c>
      <c r="Z298" s="36">
        <f>IFERROR(IF(X298="","",X298*0.0155),"")</f>
        <v>3.1619999999999999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1067.94</v>
      </c>
      <c r="BN298" s="67">
        <f>IFERROR(Y298*I298,"0")</f>
        <v>1067.94</v>
      </c>
      <c r="BO298" s="67">
        <f>IFERROR(X298/J298,"0")</f>
        <v>2.4285714285714284</v>
      </c>
      <c r="BP298" s="67">
        <f>IFERROR(Y298/J298,"0")</f>
        <v>2.4285714285714284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37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56</v>
      </c>
      <c r="Y299" s="333">
        <f>IFERROR(IF(X299="","",X299),"")</f>
        <v>56</v>
      </c>
      <c r="Z299" s="36">
        <f>IFERROR(IF(X299="","",X299*0.00936),"")</f>
        <v>0.52415999999999996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136.19200000000001</v>
      </c>
      <c r="BN299" s="67">
        <f>IFERROR(Y299*I299,"0")</f>
        <v>136.19200000000001</v>
      </c>
      <c r="BO299" s="67">
        <f>IFERROR(X299/J299,"0")</f>
        <v>0.44444444444444442</v>
      </c>
      <c r="BP299" s="67">
        <f>IFERROR(Y299/J299,"0")</f>
        <v>0.44444444444444442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260</v>
      </c>
      <c r="Y300" s="334">
        <f>IFERROR(SUM(Y297:Y299),"0")</f>
        <v>260</v>
      </c>
      <c r="Z300" s="334">
        <f>IFERROR(IF(Z297="",0,Z297),"0")+IFERROR(IF(Z298="",0,Z298),"0")+IFERROR(IF(Z299="",0,Z299),"0")</f>
        <v>3.6861600000000001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1145.44</v>
      </c>
      <c r="Y301" s="334">
        <f>IFERROR(SUMPRODUCT(Y297:Y299*H297:H299),"0")</f>
        <v>1145.44</v>
      </c>
      <c r="Z301" s="37"/>
      <c r="AA301" s="335"/>
      <c r="AB301" s="335"/>
      <c r="AC301" s="335"/>
    </row>
    <row r="302" spans="1:68" ht="14.25" hidden="1" customHeight="1" x14ac:dyDescent="0.25">
      <c r="A302" s="362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hidden="1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64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1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42</v>
      </c>
      <c r="Y304" s="333">
        <f t="shared" si="24"/>
        <v>42</v>
      </c>
      <c r="Z304" s="36">
        <f>IFERROR(IF(X304="","",X304*0.00936),"")</f>
        <v>0.39312000000000002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163.464</v>
      </c>
      <c r="BN304" s="67">
        <f t="shared" si="26"/>
        <v>163.464</v>
      </c>
      <c r="BO304" s="67">
        <f t="shared" si="27"/>
        <v>0.33333333333333331</v>
      </c>
      <c r="BP304" s="67">
        <f t="shared" si="28"/>
        <v>0.33333333333333331</v>
      </c>
    </row>
    <row r="305" spans="1:68" ht="27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24</v>
      </c>
      <c r="Y305" s="333">
        <f t="shared" si="24"/>
        <v>24</v>
      </c>
      <c r="Z305" s="36">
        <f>IFERROR(IF(X305="","",X305*0.0155),"")</f>
        <v>0.372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137.64000000000001</v>
      </c>
      <c r="BN305" s="67">
        <f t="shared" si="26"/>
        <v>137.64000000000001</v>
      </c>
      <c r="BO305" s="67">
        <f t="shared" si="27"/>
        <v>0.2857142857142857</v>
      </c>
      <c r="BP305" s="67">
        <f t="shared" si="28"/>
        <v>0.2857142857142857</v>
      </c>
    </row>
    <row r="306" spans="1:68" ht="27" hidden="1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377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1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28</v>
      </c>
      <c r="Y308" s="333">
        <f t="shared" si="24"/>
        <v>28</v>
      </c>
      <c r="Z308" s="36">
        <f t="shared" si="29"/>
        <v>0.26207999999999998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89.376000000000005</v>
      </c>
      <c r="BN308" s="67">
        <f t="shared" si="26"/>
        <v>89.376000000000005</v>
      </c>
      <c r="BO308" s="67">
        <f t="shared" si="27"/>
        <v>0.22222222222222221</v>
      </c>
      <c r="BP308" s="67">
        <f t="shared" si="28"/>
        <v>0.22222222222222221</v>
      </c>
    </row>
    <row r="309" spans="1:68" ht="37.5" hidden="1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1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28</v>
      </c>
      <c r="Y310" s="333">
        <f t="shared" si="24"/>
        <v>28</v>
      </c>
      <c r="Z310" s="36">
        <f t="shared" si="29"/>
        <v>0.26207999999999998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37.5" hidden="1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22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hidden="1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0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93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19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3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52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2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122</v>
      </c>
      <c r="Y321" s="334">
        <f>IFERROR(SUM(Y303:Y320),"0")</f>
        <v>122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1.2892800000000002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475</v>
      </c>
      <c r="Y322" s="334">
        <f>IFERROR(SUMPRODUCT(Y303:Y320*H303:H320),"0")</f>
        <v>475</v>
      </c>
      <c r="Z322" s="37"/>
      <c r="AA322" s="335"/>
      <c r="AB322" s="335"/>
      <c r="AC322" s="335"/>
    </row>
    <row r="323" spans="1:68" ht="16.5" hidden="1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hidden="1" customHeight="1" x14ac:dyDescent="0.25">
      <c r="A324" s="362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hidden="1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21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hidden="1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hidden="1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467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51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12787.76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12787.76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51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13954.382799999998</v>
      </c>
      <c r="Y329" s="334">
        <f>IFERROR(SUM(BN22:BN325),"0")</f>
        <v>13954.382799999998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51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35</v>
      </c>
      <c r="Y330" s="38">
        <f>ROUNDUP(SUM(BP22:BP325),0)</f>
        <v>35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51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14829.382799999998</v>
      </c>
      <c r="Y331" s="334">
        <f>GrossWeightTotalR+PalletQtyTotalR*25</f>
        <v>14829.382799999998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51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2940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2940</v>
      </c>
      <c r="Z332" s="37"/>
      <c r="AA332" s="335"/>
      <c r="AB332" s="335"/>
      <c r="AC332" s="335"/>
    </row>
    <row r="333" spans="1:68" ht="14.25" hidden="1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51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43.817859999999996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468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469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231</v>
      </c>
      <c r="D338" s="46">
        <f>IFERROR(X34*H34,"0")+IFERROR(X35*H35,"0")+IFERROR(X36*H36,"0")</f>
        <v>201.6</v>
      </c>
      <c r="E338" s="46">
        <f>IFERROR(X41*H41,"0")+IFERROR(X42*H42,"0")+IFERROR(X43*H43,"0")+IFERROR(X44*H44,"0")+IFERROR(X45*H45,"0")+IFERROR(X46*H46,"0")+IFERROR(X47*H47,"0")</f>
        <v>1084.8</v>
      </c>
      <c r="F338" s="46">
        <f>IFERROR(X52*H52,"0")+IFERROR(X56*H56,"0")+IFERROR(X57*H57,"0")+IFERROR(X61*H61,"0")+IFERROR(X65*H65,"0")+IFERROR(X66*H66,"0")+IFERROR(X70*H70,"0")+IFERROR(X71*H71,"0")+IFERROR(X72*H72,"0")</f>
        <v>33.6</v>
      </c>
      <c r="G338" s="46">
        <f>IFERROR(X77*H77,"0")+IFERROR(X78*H78,"0")</f>
        <v>1248.5999999999999</v>
      </c>
      <c r="H338" s="46">
        <f>IFERROR(X83*H83,"0")+IFERROR(X84*H84,"0")</f>
        <v>100.8</v>
      </c>
      <c r="I338" s="46">
        <f>IFERROR(X89*H89,"0")+IFERROR(X90*H90,"0")</f>
        <v>201.6</v>
      </c>
      <c r="J338" s="46">
        <f>IFERROR(X95*H95,"0")+IFERROR(X96*H96,"0")+IFERROR(X97*H97,"0")+IFERROR(X98*H98,"0")+IFERROR(X99*H99,"0")+IFERROR(X100*H100,"0")+IFERROR(X101*H101,"0")+IFERROR(X102*H102,"0")</f>
        <v>623.28</v>
      </c>
      <c r="K338" s="46">
        <f>IFERROR(X107*H107,"0")+IFERROR(X108*H108,"0")</f>
        <v>30.240000000000002</v>
      </c>
      <c r="L338" s="46">
        <f>IFERROR(X113*H113,"0")+IFERROR(X114*H114,"0")+IFERROR(X115*H115,"0")+IFERROR(X116*H116,"0")+IFERROR(X117*H117,"0")+IFERROR(X118*H118,"0")+IFERROR(X119*H119,"0")+IFERROR(X123*H123,"0")</f>
        <v>2996.1600000000003</v>
      </c>
      <c r="M338" s="46">
        <f>IFERROR(X128*H128,"0")+IFERROR(X129*H129,"0")</f>
        <v>714</v>
      </c>
      <c r="N338" s="330"/>
      <c r="O338" s="46">
        <f>IFERROR(X134*H134,"0")+IFERROR(X135*H135,"0")</f>
        <v>336</v>
      </c>
      <c r="P338" s="46">
        <f>IFERROR(X140*H140,"0")+IFERROR(X141*H141,"0")+IFERROR(X142*H142,"0")</f>
        <v>260.39999999999998</v>
      </c>
      <c r="Q338" s="46">
        <f>IFERROR(X147*H147,"0")</f>
        <v>84</v>
      </c>
      <c r="R338" s="46">
        <f>IFERROR(X152*H152,"0")</f>
        <v>37.800000000000004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240</v>
      </c>
      <c r="W338" s="46">
        <f>IFERROR(X187*H187,"0")+IFERROR(X188*H188,"0")+IFERROR(X189*H189,"0")+IFERROR(X193*H193,"0")</f>
        <v>840</v>
      </c>
      <c r="X338" s="46">
        <f>IFERROR(X199*H199,"0")+IFERROR(X203*H203,"0")+IFERROR(X204*H204,"0")+IFERROR(X205*H205,"0")+IFERROR(X206*H206,"0")</f>
        <v>105.84</v>
      </c>
      <c r="Y338" s="46">
        <f>IFERROR(X211*H211,"0")+IFERROR(X212*H212,"0")+IFERROR(X213*H213,"0")</f>
        <v>470.4</v>
      </c>
      <c r="Z338" s="46">
        <f>IFERROR(X218*H218,"0")+IFERROR(X219*H219,"0")+IFERROR(X220*H220,"0")+IFERROR(X221*H221,"0")+IFERROR(X222*H222,"0")+IFERROR(X223*H223,"0")</f>
        <v>67.199999999999989</v>
      </c>
      <c r="AA338" s="46">
        <f>IFERROR(X228*H228,"0")+IFERROR(X229*H229,"0")+IFERROR(X230*H230,"0")+IFERROR(X231*H231,"0")</f>
        <v>259.2</v>
      </c>
      <c r="AB338" s="46">
        <f>IFERROR(X236*H236,"0")</f>
        <v>120</v>
      </c>
      <c r="AC338" s="46">
        <f>IFERROR(X241*H241,"0")+IFERROR(X245*H245,"0")+IFERROR(X246*H246,"0")+IFERROR(X247*H247,"0")</f>
        <v>0</v>
      </c>
      <c r="AD338" s="46">
        <f>IFERROR(X252*H252,"0")+IFERROR(X253*H253,"0")</f>
        <v>76.800000000000011</v>
      </c>
      <c r="AE338" s="46">
        <f>IFERROR(X259*H259,"0")</f>
        <v>0</v>
      </c>
      <c r="AF338" s="46">
        <f>IFERROR(X265*H265,"0")+IFERROR(X266*H266,"0")</f>
        <v>300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2124.44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7027.8</v>
      </c>
      <c r="B341" s="60">
        <f>SUMPRODUCT(--(BB:BB="ПГП"),--(W:W="кор"),H:H,Y:Y)+SUMPRODUCT(--(BB:BB="ПГП"),--(W:W="кг"),Y:Y)</f>
        <v>5759.96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33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4,80"/>
        <filter val="1 145,44"/>
        <filter val="1 248,60"/>
        <filter val="100,80"/>
        <filter val="112,00"/>
        <filter val="12 787,76"/>
        <filter val="12,00"/>
        <filter val="120,00"/>
        <filter val="122,00"/>
        <filter val="13 954,38"/>
        <filter val="14 829,38"/>
        <filter val="14,00"/>
        <filter val="144,00"/>
        <filter val="154,00"/>
        <filter val="156,00"/>
        <filter val="18,00"/>
        <filter val="2 940,00"/>
        <filter val="2 959,20"/>
        <filter val="201,60"/>
        <filter val="204,00"/>
        <filter val="210,00"/>
        <filter val="231,00"/>
        <filter val="238,00"/>
        <filter val="24,00"/>
        <filter val="240,00"/>
        <filter val="258,00"/>
        <filter val="259,20"/>
        <filter val="260,00"/>
        <filter val="260,40"/>
        <filter val="28,00"/>
        <filter val="280,00"/>
        <filter val="30,24"/>
        <filter val="300,00"/>
        <filter val="33,60"/>
        <filter val="336,00"/>
        <filter val="35"/>
        <filter val="36,00"/>
        <filter val="36,96"/>
        <filter val="37,80"/>
        <filter val="38,64"/>
        <filter val="42,00"/>
        <filter val="432,00"/>
        <filter val="470,40"/>
        <filter val="475,00"/>
        <filter val="48,00"/>
        <filter val="504,00"/>
        <filter val="56,00"/>
        <filter val="60,00"/>
        <filter val="623,28"/>
        <filter val="67,20"/>
        <filter val="714,00"/>
        <filter val="72,00"/>
        <filter val="76,80"/>
        <filter val="84,00"/>
        <filter val="840,00"/>
        <filter val="98,00"/>
      </filters>
    </filterColumn>
    <filterColumn colId="29" showButton="0"/>
    <filterColumn colId="30" showButton="0"/>
  </autoFilter>
  <mergeCells count="593"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P319:T319"/>
    <mergeCell ref="K336:K337"/>
    <mergeCell ref="I336:I337"/>
    <mergeCell ref="N17:N18"/>
    <mergeCell ref="P199:T199"/>
    <mergeCell ref="F17:F18"/>
    <mergeCell ref="P290:V290"/>
    <mergeCell ref="A127:Z127"/>
    <mergeCell ref="P53:V53"/>
    <mergeCell ref="P68:V68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A200:O201"/>
    <mergeCell ref="A39:Z39"/>
    <mergeCell ref="P285:V285"/>
    <mergeCell ref="D266:E266"/>
    <mergeCell ref="P174:T174"/>
    <mergeCell ref="D95:E95"/>
    <mergeCell ref="P74:V74"/>
    <mergeCell ref="A73:O74"/>
    <mergeCell ref="Y17:Y18"/>
    <mergeCell ref="U17:V17"/>
    <mergeCell ref="D57:E57"/>
    <mergeCell ref="P72:T72"/>
    <mergeCell ref="A58:O59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F336:AF337"/>
    <mergeCell ref="D42:E42"/>
    <mergeCell ref="D173:E173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B336:B337"/>
    <mergeCell ref="P103:V103"/>
    <mergeCell ref="A155:Z155"/>
    <mergeCell ref="P268:V268"/>
    <mergeCell ref="A93:Z93"/>
    <mergeCell ref="D318:E318"/>
    <mergeCell ref="D320:E320"/>
    <mergeCell ref="P255:V255"/>
    <mergeCell ref="AA17:AA18"/>
    <mergeCell ref="AC17:AC18"/>
    <mergeCell ref="C336:C337"/>
    <mergeCell ref="P325:T325"/>
    <mergeCell ref="D298:E298"/>
    <mergeCell ref="V336:V337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A156:Z156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A146:Z146"/>
    <mergeCell ref="P90:T90"/>
    <mergeCell ref="D204:E204"/>
    <mergeCell ref="A207:O208"/>
    <mergeCell ref="P104:V104"/>
    <mergeCell ref="D206:E206"/>
    <mergeCell ref="D181:E181"/>
    <mergeCell ref="P170:V170"/>
    <mergeCell ref="A160:Z160"/>
    <mergeCell ref="P212:T212"/>
    <mergeCell ref="P215:V215"/>
    <mergeCell ref="A40:Z40"/>
    <mergeCell ref="D203:E203"/>
    <mergeCell ref="A186:Z186"/>
    <mergeCell ref="P30:V30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64:Z64"/>
    <mergeCell ref="A51:Z51"/>
    <mergeCell ref="P83:T83"/>
    <mergeCell ref="D17:E18"/>
    <mergeCell ref="P326:V326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P96:T96"/>
    <mergeCell ref="AG336:AG337"/>
    <mergeCell ref="X335:AD335"/>
    <mergeCell ref="P303:T303"/>
    <mergeCell ref="P305:T305"/>
    <mergeCell ref="D96:E96"/>
    <mergeCell ref="AB336:AB337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300:O301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AH336:AH337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P223:T223"/>
    <mergeCell ref="P201:V201"/>
    <mergeCell ref="D336:D337"/>
    <mergeCell ref="P332:V332"/>
    <mergeCell ref="A275:Z275"/>
    <mergeCell ref="D140:E140"/>
    <mergeCell ref="A194:O195"/>
    <mergeCell ref="P289:V289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W17:W18"/>
    <mergeCell ref="P261:V261"/>
    <mergeCell ref="A151:Z151"/>
    <mergeCell ref="P154:V154"/>
    <mergeCell ref="A150:Z150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A198:Z198"/>
    <mergeCell ref="D283:E283"/>
    <mergeCell ref="P141:T141"/>
    <mergeCell ref="P110:V110"/>
    <mergeCell ref="A82:Z82"/>
    <mergeCell ref="A257:Z257"/>
    <mergeCell ref="D276:E276"/>
    <mergeCell ref="A262:Z262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I17:I18"/>
    <mergeCell ref="D141:E141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D7:M7"/>
    <mergeCell ref="P91:V91"/>
    <mergeCell ref="A48:O49"/>
    <mergeCell ref="J9:M9"/>
    <mergeCell ref="D56:E56"/>
    <mergeCell ref="D52:E52"/>
    <mergeCell ref="A67:O68"/>
    <mergeCell ref="P52:T52"/>
    <mergeCell ref="H17:H18"/>
    <mergeCell ref="V6:W9"/>
    <mergeCell ref="D199:E199"/>
    <mergeCell ref="P84:T84"/>
    <mergeCell ref="P222:T222"/>
    <mergeCell ref="P193:T193"/>
    <mergeCell ref="D65:E65"/>
    <mergeCell ref="P22:T22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A26:Z26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