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6AAAFE-9B7E-4C7C-A16C-D443F0AE76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Y299" i="1"/>
  <c r="X297" i="1"/>
  <c r="X296" i="1"/>
  <c r="BO295" i="1"/>
  <c r="BM295" i="1"/>
  <c r="Z295" i="1"/>
  <c r="Y295" i="1"/>
  <c r="P295" i="1"/>
  <c r="BO294" i="1"/>
  <c r="BM294" i="1"/>
  <c r="Z294" i="1"/>
  <c r="Y294" i="1"/>
  <c r="P294" i="1"/>
  <c r="BO293" i="1"/>
  <c r="BM293" i="1"/>
  <c r="Z293" i="1"/>
  <c r="Y293" i="1"/>
  <c r="X291" i="1"/>
  <c r="X290" i="1"/>
  <c r="BO289" i="1"/>
  <c r="BM289" i="1"/>
  <c r="Z289" i="1"/>
  <c r="Y289" i="1"/>
  <c r="BO288" i="1"/>
  <c r="BM288" i="1"/>
  <c r="Z288" i="1"/>
  <c r="Z290" i="1" s="1"/>
  <c r="Y288" i="1"/>
  <c r="P288" i="1"/>
  <c r="X286" i="1"/>
  <c r="X285" i="1"/>
  <c r="BO284" i="1"/>
  <c r="BM284" i="1"/>
  <c r="Z284" i="1"/>
  <c r="Z285" i="1" s="1"/>
  <c r="Y284" i="1"/>
  <c r="Y286" i="1" s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Z269" i="1" s="1"/>
  <c r="Y268" i="1"/>
  <c r="Y270" i="1" s="1"/>
  <c r="P268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P248" i="1"/>
  <c r="X245" i="1"/>
  <c r="X244" i="1"/>
  <c r="BO243" i="1"/>
  <c r="BM243" i="1"/>
  <c r="Z243" i="1"/>
  <c r="Y243" i="1"/>
  <c r="BP243" i="1" s="1"/>
  <c r="P243" i="1"/>
  <c r="BO242" i="1"/>
  <c r="BM242" i="1"/>
  <c r="Z242" i="1"/>
  <c r="Y242" i="1"/>
  <c r="P242" i="1"/>
  <c r="BO241" i="1"/>
  <c r="BM241" i="1"/>
  <c r="Z241" i="1"/>
  <c r="Y241" i="1"/>
  <c r="BP241" i="1" s="1"/>
  <c r="P241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P199" i="1"/>
  <c r="X197" i="1"/>
  <c r="X196" i="1"/>
  <c r="BO195" i="1"/>
  <c r="BM195" i="1"/>
  <c r="Z195" i="1"/>
  <c r="Z196" i="1" s="1"/>
  <c r="Y195" i="1"/>
  <c r="Y196" i="1" s="1"/>
  <c r="X191" i="1"/>
  <c r="X190" i="1"/>
  <c r="BO189" i="1"/>
  <c r="BM189" i="1"/>
  <c r="Z189" i="1"/>
  <c r="Z190" i="1" s="1"/>
  <c r="Y189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Y177" i="1"/>
  <c r="BP177" i="1" s="1"/>
  <c r="P177" i="1"/>
  <c r="BO176" i="1"/>
  <c r="BM176" i="1"/>
  <c r="Z176" i="1"/>
  <c r="Y176" i="1"/>
  <c r="P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BO169" i="1"/>
  <c r="BM169" i="1"/>
  <c r="Z169" i="1"/>
  <c r="Y169" i="1"/>
  <c r="BP169" i="1" s="1"/>
  <c r="X166" i="1"/>
  <c r="X165" i="1"/>
  <c r="BO164" i="1"/>
  <c r="BM164" i="1"/>
  <c r="Z164" i="1"/>
  <c r="Z165" i="1" s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O131" i="1"/>
  <c r="BM131" i="1"/>
  <c r="Z131" i="1"/>
  <c r="Y131" i="1"/>
  <c r="P131" i="1"/>
  <c r="BO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BO110" i="1"/>
  <c r="BM110" i="1"/>
  <c r="Z110" i="1"/>
  <c r="Z116" i="1" s="1"/>
  <c r="Y110" i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P104" i="1"/>
  <c r="X101" i="1"/>
  <c r="X100" i="1"/>
  <c r="BO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Y91" i="1" s="1"/>
  <c r="P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P64" i="1"/>
  <c r="BO64" i="1"/>
  <c r="BN64" i="1"/>
  <c r="BM64" i="1"/>
  <c r="Z64" i="1"/>
  <c r="Z66" i="1" s="1"/>
  <c r="Y64" i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X328" i="1" s="1"/>
  <c r="BO22" i="1"/>
  <c r="BM22" i="1"/>
  <c r="Z22" i="1"/>
  <c r="Z23" i="1" s="1"/>
  <c r="Y22" i="1"/>
  <c r="Y24" i="1" s="1"/>
  <c r="P22" i="1"/>
  <c r="H10" i="1"/>
  <c r="A9" i="1"/>
  <c r="D7" i="1"/>
  <c r="Q6" i="1"/>
  <c r="P2" i="1"/>
  <c r="Z173" i="1" l="1"/>
  <c r="BN169" i="1"/>
  <c r="BN170" i="1"/>
  <c r="BN172" i="1"/>
  <c r="Y186" i="1"/>
  <c r="Z186" i="1"/>
  <c r="BN184" i="1"/>
  <c r="Z203" i="1"/>
  <c r="Z210" i="1"/>
  <c r="BN207" i="1"/>
  <c r="BN209" i="1"/>
  <c r="BN219" i="1"/>
  <c r="Z228" i="1"/>
  <c r="BN232" i="1"/>
  <c r="BP232" i="1"/>
  <c r="Y233" i="1"/>
  <c r="BN237" i="1"/>
  <c r="BP237" i="1"/>
  <c r="Y238" i="1"/>
  <c r="Z244" i="1"/>
  <c r="BN241" i="1"/>
  <c r="BN243" i="1"/>
  <c r="BN268" i="1"/>
  <c r="BP268" i="1"/>
  <c r="Y269" i="1"/>
  <c r="BN272" i="1"/>
  <c r="BP272" i="1"/>
  <c r="Y273" i="1"/>
  <c r="Y318" i="1"/>
  <c r="BN301" i="1"/>
  <c r="BN302" i="1"/>
  <c r="BN303" i="1"/>
  <c r="BN306" i="1"/>
  <c r="BN307" i="1"/>
  <c r="BP29" i="1"/>
  <c r="BN29" i="1"/>
  <c r="BP41" i="1"/>
  <c r="BN41" i="1"/>
  <c r="BP43" i="1"/>
  <c r="BN43" i="1"/>
  <c r="BP45" i="1"/>
  <c r="BN45" i="1"/>
  <c r="BP47" i="1"/>
  <c r="BN47" i="1"/>
  <c r="BP70" i="1"/>
  <c r="BN70" i="1"/>
  <c r="Y84" i="1"/>
  <c r="BP82" i="1"/>
  <c r="BN82" i="1"/>
  <c r="BP99" i="1"/>
  <c r="BN99" i="1"/>
  <c r="BP111" i="1"/>
  <c r="BN111" i="1"/>
  <c r="BP113" i="1"/>
  <c r="BN113" i="1"/>
  <c r="BP115" i="1"/>
  <c r="BN115" i="1"/>
  <c r="BP131" i="1"/>
  <c r="BN131" i="1"/>
  <c r="BP200" i="1"/>
  <c r="BN200" i="1"/>
  <c r="BP202" i="1"/>
  <c r="BN202" i="1"/>
  <c r="BP214" i="1"/>
  <c r="BN214" i="1"/>
  <c r="BP216" i="1"/>
  <c r="BN216" i="1"/>
  <c r="Y228" i="1"/>
  <c r="BP224" i="1"/>
  <c r="BN224" i="1"/>
  <c r="BP226" i="1"/>
  <c r="BN226" i="1"/>
  <c r="Y229" i="1"/>
  <c r="BP248" i="1"/>
  <c r="BN248" i="1"/>
  <c r="BP262" i="1"/>
  <c r="BN262" i="1"/>
  <c r="Z317" i="1"/>
  <c r="Y178" i="1"/>
  <c r="BP176" i="1"/>
  <c r="BN176" i="1"/>
  <c r="Y191" i="1"/>
  <c r="Y190" i="1"/>
  <c r="BP189" i="1"/>
  <c r="BN189" i="1"/>
  <c r="Y297" i="1"/>
  <c r="BP293" i="1"/>
  <c r="BN293" i="1"/>
  <c r="BP295" i="1"/>
  <c r="BN295" i="1"/>
  <c r="Y323" i="1"/>
  <c r="Y322" i="1"/>
  <c r="BP321" i="1"/>
  <c r="BN321" i="1"/>
  <c r="X326" i="1"/>
  <c r="X324" i="1"/>
  <c r="Z48" i="1"/>
  <c r="Y66" i="1"/>
  <c r="Y67" i="1"/>
  <c r="Y73" i="1"/>
  <c r="Z72" i="1"/>
  <c r="Z78" i="1"/>
  <c r="Z84" i="1"/>
  <c r="Z90" i="1"/>
  <c r="Y101" i="1"/>
  <c r="Y106" i="1"/>
  <c r="Y117" i="1"/>
  <c r="Y126" i="1"/>
  <c r="Y133" i="1"/>
  <c r="Y174" i="1"/>
  <c r="Z178" i="1"/>
  <c r="Y204" i="1"/>
  <c r="Y211" i="1"/>
  <c r="Z220" i="1"/>
  <c r="Z250" i="1"/>
  <c r="Z296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F10" i="1"/>
  <c r="J9" i="1"/>
  <c r="F9" i="1"/>
  <c r="A10" i="1"/>
  <c r="H9" i="1"/>
  <c r="Y23" i="1"/>
  <c r="BP22" i="1"/>
  <c r="BN22" i="1"/>
  <c r="X325" i="1"/>
  <c r="X327" i="1" s="1"/>
  <c r="Z30" i="1"/>
  <c r="Y38" i="1"/>
  <c r="Y49" i="1"/>
  <c r="Y72" i="1"/>
  <c r="BP69" i="1"/>
  <c r="BN69" i="1"/>
  <c r="BP71" i="1"/>
  <c r="BN71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Z329" i="1" l="1"/>
  <c r="Y324" i="1"/>
  <c r="Y325" i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<sst xmlns="http://schemas.openxmlformats.org/spreadsheetml/2006/main" count="1570" uniqueCount="516">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</sst>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34" sqref="AA34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9"/>
      <c r="F1" s="359"/>
      <c r="G1" s="12" t="s">
        <v>1</v>
      </c>
      <c r="H1" s="381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80" t="s">
        <v>8</v>
      </c>
      <c r="B5" s="367"/>
      <c r="C5" s="368"/>
      <c r="D5" s="385"/>
      <c r="E5" s="386"/>
      <c r="F5" s="512" t="s">
        <v>9</v>
      </c>
      <c r="G5" s="368"/>
      <c r="H5" s="385" t="s">
        <v>515</v>
      </c>
      <c r="I5" s="476"/>
      <c r="J5" s="476"/>
      <c r="K5" s="476"/>
      <c r="L5" s="476"/>
      <c r="M5" s="386"/>
      <c r="N5" s="61"/>
      <c r="P5" s="24" t="s">
        <v>10</v>
      </c>
      <c r="Q5" s="522">
        <v>45831</v>
      </c>
      <c r="R5" s="379"/>
      <c r="T5" s="432" t="s">
        <v>11</v>
      </c>
      <c r="U5" s="433"/>
      <c r="V5" s="435" t="s">
        <v>12</v>
      </c>
      <c r="W5" s="379"/>
      <c r="AB5" s="51"/>
      <c r="AC5" s="51"/>
      <c r="AD5" s="51"/>
      <c r="AE5" s="51"/>
    </row>
    <row r="6" spans="1:32" s="318" customFormat="1" ht="24" customHeight="1" x14ac:dyDescent="0.2">
      <c r="A6" s="380" t="s">
        <v>13</v>
      </c>
      <c r="B6" s="367"/>
      <c r="C6" s="368"/>
      <c r="D6" s="482" t="s">
        <v>485</v>
      </c>
      <c r="E6" s="483"/>
      <c r="F6" s="483"/>
      <c r="G6" s="483"/>
      <c r="H6" s="483"/>
      <c r="I6" s="483"/>
      <c r="J6" s="483"/>
      <c r="K6" s="483"/>
      <c r="L6" s="483"/>
      <c r="M6" s="379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8" t="s">
        <v>16</v>
      </c>
      <c r="U6" s="433"/>
      <c r="V6" s="462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50"/>
      <c r="N7" s="63"/>
      <c r="P7" s="24"/>
      <c r="Q7" s="42"/>
      <c r="R7" s="42"/>
      <c r="T7" s="334"/>
      <c r="U7" s="433"/>
      <c r="V7" s="463"/>
      <c r="W7" s="464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49">
        <v>0.45833333333333331</v>
      </c>
      <c r="R8" s="350"/>
      <c r="T8" s="334"/>
      <c r="U8" s="433"/>
      <c r="V8" s="463"/>
      <c r="W8" s="464"/>
      <c r="AB8" s="51"/>
      <c r="AC8" s="51"/>
      <c r="AD8" s="51"/>
      <c r="AE8" s="51"/>
    </row>
    <row r="9" spans="1:32" s="31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2"/>
      <c r="E9" s="342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6"/>
      <c r="R9" s="377"/>
      <c r="T9" s="334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2"/>
      <c r="E10" s="342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6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9"/>
      <c r="R10" s="440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8"/>
      <c r="R11" s="379"/>
      <c r="U11" s="24" t="s">
        <v>26</v>
      </c>
      <c r="V11" s="490" t="s">
        <v>27</v>
      </c>
      <c r="W11" s="377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49"/>
      <c r="R12" s="350"/>
      <c r="S12" s="23"/>
      <c r="U12" s="24"/>
      <c r="V12" s="359"/>
      <c r="W12" s="334"/>
      <c r="AB12" s="51"/>
      <c r="AC12" s="51"/>
      <c r="AD12" s="51"/>
      <c r="AE12" s="51"/>
    </row>
    <row r="13" spans="1:32" s="318" customFormat="1" ht="23.25" customHeight="1" x14ac:dyDescent="0.2">
      <c r="A13" s="42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490"/>
      <c r="R13" s="3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8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16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10" t="s">
        <v>37</v>
      </c>
      <c r="D17" s="346" t="s">
        <v>38</v>
      </c>
      <c r="E17" s="39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1"/>
      <c r="R17" s="391"/>
      <c r="S17" s="391"/>
      <c r="T17" s="392"/>
      <c r="U17" s="539" t="s">
        <v>50</v>
      </c>
      <c r="V17" s="368"/>
      <c r="W17" s="346" t="s">
        <v>51</v>
      </c>
      <c r="X17" s="346" t="s">
        <v>52</v>
      </c>
      <c r="Y17" s="540" t="s">
        <v>53</v>
      </c>
      <c r="Z17" s="474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3"/>
      <c r="E18" s="39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47"/>
      <c r="X18" s="347"/>
      <c r="Y18" s="541"/>
      <c r="Z18" s="475"/>
      <c r="AA18" s="455"/>
      <c r="AB18" s="455"/>
      <c r="AC18" s="455"/>
      <c r="AD18" s="517"/>
      <c r="AE18" s="518"/>
      <c r="AF18" s="519"/>
      <c r="AG18" s="69"/>
      <c r="BD18" s="68"/>
    </row>
    <row r="19" spans="1:68" ht="27.75" hidden="1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hidden="1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hidden="1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hidden="1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hidden="1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0</v>
      </c>
      <c r="Y30" s="326">
        <f>IFERROR(SUM(Y28:Y29),"0")</f>
        <v>0</v>
      </c>
      <c r="Z30" s="326">
        <f>IFERROR(IF(Z28="",0,Z28),"0")+IFERROR(IF(Z29="",0,Z29),"0")</f>
        <v>0</v>
      </c>
      <c r="AA30" s="327"/>
      <c r="AB30" s="327"/>
      <c r="AC30" s="327"/>
    </row>
    <row r="31" spans="1:68" hidden="1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0</v>
      </c>
      <c r="Y31" s="326">
        <f>IFERROR(SUMPRODUCT(Y28:Y29*H28:H29),"0")</f>
        <v>0</v>
      </c>
      <c r="Z31" s="37"/>
      <c r="AA31" s="327"/>
      <c r="AB31" s="327"/>
      <c r="AC31" s="327"/>
    </row>
    <row r="32" spans="1:68" ht="16.5" hidden="1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hidden="1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12</v>
      </c>
      <c r="Y34" s="32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12</v>
      </c>
      <c r="Y35" s="32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12</v>
      </c>
      <c r="Y36" s="32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36</v>
      </c>
      <c r="Y37" s="326">
        <f>IFERROR(SUM(Y34:Y36),"0")</f>
        <v>36</v>
      </c>
      <c r="Z37" s="326">
        <f>IFERROR(IF(Z34="",0,Z34),"0")+IFERROR(IF(Z35="",0,Z35),"0")+IFERROR(IF(Z36="",0,Z36),"0")</f>
        <v>0.55800000000000005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201.59999999999997</v>
      </c>
      <c r="Y38" s="326">
        <f>IFERROR(SUMPRODUCT(Y34:Y36*H34:H36),"0")</f>
        <v>201.59999999999997</v>
      </c>
      <c r="Z38" s="37"/>
      <c r="AA38" s="327"/>
      <c r="AB38" s="327"/>
      <c r="AC38" s="327"/>
    </row>
    <row r="39" spans="1:68" ht="16.5" hidden="1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hidden="1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12</v>
      </c>
      <c r="Y41" s="325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0</v>
      </c>
      <c r="Y43" s="325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12</v>
      </c>
      <c r="Y48" s="326">
        <f>IFERROR(SUM(Y41:Y47),"0")</f>
        <v>12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76.800000000000011</v>
      </c>
      <c r="Y49" s="326">
        <f>IFERROR(SUMPRODUCT(Y41:Y47*H41:H47),"0")</f>
        <v>76.800000000000011</v>
      </c>
      <c r="Z49" s="37"/>
      <c r="AA49" s="327"/>
      <c r="AB49" s="327"/>
      <c r="AC49" s="327"/>
    </row>
    <row r="50" spans="1:68" ht="16.5" hidden="1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hidden="1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hidden="1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hidden="1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hidden="1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hidden="1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hidden="1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hidden="1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hidden="1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0</v>
      </c>
      <c r="Y77" s="325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0</v>
      </c>
      <c r="Y78" s="326">
        <f>IFERROR(SUM(Y76:Y77),"0")</f>
        <v>0</v>
      </c>
      <c r="Z78" s="326">
        <f>IFERROR(IF(Z76="",0,Z76),"0")+IFERROR(IF(Z77="",0,Z77),"0")</f>
        <v>0</v>
      </c>
      <c r="AA78" s="327"/>
      <c r="AB78" s="327"/>
      <c r="AC78" s="327"/>
    </row>
    <row r="79" spans="1:68" hidden="1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0</v>
      </c>
      <c r="Y79" s="326">
        <f>IFERROR(SUMPRODUCT(Y76:Y77*H76:H77),"0")</f>
        <v>0</v>
      </c>
      <c r="Z79" s="37"/>
      <c r="AA79" s="327"/>
      <c r="AB79" s="327"/>
      <c r="AC79" s="327"/>
    </row>
    <row r="80" spans="1:68" ht="16.5" hidden="1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hidden="1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hidden="1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hidden="1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idden="1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hidden="1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hidden="1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hidden="1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14</v>
      </c>
      <c r="Y88" s="325">
        <f>IFERROR(IF(X88="","",X88),"")</f>
        <v>14</v>
      </c>
      <c r="Z88" s="36">
        <f>IFERROR(IF(X88="","",X88*0.01788),"")</f>
        <v>0.25031999999999999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14</v>
      </c>
      <c r="Y89" s="325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28</v>
      </c>
      <c r="Y90" s="326">
        <f>IFERROR(SUM(Y88:Y89),"0")</f>
        <v>28</v>
      </c>
      <c r="Z90" s="326">
        <f>IFERROR(IF(Z88="",0,Z88),"0")+IFERROR(IF(Z89="",0,Z89),"0")</f>
        <v>0.50063999999999997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100.8</v>
      </c>
      <c r="Y91" s="326">
        <f>IFERROR(SUMPRODUCT(Y88:Y89*H88:H89),"0")</f>
        <v>100.8</v>
      </c>
      <c r="Z91" s="37"/>
      <c r="AA91" s="327"/>
      <c r="AB91" s="327"/>
      <c r="AC91" s="327"/>
    </row>
    <row r="92" spans="1:68" ht="16.5" hidden="1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hidden="1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hidden="1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2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14</v>
      </c>
      <c r="Y95" s="325">
        <f t="shared" si="6"/>
        <v>14</v>
      </c>
      <c r="Z95" s="36">
        <f t="shared" si="7"/>
        <v>0.25031999999999999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50.170400000000001</v>
      </c>
      <c r="BN95" s="67">
        <f t="shared" si="9"/>
        <v>50.170400000000001</v>
      </c>
      <c r="BO95" s="67">
        <f t="shared" si="10"/>
        <v>0.2</v>
      </c>
      <c r="BP95" s="67">
        <f t="shared" si="11"/>
        <v>0.2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14</v>
      </c>
      <c r="Y96" s="325">
        <f t="shared" si="6"/>
        <v>14</v>
      </c>
      <c r="Z96" s="36">
        <f t="shared" si="7"/>
        <v>0.25031999999999999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4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14</v>
      </c>
      <c r="Y97" s="325">
        <f t="shared" si="6"/>
        <v>14</v>
      </c>
      <c r="Z97" s="36">
        <f t="shared" si="7"/>
        <v>0.25031999999999999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50.170400000000001</v>
      </c>
      <c r="BN97" s="67">
        <f t="shared" si="9"/>
        <v>50.170400000000001</v>
      </c>
      <c r="BO97" s="67">
        <f t="shared" si="10"/>
        <v>0.2</v>
      </c>
      <c r="BP97" s="67">
        <f t="shared" si="11"/>
        <v>0.2</v>
      </c>
    </row>
    <row r="98" spans="1:68" ht="27" hidden="1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7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0</v>
      </c>
      <c r="Y98" s="325">
        <f t="shared" si="6"/>
        <v>0</v>
      </c>
      <c r="Z98" s="36">
        <f t="shared" si="7"/>
        <v>0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42</v>
      </c>
      <c r="Y100" s="326">
        <f>IFERROR(SUM(Y94:Y99),"0")</f>
        <v>42</v>
      </c>
      <c r="Z100" s="326">
        <f>IFERROR(IF(Z94="",0,Z94),"0")+IFERROR(IF(Z95="",0,Z95),"0")+IFERROR(IF(Z96="",0,Z96),"0")+IFERROR(IF(Z97="",0,Z97),"0")+IFERROR(IF(Z98="",0,Z98),"0")+IFERROR(IF(Z99="",0,Z99),"0")</f>
        <v>0.75095999999999996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120.96000000000001</v>
      </c>
      <c r="Y101" s="326">
        <f>IFERROR(SUMPRODUCT(Y94:Y99*H94:H99),"0")</f>
        <v>120.96000000000001</v>
      </c>
      <c r="Z101" s="37"/>
      <c r="AA101" s="327"/>
      <c r="AB101" s="327"/>
      <c r="AC101" s="327"/>
    </row>
    <row r="102" spans="1:68" ht="16.5" hidden="1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hidden="1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hidden="1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idden="1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hidden="1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hidden="1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hidden="1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hidden="1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0</v>
      </c>
      <c r="Y111" s="325">
        <f t="shared" si="12"/>
        <v>0</v>
      </c>
      <c r="Z111" s="36">
        <f t="shared" si="13"/>
        <v>0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hidden="1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0</v>
      </c>
      <c r="Y112" s="325">
        <f t="shared" si="12"/>
        <v>0</v>
      </c>
      <c r="Z112" s="36">
        <f t="shared" si="13"/>
        <v>0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hidden="1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hidden="1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hidden="1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0</v>
      </c>
      <c r="Y115" s="325">
        <f t="shared" si="12"/>
        <v>0</v>
      </c>
      <c r="Z115" s="36">
        <f t="shared" si="13"/>
        <v>0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idden="1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0</v>
      </c>
      <c r="Y116" s="326">
        <f>IFERROR(SUM(Y110:Y115),"0")</f>
        <v>0</v>
      </c>
      <c r="Z116" s="326">
        <f>IFERROR(IF(Z110="",0,Z110),"0")+IFERROR(IF(Z111="",0,Z111),"0")+IFERROR(IF(Z112="",0,Z112),"0")+IFERROR(IF(Z113="",0,Z113),"0")+IFERROR(IF(Z114="",0,Z114),"0")+IFERROR(IF(Z115="",0,Z115),"0")</f>
        <v>0</v>
      </c>
      <c r="AA116" s="327"/>
      <c r="AB116" s="327"/>
      <c r="AC116" s="327"/>
    </row>
    <row r="117" spans="1:68" hidden="1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0</v>
      </c>
      <c r="Y117" s="326">
        <f>IFERROR(SUMPRODUCT(Y110:Y115*H110:H115),"0")</f>
        <v>0</v>
      </c>
      <c r="Z117" s="37"/>
      <c r="AA117" s="327"/>
      <c r="AB117" s="327"/>
      <c r="AC117" s="327"/>
    </row>
    <row r="118" spans="1:68" ht="14.25" hidden="1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hidden="1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hidden="1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hidden="1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hidden="1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hidden="1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0</v>
      </c>
      <c r="Y124" s="325">
        <f>IFERROR(IF(X124="","",X124),"")</f>
        <v>0</v>
      </c>
      <c r="Z124" s="36">
        <f>IFERROR(IF(X124="","",X124*0.01788),"")</f>
        <v>0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0</v>
      </c>
      <c r="Y125" s="325">
        <f>IFERROR(IF(X125="","",X125),"")</f>
        <v>0</v>
      </c>
      <c r="Z125" s="36">
        <f>IFERROR(IF(X125="","",X125*0.01788),"")</f>
        <v>0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0</v>
      </c>
      <c r="Y126" s="326">
        <f>IFERROR(SUM(Y124:Y125),"0")</f>
        <v>0</v>
      </c>
      <c r="Z126" s="326">
        <f>IFERROR(IF(Z124="",0,Z124),"0")+IFERROR(IF(Z125="",0,Z125),"0")</f>
        <v>0</v>
      </c>
      <c r="AA126" s="327"/>
      <c r="AB126" s="327"/>
      <c r="AC126" s="327"/>
    </row>
    <row r="127" spans="1:68" hidden="1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0</v>
      </c>
      <c r="Y127" s="326">
        <f>IFERROR(SUMPRODUCT(Y124:Y125*H124:H125),"0")</f>
        <v>0</v>
      </c>
      <c r="Z127" s="37"/>
      <c r="AA127" s="327"/>
      <c r="AB127" s="327"/>
      <c r="AC127" s="327"/>
    </row>
    <row r="128" spans="1:68" ht="16.5" hidden="1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hidden="1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14</v>
      </c>
      <c r="Y130" s="32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14</v>
      </c>
      <c r="Y131" s="325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28</v>
      </c>
      <c r="Y132" s="326">
        <f>IFERROR(SUM(Y130:Y131),"0")</f>
        <v>28</v>
      </c>
      <c r="Z132" s="326">
        <f>IFERROR(IF(Z130="",0,Z130),"0")+IFERROR(IF(Z131="",0,Z131),"0")</f>
        <v>0.50063999999999997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84</v>
      </c>
      <c r="Y133" s="326">
        <f>IFERROR(SUMPRODUCT(Y130:Y131*H130:H131),"0")</f>
        <v>84</v>
      </c>
      <c r="Z133" s="37"/>
      <c r="AA133" s="327"/>
      <c r="AB133" s="327"/>
      <c r="AC133" s="327"/>
    </row>
    <row r="134" spans="1:68" ht="16.5" hidden="1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hidden="1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hidden="1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1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1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hidden="1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hidden="1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hidden="1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hidden="1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hidden="1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hidden="1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hidden="1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hidden="1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hidden="1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hidden="1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hidden="1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hidden="1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hidden="1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hidden="1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0</v>
      </c>
      <c r="Y158" s="325">
        <f>IFERROR(IF(X158="","",X158),"")</f>
        <v>0</v>
      </c>
      <c r="Z158" s="36">
        <f>IFERROR(IF(X158="","",X158*0.00941),"")</f>
        <v>0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0</v>
      </c>
      <c r="Y159" s="326">
        <f>IFERROR(SUM(Y158:Y158),"0")</f>
        <v>0</v>
      </c>
      <c r="Z159" s="326">
        <f>IFERROR(IF(Z158="",0,Z158),"0")</f>
        <v>0</v>
      </c>
      <c r="AA159" s="327"/>
      <c r="AB159" s="327"/>
      <c r="AC159" s="327"/>
    </row>
    <row r="160" spans="1:68" hidden="1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0</v>
      </c>
      <c r="Y160" s="326">
        <f>IFERROR(SUMPRODUCT(Y158:Y158*H158:H158),"0")</f>
        <v>0</v>
      </c>
      <c r="Z160" s="37"/>
      <c r="AA160" s="327"/>
      <c r="AB160" s="327"/>
      <c r="AC160" s="327"/>
    </row>
    <row r="161" spans="1:68" ht="27.75" hidden="1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hidden="1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hidden="1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hidden="1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7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hidden="1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hidden="1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hidden="1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hidden="1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3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0</v>
      </c>
      <c r="Y171" s="325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0</v>
      </c>
      <c r="Y173" s="326">
        <f>IFERROR(SUM(Y169:Y172),"0")</f>
        <v>0</v>
      </c>
      <c r="Z173" s="326">
        <f>IFERROR(IF(Z169="",0,Z169),"0")+IFERROR(IF(Z170="",0,Z170),"0")+IFERROR(IF(Z171="",0,Z171),"0")+IFERROR(IF(Z172="",0,Z172),"0")</f>
        <v>0</v>
      </c>
      <c r="AA173" s="327"/>
      <c r="AB173" s="327"/>
      <c r="AC173" s="327"/>
    </row>
    <row r="174" spans="1:68" hidden="1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0</v>
      </c>
      <c r="Y174" s="326">
        <f>IFERROR(SUMPRODUCT(Y169:Y172*H169:H172),"0")</f>
        <v>0</v>
      </c>
      <c r="Z174" s="37"/>
      <c r="AA174" s="327"/>
      <c r="AB174" s="327"/>
      <c r="AC174" s="327"/>
    </row>
    <row r="175" spans="1:68" ht="14.25" hidden="1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hidden="1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hidden="1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hidden="1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hidden="1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hidden="1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14</v>
      </c>
      <c r="Y183" s="325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47.432000000000002</v>
      </c>
      <c r="BN183" s="67">
        <f>IFERROR(Y183*I183,"0")</f>
        <v>47.432000000000002</v>
      </c>
      <c r="BO183" s="67">
        <f>IFERROR(X183/J183,"0")</f>
        <v>0.2</v>
      </c>
      <c r="BP183" s="67">
        <f>IFERROR(Y183/J183,"0")</f>
        <v>0.2</v>
      </c>
    </row>
    <row r="184" spans="1:68" ht="27" hidden="1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0</v>
      </c>
      <c r="Y184" s="325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14</v>
      </c>
      <c r="Y186" s="326">
        <f>IFERROR(SUM(Y183:Y185),"0")</f>
        <v>14</v>
      </c>
      <c r="Z186" s="326">
        <f>IFERROR(IF(Z183="",0,Z183),"0")+IFERROR(IF(Z184="",0,Z184),"0")+IFERROR(IF(Z185="",0,Z185),"0")</f>
        <v>0.25031999999999999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42</v>
      </c>
      <c r="Y187" s="326">
        <f>IFERROR(SUMPRODUCT(Y183:Y185*H183:H185),"0")</f>
        <v>42</v>
      </c>
      <c r="Z187" s="37"/>
      <c r="AA187" s="327"/>
      <c r="AB187" s="327"/>
      <c r="AC187" s="327"/>
    </row>
    <row r="188" spans="1:68" ht="14.25" hidden="1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hidden="1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5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hidden="1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hidden="1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hidden="1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hidden="1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8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hidden="1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hidden="1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hidden="1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hidden="1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hidden="1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hidden="1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hidden="1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hidden="1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hidden="1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idden="1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hidden="1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hidden="1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hidden="1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hidden="1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0</v>
      </c>
      <c r="Y228" s="326">
        <f>IFERROR(SUM(Y224:Y227),"0")</f>
        <v>0</v>
      </c>
      <c r="Z228" s="326">
        <f>IFERROR(IF(Z224="",0,Z224),"0")+IFERROR(IF(Z225="",0,Z225),"0")+IFERROR(IF(Z226="",0,Z226),"0")+IFERROR(IF(Z227="",0,Z227),"0")</f>
        <v>0</v>
      </c>
      <c r="AA228" s="327"/>
      <c r="AB228" s="327"/>
      <c r="AC228" s="327"/>
    </row>
    <row r="229" spans="1:68" hidden="1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0</v>
      </c>
      <c r="Y229" s="326">
        <f>IFERROR(SUMPRODUCT(Y224:Y227*H224:H227),"0")</f>
        <v>0</v>
      </c>
      <c r="Z229" s="37"/>
      <c r="AA229" s="327"/>
      <c r="AB229" s="327"/>
      <c r="AC229" s="327"/>
    </row>
    <row r="230" spans="1:68" ht="16.5" hidden="1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hidden="1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hidden="1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6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0</v>
      </c>
      <c r="Y232" s="32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0</v>
      </c>
      <c r="Y233" s="326">
        <f>IFERROR(SUM(Y232:Y232),"0")</f>
        <v>0</v>
      </c>
      <c r="Z233" s="326">
        <f>IFERROR(IF(Z232="",0,Z232),"0")</f>
        <v>0</v>
      </c>
      <c r="AA233" s="327"/>
      <c r="AB233" s="327"/>
      <c r="AC233" s="327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0</v>
      </c>
      <c r="Y234" s="326">
        <f>IFERROR(SUMPRODUCT(Y232:Y232*H232:H232),"0")</f>
        <v>0</v>
      </c>
      <c r="Z234" s="37"/>
      <c r="AA234" s="327"/>
      <c r="AB234" s="327"/>
      <c r="AC234" s="327"/>
    </row>
    <row r="235" spans="1:68" ht="16.5" hidden="1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hidden="1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hidden="1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hidden="1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hidden="1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hidden="1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hidden="1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hidden="1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hidden="1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hidden="1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hidden="1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hidden="1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hidden="1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hidden="1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hidden="1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hidden="1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hidden="1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hidden="1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hidden="1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hidden="1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0</v>
      </c>
      <c r="Y263" s="326">
        <f>IFERROR(SUM(Y261:Y262),"0")</f>
        <v>0</v>
      </c>
      <c r="Z263" s="326">
        <f>IFERROR(IF(Z261="",0,Z261),"0")+IFERROR(IF(Z262="",0,Z262),"0")</f>
        <v>0</v>
      </c>
      <c r="AA263" s="327"/>
      <c r="AB263" s="327"/>
      <c r="AC263" s="327"/>
    </row>
    <row r="264" spans="1:68" hidden="1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0</v>
      </c>
      <c r="Y264" s="326">
        <f>IFERROR(SUMPRODUCT(Y261:Y262*H261:H262),"0")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hidden="1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hidden="1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hidden="1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5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hidden="1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hidden="1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hidden="1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hidden="1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hidden="1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hidden="1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hidden="1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hidden="1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7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12</v>
      </c>
      <c r="Y279" s="325">
        <f>IFERROR(IF(X279="","",X279),"")</f>
        <v>12</v>
      </c>
      <c r="Z279" s="36">
        <f>IFERROR(IF(X279="","",X279*0.0155),"")</f>
        <v>0.186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87.36</v>
      </c>
      <c r="BN279" s="67">
        <f>IFERROR(Y279*I279,"0")</f>
        <v>87.36</v>
      </c>
      <c r="BO279" s="67">
        <f>IFERROR(X279/J279,"0")</f>
        <v>0.14285714285714285</v>
      </c>
      <c r="BP279" s="67">
        <f>IFERROR(Y279/J279,"0")</f>
        <v>0.14285714285714285</v>
      </c>
    </row>
    <row r="280" spans="1:68" ht="27" hidden="1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7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12</v>
      </c>
      <c r="Y281" s="326">
        <f>IFERROR(SUM(Y278:Y280),"0")</f>
        <v>12</v>
      </c>
      <c r="Z281" s="326">
        <f>IFERROR(IF(Z278="",0,Z278),"0")+IFERROR(IF(Z279="",0,Z279),"0")+IFERROR(IF(Z280="",0,Z280),"0")</f>
        <v>0.186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84</v>
      </c>
      <c r="Y282" s="326">
        <f>IFERROR(SUMPRODUCT(Y278:Y280*H278:H280),"0")</f>
        <v>84</v>
      </c>
      <c r="Z282" s="37"/>
      <c r="AA282" s="327"/>
      <c r="AB282" s="327"/>
      <c r="AC282" s="327"/>
    </row>
    <row r="283" spans="1:68" ht="14.25" hidden="1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hidden="1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0</v>
      </c>
      <c r="Y284" s="325">
        <f>IFERROR(IF(X284="","",X284),"")</f>
        <v>0</v>
      </c>
      <c r="Z284" s="36">
        <f>IFERROR(IF(X284="","",X284*0.00502),"")</f>
        <v>0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0</v>
      </c>
      <c r="Y285" s="326">
        <f>IFERROR(SUM(Y284:Y284),"0")</f>
        <v>0</v>
      </c>
      <c r="Z285" s="326">
        <f>IFERROR(IF(Z284="",0,Z284),"0")</f>
        <v>0</v>
      </c>
      <c r="AA285" s="327"/>
      <c r="AB285" s="327"/>
      <c r="AC285" s="327"/>
    </row>
    <row r="286" spans="1:68" hidden="1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0</v>
      </c>
      <c r="Y286" s="326">
        <f>IFERROR(SUMPRODUCT(Y284:Y284*H284:H284),"0")</f>
        <v>0</v>
      </c>
      <c r="Z286" s="37"/>
      <c r="AA286" s="327"/>
      <c r="AB286" s="327"/>
      <c r="AC286" s="327"/>
    </row>
    <row r="287" spans="1:68" ht="14.25" hidden="1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hidden="1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0</v>
      </c>
      <c r="Y288" s="325">
        <f>IFERROR(IF(X288="","",X288),"")</f>
        <v>0</v>
      </c>
      <c r="Z288" s="36">
        <f>IFERROR(IF(X288="","",X288*0.0155),"")</f>
        <v>0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4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idden="1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0</v>
      </c>
      <c r="Y290" s="326">
        <f>IFERROR(SUM(Y288:Y289),"0")</f>
        <v>0</v>
      </c>
      <c r="Z290" s="326">
        <f>IFERROR(IF(Z288="",0,Z288),"0")+IFERROR(IF(Z289="",0,Z289),"0")</f>
        <v>0</v>
      </c>
      <c r="AA290" s="327"/>
      <c r="AB290" s="327"/>
      <c r="AC290" s="327"/>
    </row>
    <row r="291" spans="1:68" hidden="1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0</v>
      </c>
      <c r="Y291" s="326">
        <f>IFERROR(SUMPRODUCT(Y288:Y289*H288:H289),"0")</f>
        <v>0</v>
      </c>
      <c r="Z291" s="37"/>
      <c r="AA291" s="327"/>
      <c r="AB291" s="327"/>
      <c r="AC291" s="327"/>
    </row>
    <row r="292" spans="1:68" ht="14.25" hidden="1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hidden="1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3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0</v>
      </c>
      <c r="Y293" s="325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hidden="1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0</v>
      </c>
      <c r="Y294" s="325">
        <f>IFERROR(IF(X294="","",X294),"")</f>
        <v>0</v>
      </c>
      <c r="Z294" s="36">
        <f>IFERROR(IF(X294="","",X294*0.0155),"")</f>
        <v>0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hidden="1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idden="1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0</v>
      </c>
      <c r="Y296" s="326">
        <f>IFERROR(SUM(Y293:Y295),"0")</f>
        <v>0</v>
      </c>
      <c r="Z296" s="326">
        <f>IFERROR(IF(Z293="",0,Z293),"0")+IFERROR(IF(Z294="",0,Z294),"0")+IFERROR(IF(Z295="",0,Z295),"0")</f>
        <v>0</v>
      </c>
      <c r="AA296" s="327"/>
      <c r="AB296" s="327"/>
      <c r="AC296" s="327"/>
    </row>
    <row r="297" spans="1:68" hidden="1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0</v>
      </c>
      <c r="Y297" s="326">
        <f>IFERROR(SUMPRODUCT(Y293:Y295*H293:H295),"0")</f>
        <v>0</v>
      </c>
      <c r="Z297" s="37"/>
      <c r="AA297" s="327"/>
      <c r="AB297" s="327"/>
      <c r="AC297" s="327"/>
    </row>
    <row r="298" spans="1:68" ht="14.25" hidden="1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hidden="1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2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hidden="1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9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0</v>
      </c>
      <c r="Y300" s="325">
        <f t="shared" si="24"/>
        <v>0</v>
      </c>
      <c r="Z300" s="36">
        <f>IFERROR(IF(X300="","",X300*0.00936),"")</f>
        <v>0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12</v>
      </c>
      <c r="Y301" s="325">
        <f t="shared" si="24"/>
        <v>12</v>
      </c>
      <c r="Z301" s="36">
        <f>IFERROR(IF(X301="","",X301*0.0155),"")</f>
        <v>0.186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68.820000000000007</v>
      </c>
      <c r="BN301" s="67">
        <f t="shared" si="26"/>
        <v>68.820000000000007</v>
      </c>
      <c r="BO301" s="67">
        <f t="shared" si="27"/>
        <v>0.14285714285714285</v>
      </c>
      <c r="BP301" s="67">
        <f t="shared" si="28"/>
        <v>0.14285714285714285</v>
      </c>
    </row>
    <row r="302" spans="1:68" ht="27" hidden="1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9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1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7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7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6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8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4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12</v>
      </c>
      <c r="Y317" s="326">
        <f>IFERROR(SUM(Y299:Y316),"0")</f>
        <v>12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0.186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66</v>
      </c>
      <c r="Y318" s="326">
        <f>IFERROR(SUMPRODUCT(Y299:Y316*H299:H316),"0")</f>
        <v>66</v>
      </c>
      <c r="Z318" s="37"/>
      <c r="AA318" s="327"/>
      <c r="AB318" s="327"/>
      <c r="AC318" s="327"/>
    </row>
    <row r="319" spans="1:68" ht="16.5" hidden="1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hidden="1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hidden="1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1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3"/>
      <c r="P324" s="366" t="s">
        <v>469</v>
      </c>
      <c r="Q324" s="367"/>
      <c r="R324" s="367"/>
      <c r="S324" s="367"/>
      <c r="T324" s="367"/>
      <c r="U324" s="367"/>
      <c r="V324" s="368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814.8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814.8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3"/>
      <c r="P325" s="366" t="s">
        <v>470</v>
      </c>
      <c r="Q325" s="367"/>
      <c r="R325" s="367"/>
      <c r="S325" s="367"/>
      <c r="T325" s="367"/>
      <c r="U325" s="367"/>
      <c r="V325" s="368"/>
      <c r="W325" s="37" t="s">
        <v>73</v>
      </c>
      <c r="X325" s="326">
        <f>IFERROR(SUM(BM22:BM321),"0")</f>
        <v>912.62160000000006</v>
      </c>
      <c r="Y325" s="326">
        <f>IFERROR(SUM(BN22:BN321),"0")</f>
        <v>912.62160000000006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3"/>
      <c r="P326" s="366" t="s">
        <v>471</v>
      </c>
      <c r="Q326" s="367"/>
      <c r="R326" s="367"/>
      <c r="S326" s="367"/>
      <c r="T326" s="367"/>
      <c r="U326" s="367"/>
      <c r="V326" s="368"/>
      <c r="W326" s="37" t="s">
        <v>472</v>
      </c>
      <c r="X326" s="38">
        <f>ROUNDUP(SUM(BO22:BO321),0)</f>
        <v>3</v>
      </c>
      <c r="Y326" s="38">
        <f>ROUNDUP(SUM(BP22:BP321),0)</f>
        <v>3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3"/>
      <c r="P327" s="366" t="s">
        <v>473</v>
      </c>
      <c r="Q327" s="367"/>
      <c r="R327" s="367"/>
      <c r="S327" s="367"/>
      <c r="T327" s="367"/>
      <c r="U327" s="367"/>
      <c r="V327" s="368"/>
      <c r="W327" s="37" t="s">
        <v>73</v>
      </c>
      <c r="X327" s="326">
        <f>GrossWeightTotal+PalletQtyTotal*25</f>
        <v>987.62160000000006</v>
      </c>
      <c r="Y327" s="326">
        <f>GrossWeightTotalR+PalletQtyTotalR*25</f>
        <v>987.62160000000006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3"/>
      <c r="P328" s="366" t="s">
        <v>474</v>
      </c>
      <c r="Q328" s="367"/>
      <c r="R328" s="367"/>
      <c r="S328" s="367"/>
      <c r="T328" s="367"/>
      <c r="U328" s="367"/>
      <c r="V328" s="368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198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198</v>
      </c>
      <c r="Z328" s="37"/>
      <c r="AA328" s="327"/>
      <c r="AB328" s="327"/>
      <c r="AC328" s="327"/>
    </row>
    <row r="329" spans="1:68" ht="14.25" hidden="1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3"/>
      <c r="P329" s="366" t="s">
        <v>475</v>
      </c>
      <c r="Q329" s="367"/>
      <c r="R329" s="367"/>
      <c r="S329" s="367"/>
      <c r="T329" s="367"/>
      <c r="U329" s="367"/>
      <c r="V329" s="368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3.3688799999999999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61" t="s">
        <v>74</v>
      </c>
      <c r="D331" s="473"/>
      <c r="E331" s="473"/>
      <c r="F331" s="473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07"/>
      <c r="U331" s="361" t="s">
        <v>240</v>
      </c>
      <c r="V331" s="407"/>
      <c r="W331" s="321" t="s">
        <v>266</v>
      </c>
      <c r="X331" s="361" t="s">
        <v>285</v>
      </c>
      <c r="Y331" s="473"/>
      <c r="Z331" s="473"/>
      <c r="AA331" s="473"/>
      <c r="AB331" s="473"/>
      <c r="AC331" s="473"/>
      <c r="AD331" s="407"/>
      <c r="AE331" s="321" t="s">
        <v>360</v>
      </c>
      <c r="AF331" s="321" t="s">
        <v>365</v>
      </c>
      <c r="AG331" s="321" t="s">
        <v>372</v>
      </c>
      <c r="AH331" s="361" t="s">
        <v>241</v>
      </c>
      <c r="AI331" s="407"/>
    </row>
    <row r="332" spans="1:68" ht="14.25" customHeight="1" thickTop="1" x14ac:dyDescent="0.2">
      <c r="A332" s="423" t="s">
        <v>478</v>
      </c>
      <c r="B332" s="361" t="s">
        <v>62</v>
      </c>
      <c r="C332" s="361" t="s">
        <v>75</v>
      </c>
      <c r="D332" s="361" t="s">
        <v>84</v>
      </c>
      <c r="E332" s="361" t="s">
        <v>94</v>
      </c>
      <c r="F332" s="361" t="s">
        <v>111</v>
      </c>
      <c r="G332" s="361" t="s">
        <v>136</v>
      </c>
      <c r="H332" s="361" t="s">
        <v>143</v>
      </c>
      <c r="I332" s="361" t="s">
        <v>149</v>
      </c>
      <c r="J332" s="361" t="s">
        <v>157</v>
      </c>
      <c r="K332" s="361" t="s">
        <v>177</v>
      </c>
      <c r="L332" s="361" t="s">
        <v>183</v>
      </c>
      <c r="M332" s="361" t="s">
        <v>200</v>
      </c>
      <c r="N332" s="322"/>
      <c r="O332" s="361" t="s">
        <v>206</v>
      </c>
      <c r="P332" s="361" t="s">
        <v>213</v>
      </c>
      <c r="Q332" s="361" t="s">
        <v>223</v>
      </c>
      <c r="R332" s="361" t="s">
        <v>227</v>
      </c>
      <c r="S332" s="361" t="s">
        <v>230</v>
      </c>
      <c r="T332" s="361" t="s">
        <v>236</v>
      </c>
      <c r="U332" s="361" t="s">
        <v>241</v>
      </c>
      <c r="V332" s="361" t="s">
        <v>245</v>
      </c>
      <c r="W332" s="361" t="s">
        <v>267</v>
      </c>
      <c r="X332" s="361" t="s">
        <v>286</v>
      </c>
      <c r="Y332" s="361" t="s">
        <v>302</v>
      </c>
      <c r="Z332" s="361" t="s">
        <v>312</v>
      </c>
      <c r="AA332" s="361" t="s">
        <v>327</v>
      </c>
      <c r="AB332" s="361" t="s">
        <v>338</v>
      </c>
      <c r="AC332" s="361" t="s">
        <v>343</v>
      </c>
      <c r="AD332" s="361" t="s">
        <v>354</v>
      </c>
      <c r="AE332" s="361" t="s">
        <v>361</v>
      </c>
      <c r="AF332" s="361" t="s">
        <v>366</v>
      </c>
      <c r="AG332" s="361" t="s">
        <v>373</v>
      </c>
      <c r="AH332" s="361" t="s">
        <v>241</v>
      </c>
      <c r="AI332" s="361" t="s">
        <v>464</v>
      </c>
    </row>
    <row r="333" spans="1:68" ht="13.5" customHeight="1" thickBot="1" x14ac:dyDescent="0.25">
      <c r="A333" s="424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2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  <c r="AH333" s="362"/>
      <c r="AI333" s="362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0</v>
      </c>
      <c r="D334" s="46">
        <f>IFERROR(X34*H34,"0")+IFERROR(X35*H35,"0")+IFERROR(X36*H36,"0")</f>
        <v>201.59999999999997</v>
      </c>
      <c r="E334" s="46">
        <f>IFERROR(X41*H41,"0")+IFERROR(X42*H42,"0")+IFERROR(X43*H43,"0")+IFERROR(X44*H44,"0")+IFERROR(X45*H45,"0")+IFERROR(X46*H46,"0")+IFERROR(X47*H47,"0")</f>
        <v>76.800000000000011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0</v>
      </c>
      <c r="H334" s="46">
        <f>IFERROR(X82*H82,"0")+IFERROR(X83*H83,"0")</f>
        <v>0</v>
      </c>
      <c r="I334" s="46">
        <f>IFERROR(X88*H88,"0")+IFERROR(X89*H89,"0")</f>
        <v>100.8</v>
      </c>
      <c r="J334" s="46">
        <f>IFERROR(X94*H94,"0")+IFERROR(X95*H95,"0")+IFERROR(X96*H96,"0")+IFERROR(X97*H97,"0")+IFERROR(X98*H98,"0")+IFERROR(X99*H99,"0")</f>
        <v>120.96000000000001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0</v>
      </c>
      <c r="M334" s="46">
        <f>IFERROR(X124*H124,"0")+IFERROR(X125*H125,"0")</f>
        <v>0</v>
      </c>
      <c r="N334" s="322"/>
      <c r="O334" s="46">
        <f>IFERROR(X130*H130,"0")+IFERROR(X131*H131,"0")</f>
        <v>84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0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0</v>
      </c>
      <c r="W334" s="46">
        <f>IFERROR(X183*H183,"0")+IFERROR(X184*H184,"0")+IFERROR(X185*H185,"0")+IFERROR(X189*H189,"0")</f>
        <v>42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0</v>
      </c>
      <c r="AB334" s="46">
        <f>IFERROR(X232*H232,"0")</f>
        <v>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150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362.4</v>
      </c>
      <c r="B337" s="60">
        <f>SUMPRODUCT(--(BB:BB="ПГП"),--(W:W="кор"),H:H,Y:Y)+SUMPRODUCT(--(BB:BB="ПГП"),--(W:W="кг"),Y:Y)</f>
        <v>452.4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2,00"/>
        <filter val="120,96"/>
        <filter val="14,00"/>
        <filter val="198,00"/>
        <filter val="201,60"/>
        <filter val="28,00"/>
        <filter val="3"/>
        <filter val="36,00"/>
        <filter val="38,64"/>
        <filter val="42,00"/>
        <filter val="66,00"/>
        <filter val="76,80"/>
        <filter val="814,80"/>
        <filter val="84,00"/>
        <filter val="912,62"/>
        <filter val="987,62"/>
      </filters>
    </filterColumn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