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9AF08A-3B53-441C-9CBF-86AB0F9563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Z317" i="1" s="1"/>
  <c r="Y299" i="1"/>
  <c r="X297" i="1"/>
  <c r="X296" i="1"/>
  <c r="BO295" i="1"/>
  <c r="BM295" i="1"/>
  <c r="Z295" i="1"/>
  <c r="Y295" i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P288" i="1"/>
  <c r="X286" i="1"/>
  <c r="X285" i="1"/>
  <c r="BO284" i="1"/>
  <c r="BM284" i="1"/>
  <c r="Z284" i="1"/>
  <c r="Z285" i="1" s="1"/>
  <c r="Y284" i="1"/>
  <c r="Y286" i="1" s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P199" i="1"/>
  <c r="X197" i="1"/>
  <c r="X196" i="1"/>
  <c r="BO195" i="1"/>
  <c r="BM195" i="1"/>
  <c r="Z195" i="1"/>
  <c r="Z196" i="1" s="1"/>
  <c r="Y195" i="1"/>
  <c r="Y196" i="1" s="1"/>
  <c r="X191" i="1"/>
  <c r="X190" i="1"/>
  <c r="BO189" i="1"/>
  <c r="BM189" i="1"/>
  <c r="Z189" i="1"/>
  <c r="Z190" i="1" s="1"/>
  <c r="Y189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BO169" i="1"/>
  <c r="BM169" i="1"/>
  <c r="Z169" i="1"/>
  <c r="Y169" i="1"/>
  <c r="BP169" i="1" s="1"/>
  <c r="X166" i="1"/>
  <c r="X165" i="1"/>
  <c r="BO164" i="1"/>
  <c r="BM164" i="1"/>
  <c r="Z164" i="1"/>
  <c r="Z165" i="1" s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O131" i="1"/>
  <c r="BM131" i="1"/>
  <c r="Z131" i="1"/>
  <c r="Y131" i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BO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P104" i="1"/>
  <c r="X101" i="1"/>
  <c r="X100" i="1"/>
  <c r="BO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Y91" i="1" s="1"/>
  <c r="P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X328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Z173" i="1" l="1"/>
  <c r="BN169" i="1"/>
  <c r="BN170" i="1"/>
  <c r="BN172" i="1"/>
  <c r="Y186" i="1"/>
  <c r="Z186" i="1"/>
  <c r="BN184" i="1"/>
  <c r="Z203" i="1"/>
  <c r="Z210" i="1"/>
  <c r="BN207" i="1"/>
  <c r="BN209" i="1"/>
  <c r="BN219" i="1"/>
  <c r="Z228" i="1"/>
  <c r="BN232" i="1"/>
  <c r="BP232" i="1"/>
  <c r="Y233" i="1"/>
  <c r="BN237" i="1"/>
  <c r="BP237" i="1"/>
  <c r="Y238" i="1"/>
  <c r="Z244" i="1"/>
  <c r="BN241" i="1"/>
  <c r="BN243" i="1"/>
  <c r="BN268" i="1"/>
  <c r="BP268" i="1"/>
  <c r="Y269" i="1"/>
  <c r="BN272" i="1"/>
  <c r="BP272" i="1"/>
  <c r="Y273" i="1"/>
  <c r="Y318" i="1"/>
  <c r="BN301" i="1"/>
  <c r="BN302" i="1"/>
  <c r="BN303" i="1"/>
  <c r="BN306" i="1"/>
  <c r="BN307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Y84" i="1"/>
  <c r="BP82" i="1"/>
  <c r="BN82" i="1"/>
  <c r="BP99" i="1"/>
  <c r="BN99" i="1"/>
  <c r="BP111" i="1"/>
  <c r="BN111" i="1"/>
  <c r="BP113" i="1"/>
  <c r="BN113" i="1"/>
  <c r="BP115" i="1"/>
  <c r="BN115" i="1"/>
  <c r="BP131" i="1"/>
  <c r="BN131" i="1"/>
  <c r="BP200" i="1"/>
  <c r="BN200" i="1"/>
  <c r="BP202" i="1"/>
  <c r="BN202" i="1"/>
  <c r="BP214" i="1"/>
  <c r="BN214" i="1"/>
  <c r="BP216" i="1"/>
  <c r="BN216" i="1"/>
  <c r="Y228" i="1"/>
  <c r="BP224" i="1"/>
  <c r="BN224" i="1"/>
  <c r="BP226" i="1"/>
  <c r="BN226" i="1"/>
  <c r="Y229" i="1"/>
  <c r="BP248" i="1"/>
  <c r="BN248" i="1"/>
  <c r="BP262" i="1"/>
  <c r="BN262" i="1"/>
  <c r="Y178" i="1"/>
  <c r="BP176" i="1"/>
  <c r="BN176" i="1"/>
  <c r="Y191" i="1"/>
  <c r="Y190" i="1"/>
  <c r="BP189" i="1"/>
  <c r="BN189" i="1"/>
  <c r="Y297" i="1"/>
  <c r="BP293" i="1"/>
  <c r="BN293" i="1"/>
  <c r="BP295" i="1"/>
  <c r="BN295" i="1"/>
  <c r="Y323" i="1"/>
  <c r="Y322" i="1"/>
  <c r="BP321" i="1"/>
  <c r="BN321" i="1"/>
  <c r="X326" i="1"/>
  <c r="X324" i="1"/>
  <c r="Z48" i="1"/>
  <c r="Y66" i="1"/>
  <c r="Y67" i="1"/>
  <c r="Y73" i="1"/>
  <c r="Z72" i="1"/>
  <c r="Z78" i="1"/>
  <c r="Z84" i="1"/>
  <c r="Z90" i="1"/>
  <c r="Y101" i="1"/>
  <c r="Y106" i="1"/>
  <c r="Y117" i="1"/>
  <c r="Y126" i="1"/>
  <c r="Y133" i="1"/>
  <c r="Y174" i="1"/>
  <c r="Z178" i="1"/>
  <c r="Y204" i="1"/>
  <c r="Y211" i="1"/>
  <c r="Z220" i="1"/>
  <c r="Z250" i="1"/>
  <c r="Z296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F10" i="1"/>
  <c r="J9" i="1"/>
  <c r="F9" i="1"/>
  <c r="A10" i="1"/>
  <c r="H9" i="1"/>
  <c r="Y23" i="1"/>
  <c r="BP22" i="1"/>
  <c r="BN22" i="1"/>
  <c r="X325" i="1"/>
  <c r="X327" i="1" s="1"/>
  <c r="Z30" i="1"/>
  <c r="Y38" i="1"/>
  <c r="Y49" i="1"/>
  <c r="Y72" i="1"/>
  <c r="BP69" i="1"/>
  <c r="BN69" i="1"/>
  <c r="BP71" i="1"/>
  <c r="BN71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4" i="1" l="1"/>
  <c r="Z329" i="1"/>
  <c r="Y325" i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<sst xmlns="http://schemas.openxmlformats.org/spreadsheetml/2006/main" count="1570" uniqueCount="516">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</sst>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45831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485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0.5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28</v>
      </c>
      <c r="Y30" s="326">
        <f>IFERROR(SUM(Y28:Y29),"0")</f>
        <v>28</v>
      </c>
      <c r="Z30" s="326">
        <f>IFERROR(IF(Z28="",0,Z28),"0")+IFERROR(IF(Z29="",0,Z29),"0")</f>
        <v>0.26347999999999999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42</v>
      </c>
      <c r="Y31" s="326">
        <f>IFERROR(SUMPRODUCT(Y28:Y29*H28:H29),"0")</f>
        <v>42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24</v>
      </c>
      <c r="Y43" s="325">
        <f t="shared" si="0"/>
        <v>24</v>
      </c>
      <c r="Z43" s="36">
        <f t="shared" si="1"/>
        <v>0.372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36</v>
      </c>
      <c r="Y44" s="325">
        <f t="shared" si="0"/>
        <v>36</v>
      </c>
      <c r="Z44" s="36">
        <f t="shared" si="1"/>
        <v>0.55800000000000005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72</v>
      </c>
      <c r="Y48" s="326">
        <f>IFERROR(SUM(Y41:Y47),"0")</f>
        <v>72</v>
      </c>
      <c r="Z48" s="326">
        <f>IFERROR(IF(Z41="",0,Z41),"0")+IFERROR(IF(Z42="",0,Z42),"0")+IFERROR(IF(Z43="",0,Z43),"0")+IFERROR(IF(Z44="",0,Z44),"0")+IFERROR(IF(Z45="",0,Z45),"0")+IFERROR(IF(Z46="",0,Z46),"0")+IFERROR(IF(Z47="",0,Z47),"0")</f>
        <v>1.1160000000000001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504</v>
      </c>
      <c r="Y49" s="326">
        <f>IFERROR(SUMPRODUCT(Y41:Y47*H41:H47),"0")</f>
        <v>504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hidden="1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hidden="1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hidden="1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0</v>
      </c>
      <c r="Y88" s="325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t="27" hidden="1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0</v>
      </c>
      <c r="Y89" s="325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0</v>
      </c>
      <c r="Y90" s="326">
        <f>IFERROR(SUM(Y88:Y89),"0")</f>
        <v>0</v>
      </c>
      <c r="Z90" s="326">
        <f>IFERROR(IF(Z88="",0,Z88),"0")+IFERROR(IF(Z89="",0,Z89),"0")</f>
        <v>0</v>
      </c>
      <c r="AA90" s="327"/>
      <c r="AB90" s="327"/>
      <c r="AC90" s="327"/>
    </row>
    <row r="91" spans="1:68" hidden="1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0</v>
      </c>
      <c r="Y91" s="326">
        <f>IFERROR(SUMPRODUCT(Y88:Y89*H88:H89),"0")</f>
        <v>0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hidden="1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0</v>
      </c>
      <c r="Y95" s="325">
        <f t="shared" si="6"/>
        <v>0</v>
      </c>
      <c r="Z95" s="36">
        <f t="shared" si="7"/>
        <v>0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idden="1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0</v>
      </c>
      <c r="Y100" s="326">
        <f>IFERROR(SUM(Y94:Y99),"0")</f>
        <v>0</v>
      </c>
      <c r="Z100" s="326">
        <f>IFERROR(IF(Z94="",0,Z94),"0")+IFERROR(IF(Z95="",0,Z95),"0")+IFERROR(IF(Z96="",0,Z96),"0")+IFERROR(IF(Z97="",0,Z97),"0")+IFERROR(IF(Z98="",0,Z98),"0")+IFERROR(IF(Z99="",0,Z99),"0")</f>
        <v>0</v>
      </c>
      <c r="AA100" s="327"/>
      <c r="AB100" s="327"/>
      <c r="AC100" s="327"/>
    </row>
    <row r="101" spans="1:68" hidden="1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0</v>
      </c>
      <c r="Y101" s="326">
        <f>IFERROR(SUMPRODUCT(Y94:Y99*H94:H99),"0")</f>
        <v>0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hidden="1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hidden="1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hidden="1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48</v>
      </c>
      <c r="Y112" s="325">
        <f t="shared" si="12"/>
        <v>48</v>
      </c>
      <c r="Z112" s="36">
        <f t="shared" si="13"/>
        <v>0.74399999999999999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350.4</v>
      </c>
      <c r="BN112" s="67">
        <f t="shared" si="15"/>
        <v>350.4</v>
      </c>
      <c r="BO112" s="67">
        <f t="shared" si="16"/>
        <v>0.5714285714285714</v>
      </c>
      <c r="BP112" s="67">
        <f t="shared" si="17"/>
        <v>0.5714285714285714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60</v>
      </c>
      <c r="Y115" s="325">
        <f t="shared" si="12"/>
        <v>60</v>
      </c>
      <c r="Z115" s="36">
        <f t="shared" si="13"/>
        <v>0.92999999999999994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438</v>
      </c>
      <c r="BN115" s="67">
        <f t="shared" si="15"/>
        <v>438</v>
      </c>
      <c r="BO115" s="67">
        <f t="shared" si="16"/>
        <v>0.7142857142857143</v>
      </c>
      <c r="BP115" s="67">
        <f t="shared" si="17"/>
        <v>0.7142857142857143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108</v>
      </c>
      <c r="Y116" s="326">
        <f>IFERROR(SUM(Y110:Y115),"0")</f>
        <v>108</v>
      </c>
      <c r="Z116" s="326">
        <f>IFERROR(IF(Z110="",0,Z110),"0")+IFERROR(IF(Z111="",0,Z111),"0")+IFERROR(IF(Z112="",0,Z112),"0")+IFERROR(IF(Z113="",0,Z113),"0")+IFERROR(IF(Z114="",0,Z114),"0")+IFERROR(IF(Z115="",0,Z115),"0")</f>
        <v>1.6739999999999999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756</v>
      </c>
      <c r="Y117" s="326">
        <f>IFERROR(SUMPRODUCT(Y110:Y115*H110:H115),"0")</f>
        <v>756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hidden="1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hidden="1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56</v>
      </c>
      <c r="Y124" s="325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42</v>
      </c>
      <c r="Y125" s="325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98</v>
      </c>
      <c r="Y126" s="326">
        <f>IFERROR(SUM(Y124:Y125),"0")</f>
        <v>98</v>
      </c>
      <c r="Z126" s="326">
        <f>IFERROR(IF(Z124="",0,Z124),"0")+IFERROR(IF(Z125="",0,Z125),"0")</f>
        <v>1.75224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294</v>
      </c>
      <c r="Y127" s="326">
        <f>IFERROR(SUMPRODUCT(Y124:Y125*H124:H125),"0")</f>
        <v>294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hidden="1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0</v>
      </c>
      <c r="Y130" s="325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hidden="1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0</v>
      </c>
      <c r="Y131" s="325">
        <f>IFERROR(IF(X131="","",X131),"")</f>
        <v>0</v>
      </c>
      <c r="Z131" s="36">
        <f>IFERROR(IF(X131="","",X131*0.01788),"")</f>
        <v>0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0</v>
      </c>
      <c r="Y132" s="326">
        <f>IFERROR(SUM(Y130:Y131),"0")</f>
        <v>0</v>
      </c>
      <c r="Z132" s="326">
        <f>IFERROR(IF(Z130="",0,Z130),"0")+IFERROR(IF(Z131="",0,Z131),"0")</f>
        <v>0</v>
      </c>
      <c r="AA132" s="327"/>
      <c r="AB132" s="327"/>
      <c r="AC132" s="327"/>
    </row>
    <row r="133" spans="1:68" hidden="1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0</v>
      </c>
      <c r="Y133" s="326">
        <f>IFERROR(SUMPRODUCT(Y130:Y131*H130:H131),"0")</f>
        <v>0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28</v>
      </c>
      <c r="Y136" s="325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91.839999999999989</v>
      </c>
      <c r="BN136" s="67">
        <f>IFERROR(Y136*I136,"0")</f>
        <v>91.839999999999989</v>
      </c>
      <c r="BO136" s="67">
        <f>IFERROR(X136/J136,"0")</f>
        <v>0.4</v>
      </c>
      <c r="BP136" s="67">
        <f>IFERROR(Y136/J136,"0")</f>
        <v>0.4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28</v>
      </c>
      <c r="Y139" s="326">
        <f>IFERROR(SUM(Y136:Y138),"0")</f>
        <v>28</v>
      </c>
      <c r="Z139" s="326">
        <f>IFERROR(IF(Z136="",0,Z136),"0")+IFERROR(IF(Z137="",0,Z137),"0")+IFERROR(IF(Z138="",0,Z138),"0")</f>
        <v>0.50063999999999997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84</v>
      </c>
      <c r="Y140" s="326">
        <f>IFERROR(SUMPRODUCT(Y136:Y138*H136:H138),"0")</f>
        <v>84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14</v>
      </c>
      <c r="Y143" s="325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14</v>
      </c>
      <c r="Y144" s="326">
        <f>IFERROR(SUM(Y143:Y143),"0")</f>
        <v>14</v>
      </c>
      <c r="Z144" s="326">
        <f>IFERROR(IF(Z143="",0,Z143),"0")</f>
        <v>0.25031999999999999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42</v>
      </c>
      <c r="Y145" s="326">
        <f>IFERROR(SUMPRODUCT(Y143:Y143*H143:H143),"0")</f>
        <v>42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hidden="1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hidden="1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hidden="1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0</v>
      </c>
      <c r="Y158" s="325">
        <f>IFERROR(IF(X158="","",X158),"")</f>
        <v>0</v>
      </c>
      <c r="Z158" s="36">
        <f>IFERROR(IF(X158="","",X158*0.00941),"")</f>
        <v>0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0</v>
      </c>
      <c r="Y159" s="326">
        <f>IFERROR(SUM(Y158:Y158),"0")</f>
        <v>0</v>
      </c>
      <c r="Z159" s="326">
        <f>IFERROR(IF(Z158="",0,Z158),"0")</f>
        <v>0</v>
      </c>
      <c r="AA159" s="327"/>
      <c r="AB159" s="327"/>
      <c r="AC159" s="327"/>
    </row>
    <row r="160" spans="1:68" hidden="1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0</v>
      </c>
      <c r="Y160" s="326">
        <f>IFERROR(SUMPRODUCT(Y158:Y158*H158:H158),"0")</f>
        <v>0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60</v>
      </c>
      <c r="Y171" s="325">
        <f>IFERROR(IF(X171="","",X171),"")</f>
        <v>60</v>
      </c>
      <c r="Z171" s="36">
        <f>IFERROR(IF(X171="","",X171*0.00866),"")</f>
        <v>0.51959999999999995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312.79199999999997</v>
      </c>
      <c r="BN171" s="67">
        <f>IFERROR(Y171*I171,"0")</f>
        <v>312.79199999999997</v>
      </c>
      <c r="BO171" s="67">
        <f>IFERROR(X171/J171,"0")</f>
        <v>0.41666666666666669</v>
      </c>
      <c r="BP171" s="67">
        <f>IFERROR(Y171/J171,"0")</f>
        <v>0.41666666666666669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60</v>
      </c>
      <c r="Y173" s="326">
        <f>IFERROR(SUM(Y169:Y172),"0")</f>
        <v>60</v>
      </c>
      <c r="Z173" s="326">
        <f>IFERROR(IF(Z169="",0,Z169),"0")+IFERROR(IF(Z170="",0,Z170),"0")+IFERROR(IF(Z171="",0,Z171),"0")+IFERROR(IF(Z172="",0,Z172),"0")</f>
        <v>0.51959999999999995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300</v>
      </c>
      <c r="Y174" s="326">
        <f>IFERROR(SUMPRODUCT(Y169:Y172*H169:H172),"0")</f>
        <v>300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hidden="1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hidden="1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14</v>
      </c>
      <c r="Y184" s="325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47.432000000000002</v>
      </c>
      <c r="BN184" s="67">
        <f>IFERROR(Y184*I184,"0")</f>
        <v>47.432000000000002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14</v>
      </c>
      <c r="Y185" s="325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52.304000000000002</v>
      </c>
      <c r="BN185" s="67">
        <f>IFERROR(Y185*I185,"0")</f>
        <v>52.304000000000002</v>
      </c>
      <c r="BO185" s="67">
        <f>IFERROR(X185/J185,"0")</f>
        <v>0.2</v>
      </c>
      <c r="BP185" s="67">
        <f>IFERROR(Y185/J185,"0")</f>
        <v>0.2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28</v>
      </c>
      <c r="Y186" s="326">
        <f>IFERROR(SUM(Y183:Y185),"0")</f>
        <v>28</v>
      </c>
      <c r="Z186" s="326">
        <f>IFERROR(IF(Z183="",0,Z183),"0")+IFERROR(IF(Z184="",0,Z184),"0")+IFERROR(IF(Z185="",0,Z185),"0")</f>
        <v>0.50063999999999997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84</v>
      </c>
      <c r="Y187" s="326">
        <f>IFERROR(SUMPRODUCT(Y183:Y185*H183:H185),"0")</f>
        <v>84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hidden="1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0</v>
      </c>
      <c r="Y195" s="325">
        <f>IFERROR(IF(X195="","",X195),"")</f>
        <v>0</v>
      </c>
      <c r="Z195" s="36">
        <f>IFERROR(IF(X195="","",X195*0.01788),"")</f>
        <v>0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0</v>
      </c>
      <c r="Y196" s="326">
        <f>IFERROR(SUM(Y195:Y195),"0")</f>
        <v>0</v>
      </c>
      <c r="Z196" s="326">
        <f>IFERROR(IF(Z195="",0,Z195),"0")</f>
        <v>0</v>
      </c>
      <c r="AA196" s="327"/>
      <c r="AB196" s="327"/>
      <c r="AC196" s="327"/>
    </row>
    <row r="197" spans="1:68" hidden="1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0</v>
      </c>
      <c r="Y197" s="326">
        <f>IFERROR(SUMPRODUCT(Y195:Y195*H195:H195),"0")</f>
        <v>0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12</v>
      </c>
      <c r="Y207" s="325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12</v>
      </c>
      <c r="Y210" s="326">
        <f>IFERROR(SUM(Y207:Y209),"0")</f>
        <v>12</v>
      </c>
      <c r="Z210" s="326">
        <f>IFERROR(IF(Z207="",0,Z207),"0")+IFERROR(IF(Z208="",0,Z208),"0")+IFERROR(IF(Z209="",0,Z209),"0")</f>
        <v>0.186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67.199999999999989</v>
      </c>
      <c r="Y211" s="326">
        <f>IFERROR(SUMPRODUCT(Y207:Y209*H207:H209),"0")</f>
        <v>67.199999999999989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idden="1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hidden="1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24</v>
      </c>
      <c r="Y225" s="325">
        <f>IFERROR(IF(X225="","",X225),"")</f>
        <v>24</v>
      </c>
      <c r="Z225" s="36">
        <f>IFERROR(IF(X225="","",X225*0.0155),"")</f>
        <v>0.372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179.28</v>
      </c>
      <c r="BN225" s="67">
        <f>IFERROR(Y225*I225,"0")</f>
        <v>179.28</v>
      </c>
      <c r="BO225" s="67">
        <f>IFERROR(X225/J225,"0")</f>
        <v>0.2857142857142857</v>
      </c>
      <c r="BP225" s="67">
        <f>IFERROR(Y225/J225,"0")</f>
        <v>0.2857142857142857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24</v>
      </c>
      <c r="Y228" s="326">
        <f>IFERROR(SUM(Y224:Y227),"0")</f>
        <v>24</v>
      </c>
      <c r="Z228" s="326">
        <f>IFERROR(IF(Z224="",0,Z224),"0")+IFERROR(IF(Z225="",0,Z225),"0")+IFERROR(IF(Z226="",0,Z226),"0")+IFERROR(IF(Z227="",0,Z227),"0")</f>
        <v>0.372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172.8</v>
      </c>
      <c r="Y229" s="326">
        <f>IFERROR(SUMPRODUCT(Y224:Y227*H224:H227),"0")</f>
        <v>172.8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24</v>
      </c>
      <c r="Y232" s="325">
        <f>IFERROR(IF(X232="","",X232),"")</f>
        <v>24</v>
      </c>
      <c r="Z232" s="36">
        <f>IFERROR(IF(X232="","",X232*0.0155),"")</f>
        <v>0.372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125.52000000000001</v>
      </c>
      <c r="BN232" s="67">
        <f>IFERROR(Y232*I232,"0")</f>
        <v>125.52000000000001</v>
      </c>
      <c r="BO232" s="67">
        <f>IFERROR(X232/J232,"0")</f>
        <v>0.2857142857142857</v>
      </c>
      <c r="BP232" s="67">
        <f>IFERROR(Y232/J232,"0")</f>
        <v>0.2857142857142857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24</v>
      </c>
      <c r="Y233" s="326">
        <f>IFERROR(SUM(Y232:Y232),"0")</f>
        <v>24</v>
      </c>
      <c r="Z233" s="326">
        <f>IFERROR(IF(Z232="",0,Z232),"0")</f>
        <v>0.372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120</v>
      </c>
      <c r="Y234" s="326">
        <f>IFERROR(SUMPRODUCT(Y232:Y232*H232:H232),"0")</f>
        <v>120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36</v>
      </c>
      <c r="Y261" s="325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189.43199999999999</v>
      </c>
      <c r="BN261" s="67">
        <f>IFERROR(Y261*I261,"0")</f>
        <v>189.43199999999999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36</v>
      </c>
      <c r="Y263" s="326">
        <f>IFERROR(SUM(Y261:Y262),"0")</f>
        <v>36</v>
      </c>
      <c r="Z263" s="326">
        <f>IFERROR(IF(Z261="",0,Z261),"0")+IFERROR(IF(Z262="",0,Z262),"0")</f>
        <v>0.55800000000000005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180</v>
      </c>
      <c r="Y264" s="326">
        <f>IFERROR(SUMPRODUCT(Y261:Y262*H261:H262),"0")</f>
        <v>180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hidden="1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36</v>
      </c>
      <c r="Y284" s="325">
        <f>IFERROR(IF(X284="","",X284),"")</f>
        <v>36</v>
      </c>
      <c r="Z284" s="36">
        <f>IFERROR(IF(X284="","",X284*0.00502),"")</f>
        <v>0.18071999999999999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68.94</v>
      </c>
      <c r="BN284" s="67">
        <f>IFERROR(Y284*I284,"0")</f>
        <v>68.94</v>
      </c>
      <c r="BO284" s="67">
        <f>IFERROR(X284/J284,"0")</f>
        <v>0.15384615384615385</v>
      </c>
      <c r="BP284" s="67">
        <f>IFERROR(Y284/J284,"0")</f>
        <v>0.15384615384615385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36</v>
      </c>
      <c r="Y285" s="326">
        <f>IFERROR(SUM(Y284:Y284),"0")</f>
        <v>36</v>
      </c>
      <c r="Z285" s="326">
        <f>IFERROR(IF(Z284="",0,Z284),"0")</f>
        <v>0.18071999999999999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64.8</v>
      </c>
      <c r="Y286" s="326">
        <f>IFERROR(SUMPRODUCT(Y284:Y284*H284:H284),"0")</f>
        <v>64.8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24</v>
      </c>
      <c r="Y288" s="325">
        <f>IFERROR(IF(X288="","",X288),"")</f>
        <v>24</v>
      </c>
      <c r="Z288" s="36">
        <f>IFERROR(IF(X288="","",X288*0.0155),"")</f>
        <v>0.372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150.24</v>
      </c>
      <c r="BN288" s="67">
        <f>IFERROR(Y288*I288,"0")</f>
        <v>150.24</v>
      </c>
      <c r="BO288" s="67">
        <f>IFERROR(X288/J288,"0")</f>
        <v>0.2857142857142857</v>
      </c>
      <c r="BP288" s="67">
        <f>IFERROR(Y288/J288,"0")</f>
        <v>0.2857142857142857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24</v>
      </c>
      <c r="Y290" s="326">
        <f>IFERROR(SUM(Y288:Y289),"0")</f>
        <v>24</v>
      </c>
      <c r="Z290" s="326">
        <f>IFERROR(IF(Z288="",0,Z288),"0")+IFERROR(IF(Z289="",0,Z289),"0")</f>
        <v>0.372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144</v>
      </c>
      <c r="Y291" s="326">
        <f>IFERROR(SUMPRODUCT(Y288:Y289*H288:H289),"0")</f>
        <v>144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hidden="1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0</v>
      </c>
      <c r="Y293" s="325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hidden="1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0</v>
      </c>
      <c r="Y294" s="325">
        <f>IFERROR(IF(X294="","",X294),"")</f>
        <v>0</v>
      </c>
      <c r="Z294" s="36">
        <f>IFERROR(IF(X294="","",X294*0.0155),"")</f>
        <v>0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idden="1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0</v>
      </c>
      <c r="Y296" s="326">
        <f>IFERROR(SUM(Y293:Y295),"0")</f>
        <v>0</v>
      </c>
      <c r="Z296" s="326">
        <f>IFERROR(IF(Z293="",0,Z293),"0")+IFERROR(IF(Z294="",0,Z294),"0")+IFERROR(IF(Z295="",0,Z295),"0")</f>
        <v>0</v>
      </c>
      <c r="AA296" s="327"/>
      <c r="AB296" s="327"/>
      <c r="AC296" s="327"/>
    </row>
    <row r="297" spans="1:68" hidden="1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0</v>
      </c>
      <c r="Y297" s="326">
        <f>IFERROR(SUMPRODUCT(Y293:Y295*H293:H295),"0")</f>
        <v>0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hidden="1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0</v>
      </c>
      <c r="Y300" s="325">
        <f t="shared" si="24"/>
        <v>0</v>
      </c>
      <c r="Z300" s="36">
        <f>IFERROR(IF(X300="","",X300*0.00936),"")</f>
        <v>0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idden="1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0</v>
      </c>
      <c r="Y317" s="326">
        <f>IFERROR(SUM(Y299:Y316),"0")</f>
        <v>0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327"/>
      <c r="AB317" s="327"/>
      <c r="AC317" s="327"/>
    </row>
    <row r="318" spans="1:68" hidden="1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0</v>
      </c>
      <c r="Y318" s="326">
        <f>IFERROR(SUMPRODUCT(Y299:Y316*H299:H316),"0")</f>
        <v>0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2854.8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2854.8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3070.3296</v>
      </c>
      <c r="Y325" s="326">
        <f>IFERROR(SUM(BN22:BN321),"0")</f>
        <v>3070.3296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7</v>
      </c>
      <c r="Y326" s="38">
        <f>ROUNDUP(SUM(BP22:BP321),0)</f>
        <v>7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3245.3296</v>
      </c>
      <c r="Y327" s="326">
        <f>GrossWeightTotalR+PalletQtyTotalR*25</f>
        <v>3245.3296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592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592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8.617639999999998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42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504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0</v>
      </c>
      <c r="H334" s="46">
        <f>IFERROR(X82*H82,"0")+IFERROR(X83*H83,"0")</f>
        <v>0</v>
      </c>
      <c r="I334" s="46">
        <f>IFERROR(X88*H88,"0")+IFERROR(X89*H89,"0")</f>
        <v>0</v>
      </c>
      <c r="J334" s="46">
        <f>IFERROR(X94*H94,"0")+IFERROR(X95*H95,"0")+IFERROR(X96*H96,"0")+IFERROR(X97*H97,"0")+IFERROR(X98*H98,"0")+IFERROR(X99*H99,"0")</f>
        <v>0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756</v>
      </c>
      <c r="M334" s="46">
        <f>IFERROR(X124*H124,"0")+IFERROR(X125*H125,"0")</f>
        <v>294</v>
      </c>
      <c r="N334" s="322"/>
      <c r="O334" s="46">
        <f>IFERROR(X130*H130,"0")+IFERROR(X131*H131,"0")</f>
        <v>0</v>
      </c>
      <c r="P334" s="46">
        <f>IFERROR(X136*H136,"0")+IFERROR(X137*H137,"0")+IFERROR(X138*H138,"0")</f>
        <v>84</v>
      </c>
      <c r="Q334" s="46">
        <f>IFERROR(X143*H143,"0")</f>
        <v>42</v>
      </c>
      <c r="R334" s="46">
        <f>IFERROR(X148*H148,"0")</f>
        <v>0</v>
      </c>
      <c r="S334" s="46">
        <f>IFERROR(X153*H153,"0")</f>
        <v>0</v>
      </c>
      <c r="T334" s="46">
        <f>IFERROR(X158*H158,"0")</f>
        <v>0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300</v>
      </c>
      <c r="W334" s="46">
        <f>IFERROR(X183*H183,"0")+IFERROR(X184*H184,"0")+IFERROR(X185*H185,"0")+IFERROR(X189*H189,"0")</f>
        <v>84</v>
      </c>
      <c r="X334" s="46">
        <f>IFERROR(X195*H195,"0")+IFERROR(X199*H199,"0")+IFERROR(X200*H200,"0")+IFERROR(X201*H201,"0")+IFERROR(X202*H202,"0")</f>
        <v>0</v>
      </c>
      <c r="Y334" s="46">
        <f>IFERROR(X207*H207,"0")+IFERROR(X208*H208,"0")+IFERROR(X209*H209,"0")</f>
        <v>67.199999999999989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172.8</v>
      </c>
      <c r="AB334" s="46">
        <f>IFERROR(X232*H232,"0")</f>
        <v>120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180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208.8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2100</v>
      </c>
      <c r="B337" s="60">
        <f>SUMPRODUCT(--(BB:BB="ПГП"),--(W:W="кор"),H:H,Y:Y)+SUMPRODUCT(--(BB:BB="ПГП"),--(W:W="кг"),Y:Y)</f>
        <v>754.8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8,00"/>
        <filter val="12,00"/>
        <filter val="120,00"/>
        <filter val="14,00"/>
        <filter val="144,00"/>
        <filter val="172,80"/>
        <filter val="180,00"/>
        <filter val="2 854,80"/>
        <filter val="24,00"/>
        <filter val="28,00"/>
        <filter val="294,00"/>
        <filter val="3 070,33"/>
        <filter val="3 245,33"/>
        <filter val="300,00"/>
        <filter val="36,00"/>
        <filter val="42,00"/>
        <filter val="48,00"/>
        <filter val="504,00"/>
        <filter val="56,00"/>
        <filter val="592,00"/>
        <filter val="60,00"/>
        <filter val="64,80"/>
        <filter val="67,20"/>
        <filter val="7"/>
        <filter val="72,00"/>
        <filter val="756,00"/>
        <filter val="84,00"/>
        <filter val="98,00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