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03D63A-561E-4652-BDB5-5332EBE5CE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Z317" i="1" s="1"/>
  <c r="Y299" i="1"/>
  <c r="X297" i="1"/>
  <c r="X296" i="1"/>
  <c r="BO295" i="1"/>
  <c r="BM295" i="1"/>
  <c r="Z295" i="1"/>
  <c r="Y295" i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X101" i="1"/>
  <c r="X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Y91" i="1" s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H9" i="1" s="1"/>
  <c r="D7" i="1"/>
  <c r="Q6" i="1"/>
  <c r="P2" i="1"/>
  <c r="Z173" i="1" l="1"/>
  <c r="BN169" i="1"/>
  <c r="BN170" i="1"/>
  <c r="BN172" i="1"/>
  <c r="Y186" i="1"/>
  <c r="Z186" i="1"/>
  <c r="BN184" i="1"/>
  <c r="Z203" i="1"/>
  <c r="Z210" i="1"/>
  <c r="BN207" i="1"/>
  <c r="BN209" i="1"/>
  <c r="BN219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318" i="1"/>
  <c r="BN301" i="1"/>
  <c r="BN302" i="1"/>
  <c r="BN303" i="1"/>
  <c r="BN306" i="1"/>
  <c r="BN307" i="1"/>
  <c r="BP29" i="1"/>
  <c r="BN29" i="1"/>
  <c r="Y49" i="1"/>
  <c r="BP41" i="1"/>
  <c r="BN41" i="1"/>
  <c r="BP43" i="1"/>
  <c r="BN43" i="1"/>
  <c r="BP45" i="1"/>
  <c r="BN45" i="1"/>
  <c r="BP47" i="1"/>
  <c r="BN47" i="1"/>
  <c r="BP70" i="1"/>
  <c r="BN70" i="1"/>
  <c r="Y84" i="1"/>
  <c r="BP82" i="1"/>
  <c r="BN82" i="1"/>
  <c r="BP99" i="1"/>
  <c r="BN99" i="1"/>
  <c r="BP111" i="1"/>
  <c r="BN111" i="1"/>
  <c r="BP113" i="1"/>
  <c r="BN113" i="1"/>
  <c r="BP115" i="1"/>
  <c r="BN115" i="1"/>
  <c r="BP131" i="1"/>
  <c r="BN131" i="1"/>
  <c r="BP200" i="1"/>
  <c r="BN200" i="1"/>
  <c r="BP202" i="1"/>
  <c r="BN202" i="1"/>
  <c r="BP214" i="1"/>
  <c r="BN214" i="1"/>
  <c r="BP216" i="1"/>
  <c r="BN216" i="1"/>
  <c r="Y228" i="1"/>
  <c r="BP224" i="1"/>
  <c r="BN224" i="1"/>
  <c r="BP226" i="1"/>
  <c r="BN226" i="1"/>
  <c r="Y229" i="1"/>
  <c r="BP248" i="1"/>
  <c r="BN248" i="1"/>
  <c r="BP262" i="1"/>
  <c r="BN262" i="1"/>
  <c r="Y178" i="1"/>
  <c r="BP176" i="1"/>
  <c r="BN176" i="1"/>
  <c r="Y191" i="1"/>
  <c r="Y190" i="1"/>
  <c r="BP189" i="1"/>
  <c r="BN189" i="1"/>
  <c r="Y297" i="1"/>
  <c r="BP293" i="1"/>
  <c r="BN293" i="1"/>
  <c r="BP295" i="1"/>
  <c r="BN295" i="1"/>
  <c r="Y323" i="1"/>
  <c r="Y322" i="1"/>
  <c r="BP321" i="1"/>
  <c r="BN321" i="1"/>
  <c r="X325" i="1"/>
  <c r="X328" i="1"/>
  <c r="X324" i="1"/>
  <c r="Y38" i="1"/>
  <c r="Z48" i="1"/>
  <c r="Y66" i="1"/>
  <c r="Y67" i="1"/>
  <c r="Y73" i="1"/>
  <c r="Z72" i="1"/>
  <c r="Z78" i="1"/>
  <c r="Z84" i="1"/>
  <c r="Z90" i="1"/>
  <c r="Y101" i="1"/>
  <c r="Y106" i="1"/>
  <c r="Y117" i="1"/>
  <c r="Y126" i="1"/>
  <c r="Y133" i="1"/>
  <c r="Y174" i="1"/>
  <c r="Z178" i="1"/>
  <c r="Y204" i="1"/>
  <c r="Y211" i="1"/>
  <c r="Z220" i="1"/>
  <c r="Z250" i="1"/>
  <c r="Z296" i="1"/>
  <c r="F10" i="1"/>
  <c r="J9" i="1"/>
  <c r="F9" i="1"/>
  <c r="A10" i="1"/>
  <c r="X326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Y23" i="1"/>
  <c r="BP22" i="1"/>
  <c r="BN22" i="1"/>
  <c r="X327" i="1"/>
  <c r="Y72" i="1"/>
  <c r="BP69" i="1"/>
  <c r="BN69" i="1"/>
  <c r="BP71" i="1"/>
  <c r="BN71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Z329" i="1" s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4" i="1" l="1"/>
  <c r="A337" i="1"/>
  <c r="Y326" i="1"/>
  <c r="Y325" i="1"/>
  <c r="Y327" i="1" s="1"/>
  <c r="Y328" i="1"/>
  <c r="B337" i="1" l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<sst xmlns="http://schemas.openxmlformats.org/spreadsheetml/2006/main" count="1570" uniqueCount="516">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</sst>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45831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14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5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0.45833333333333331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84</v>
      </c>
      <c r="Y28" s="325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112</v>
      </c>
      <c r="Y30" s="326">
        <f>IFERROR(SUM(Y28:Y29),"0")</f>
        <v>112</v>
      </c>
      <c r="Z30" s="326">
        <f>IFERROR(IF(Z28="",0,Z28),"0")+IFERROR(IF(Z29="",0,Z29),"0")</f>
        <v>1.05392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168</v>
      </c>
      <c r="Y31" s="326">
        <f>IFERROR(SUMPRODUCT(Y28:Y29*H28:H29),"0")</f>
        <v>168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24</v>
      </c>
      <c r="Y34" s="325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24</v>
      </c>
      <c r="Y35" s="325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36</v>
      </c>
      <c r="Y36" s="325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211.32</v>
      </c>
      <c r="BN36" s="67">
        <f>IFERROR(Y36*I36,"0")</f>
        <v>211.32</v>
      </c>
      <c r="BO36" s="67">
        <f>IFERROR(X36/J36,"0")</f>
        <v>0.42857142857142855</v>
      </c>
      <c r="BP36" s="67">
        <f>IFERROR(Y36/J36,"0")</f>
        <v>0.42857142857142855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84</v>
      </c>
      <c r="Y37" s="326">
        <f>IFERROR(SUM(Y34:Y36),"0")</f>
        <v>84</v>
      </c>
      <c r="Z37" s="326">
        <f>IFERROR(IF(Z34="",0,Z34),"0")+IFERROR(IF(Z35="",0,Z35),"0")+IFERROR(IF(Z36="",0,Z36),"0")</f>
        <v>1.302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470.4</v>
      </c>
      <c r="Y38" s="326">
        <f>IFERROR(SUMPRODUCT(Y34:Y36*H34:H36),"0")</f>
        <v>470.4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12</v>
      </c>
      <c r="Y43" s="325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12</v>
      </c>
      <c r="Y44" s="325">
        <f t="shared" si="0"/>
        <v>12</v>
      </c>
      <c r="Z44" s="36">
        <f t="shared" si="1"/>
        <v>0.186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36</v>
      </c>
      <c r="Y48" s="326">
        <f>IFERROR(SUM(Y41:Y47),"0")</f>
        <v>36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0.55800000000000005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252</v>
      </c>
      <c r="Y49" s="326">
        <f>IFERROR(SUMPRODUCT(Y41:Y47*H41:H47),"0")</f>
        <v>252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84</v>
      </c>
      <c r="Y77" s="325">
        <f>IFERROR(IF(X77="","",X77),"")</f>
        <v>84</v>
      </c>
      <c r="Z77" s="36">
        <f>IFERROR(IF(X77="","",X77*0.00866),"")</f>
        <v>0.72743999999999998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437.90879999999999</v>
      </c>
      <c r="BN77" s="67">
        <f>IFERROR(Y77*I77,"0")</f>
        <v>437.90879999999999</v>
      </c>
      <c r="BO77" s="67">
        <f>IFERROR(X77/J77,"0")</f>
        <v>0.58333333333333337</v>
      </c>
      <c r="BP77" s="67">
        <f>IFERROR(Y77/J77,"0")</f>
        <v>0.58333333333333337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84</v>
      </c>
      <c r="Y78" s="326">
        <f>IFERROR(SUM(Y76:Y77),"0")</f>
        <v>84</v>
      </c>
      <c r="Z78" s="326">
        <f>IFERROR(IF(Z76="",0,Z76),"0")+IFERROR(IF(Z77="",0,Z77),"0")</f>
        <v>0.72743999999999998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420</v>
      </c>
      <c r="Y79" s="326">
        <f>IFERROR(SUMPRODUCT(Y76:Y77*H76:H77),"0")</f>
        <v>420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28</v>
      </c>
      <c r="Y82" s="325">
        <f>IFERROR(IF(X82="","",X82),"")</f>
        <v>28</v>
      </c>
      <c r="Z82" s="36">
        <f>IFERROR(IF(X82="","",X82*0.01788),"")</f>
        <v>0.50063999999999997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120.50080000000001</v>
      </c>
      <c r="BN82" s="67">
        <f>IFERROR(Y82*I82,"0")</f>
        <v>120.50080000000001</v>
      </c>
      <c r="BO82" s="67">
        <f>IFERROR(X82/J82,"0")</f>
        <v>0.4</v>
      </c>
      <c r="BP82" s="67">
        <f>IFERROR(Y82/J82,"0")</f>
        <v>0.4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28</v>
      </c>
      <c r="Y84" s="326">
        <f>IFERROR(SUM(Y82:Y83),"0")</f>
        <v>28</v>
      </c>
      <c r="Z84" s="326">
        <f>IFERROR(IF(Z82="",0,Z82),"0")+IFERROR(IF(Z83="",0,Z83),"0")</f>
        <v>0.50063999999999997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100.8</v>
      </c>
      <c r="Y85" s="326">
        <f>IFERROR(SUMPRODUCT(Y82:Y83*H82:H83),"0")</f>
        <v>100.8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70</v>
      </c>
      <c r="Y88" s="325">
        <f>IFERROR(IF(X88="","",X88),"")</f>
        <v>70</v>
      </c>
      <c r="Z88" s="36">
        <f>IFERROR(IF(X88="","",X88*0.01788),"")</f>
        <v>1.2516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301.25200000000001</v>
      </c>
      <c r="BN88" s="67">
        <f>IFERROR(Y88*I88,"0")</f>
        <v>301.25200000000001</v>
      </c>
      <c r="BO88" s="67">
        <f>IFERROR(X88/J88,"0")</f>
        <v>1</v>
      </c>
      <c r="BP88" s="67">
        <f>IFERROR(Y88/J88,"0")</f>
        <v>1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56</v>
      </c>
      <c r="Y89" s="325">
        <f>IFERROR(IF(X89="","",X89),"")</f>
        <v>56</v>
      </c>
      <c r="Z89" s="36">
        <f>IFERROR(IF(X89="","",X89*0.01788),"")</f>
        <v>1.0012799999999999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241.00160000000002</v>
      </c>
      <c r="BN89" s="67">
        <f>IFERROR(Y89*I89,"0")</f>
        <v>241.00160000000002</v>
      </c>
      <c r="BO89" s="67">
        <f>IFERROR(X89/J89,"0")</f>
        <v>0.8</v>
      </c>
      <c r="BP89" s="67">
        <f>IFERROR(Y89/J89,"0")</f>
        <v>0.8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126</v>
      </c>
      <c r="Y90" s="326">
        <f>IFERROR(SUM(Y88:Y89),"0")</f>
        <v>126</v>
      </c>
      <c r="Z90" s="326">
        <f>IFERROR(IF(Z88="",0,Z88),"0")+IFERROR(IF(Z89="",0,Z89),"0")</f>
        <v>2.2528800000000002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453.6</v>
      </c>
      <c r="Y91" s="326">
        <f>IFERROR(SUMPRODUCT(Y88:Y89*H88:H89),"0")</f>
        <v>453.6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28</v>
      </c>
      <c r="Y94" s="325">
        <f t="shared" ref="Y94:Y99" si="6">IFERROR(IF(X94="","",X94),"")</f>
        <v>28</v>
      </c>
      <c r="Z94" s="36">
        <f t="shared" ref="Z94:Z99" si="7">IFERROR(IF(X94="","",X94*0.01788),"")</f>
        <v>0.50063999999999997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100.3408</v>
      </c>
      <c r="BN94" s="67">
        <f t="shared" ref="BN94:BN99" si="9">IFERROR(Y94*I94,"0")</f>
        <v>100.3408</v>
      </c>
      <c r="BO94" s="67">
        <f t="shared" ref="BO94:BO99" si="10">IFERROR(X94/J94,"0")</f>
        <v>0.4</v>
      </c>
      <c r="BP94" s="67">
        <f t="shared" ref="BP94:BP99" si="11">IFERROR(Y94/J94,"0")</f>
        <v>0.4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70</v>
      </c>
      <c r="Y95" s="325">
        <f t="shared" si="6"/>
        <v>70</v>
      </c>
      <c r="Z95" s="36">
        <f t="shared" si="7"/>
        <v>1.2516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250.852</v>
      </c>
      <c r="BN95" s="67">
        <f t="shared" si="9"/>
        <v>250.852</v>
      </c>
      <c r="BO95" s="67">
        <f t="shared" si="10"/>
        <v>1</v>
      </c>
      <c r="BP95" s="67">
        <f t="shared" si="11"/>
        <v>1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140</v>
      </c>
      <c r="Y97" s="325">
        <f t="shared" si="6"/>
        <v>140</v>
      </c>
      <c r="Z97" s="36">
        <f t="shared" si="7"/>
        <v>2.5032000000000001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501.70400000000001</v>
      </c>
      <c r="BN97" s="67">
        <f t="shared" si="9"/>
        <v>501.70400000000001</v>
      </c>
      <c r="BO97" s="67">
        <f t="shared" si="10"/>
        <v>2</v>
      </c>
      <c r="BP97" s="67">
        <f t="shared" si="11"/>
        <v>2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14</v>
      </c>
      <c r="Y98" s="325">
        <f t="shared" si="6"/>
        <v>14</v>
      </c>
      <c r="Z98" s="36">
        <f t="shared" si="7"/>
        <v>0.25031999999999999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62.283200000000008</v>
      </c>
      <c r="BN98" s="67">
        <f t="shared" si="9"/>
        <v>62.283200000000008</v>
      </c>
      <c r="BO98" s="67">
        <f t="shared" si="10"/>
        <v>0.2</v>
      </c>
      <c r="BP98" s="67">
        <f t="shared" si="11"/>
        <v>0.2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252</v>
      </c>
      <c r="Y100" s="326">
        <f>IFERROR(SUM(Y94:Y99),"0")</f>
        <v>252</v>
      </c>
      <c r="Z100" s="326">
        <f>IFERROR(IF(Z94="",0,Z94),"0")+IFERROR(IF(Z95="",0,Z95),"0")+IFERROR(IF(Z96="",0,Z96),"0")+IFERROR(IF(Z97="",0,Z97),"0")+IFERROR(IF(Z98="",0,Z98),"0")+IFERROR(IF(Z99="",0,Z99),"0")</f>
        <v>4.5057600000000004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739.2</v>
      </c>
      <c r="Y101" s="326">
        <f>IFERROR(SUMPRODUCT(Y94:Y99*H94:H99),"0")</f>
        <v>739.2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14</v>
      </c>
      <c r="Y105" s="325">
        <f>IFERROR(IF(X105="","",X105),"")</f>
        <v>14</v>
      </c>
      <c r="Z105" s="36">
        <f>IFERROR(IF(X105="","",X105*0.01788),"")</f>
        <v>0.25031999999999999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59.415999999999997</v>
      </c>
      <c r="BN105" s="67">
        <f>IFERROR(Y105*I105,"0")</f>
        <v>59.415999999999997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14</v>
      </c>
      <c r="Y106" s="326">
        <f>IFERROR(SUM(Y104:Y105),"0")</f>
        <v>14</v>
      </c>
      <c r="Z106" s="326">
        <f>IFERROR(IF(Z104="",0,Z104),"0")+IFERROR(IF(Z105="",0,Z105),"0")</f>
        <v>0.25031999999999999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50.4</v>
      </c>
      <c r="Y107" s="326">
        <f>IFERROR(SUMPRODUCT(Y104:Y105*H104:H105),"0")</f>
        <v>50.4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12</v>
      </c>
      <c r="Y112" s="325">
        <f t="shared" si="12"/>
        <v>12</v>
      </c>
      <c r="Z112" s="36">
        <f t="shared" si="13"/>
        <v>0.186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87.6</v>
      </c>
      <c r="BN112" s="67">
        <f t="shared" si="15"/>
        <v>87.6</v>
      </c>
      <c r="BO112" s="67">
        <f t="shared" si="16"/>
        <v>0.14285714285714285</v>
      </c>
      <c r="BP112" s="67">
        <f t="shared" si="17"/>
        <v>0.14285714285714285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36</v>
      </c>
      <c r="Y115" s="325">
        <f t="shared" si="12"/>
        <v>36</v>
      </c>
      <c r="Z115" s="36">
        <f t="shared" si="13"/>
        <v>0.55800000000000005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262.8</v>
      </c>
      <c r="BN115" s="67">
        <f t="shared" si="15"/>
        <v>262.8</v>
      </c>
      <c r="BO115" s="67">
        <f t="shared" si="16"/>
        <v>0.42857142857142855</v>
      </c>
      <c r="BP115" s="67">
        <f t="shared" si="17"/>
        <v>0.42857142857142855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72</v>
      </c>
      <c r="Y116" s="326">
        <f>IFERROR(SUM(Y110:Y115),"0")</f>
        <v>72</v>
      </c>
      <c r="Z116" s="326">
        <f>IFERROR(IF(Z110="",0,Z110),"0")+IFERROR(IF(Z111="",0,Z111),"0")+IFERROR(IF(Z112="",0,Z112),"0")+IFERROR(IF(Z113="",0,Z113),"0")+IFERROR(IF(Z114="",0,Z114),"0")+IFERROR(IF(Z115="",0,Z115),"0")</f>
        <v>1.1160000000000001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496.8</v>
      </c>
      <c r="Y117" s="326">
        <f>IFERROR(SUMPRODUCT(Y110:Y115*H110:H115),"0")</f>
        <v>496.8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28</v>
      </c>
      <c r="Y119" s="325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93.620800000000003</v>
      </c>
      <c r="BN119" s="67">
        <f>IFERROR(Y119*I119,"0")</f>
        <v>93.620800000000003</v>
      </c>
      <c r="BO119" s="67">
        <f>IFERROR(X119/J119,"0")</f>
        <v>0.4</v>
      </c>
      <c r="BP119" s="67">
        <f>IFERROR(Y119/J119,"0")</f>
        <v>0.4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28</v>
      </c>
      <c r="Y120" s="326">
        <f>IFERROR(SUM(Y119:Y119),"0")</f>
        <v>28</v>
      </c>
      <c r="Z120" s="326">
        <f>IFERROR(IF(Z119="",0,Z119),"0")</f>
        <v>0.50063999999999997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73.92</v>
      </c>
      <c r="Y121" s="326">
        <f>IFERROR(SUMPRODUCT(Y119:Y119*H119:H119),"0")</f>
        <v>73.92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182</v>
      </c>
      <c r="Y124" s="325">
        <f>IFERROR(IF(X124="","",X124),"")</f>
        <v>182</v>
      </c>
      <c r="Z124" s="36">
        <f>IFERROR(IF(X124="","",X124*0.01788),"")</f>
        <v>3.2541600000000002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674.05520000000001</v>
      </c>
      <c r="BN124" s="67">
        <f>IFERROR(Y124*I124,"0")</f>
        <v>674.05520000000001</v>
      </c>
      <c r="BO124" s="67">
        <f>IFERROR(X124/J124,"0")</f>
        <v>2.6</v>
      </c>
      <c r="BP124" s="67">
        <f>IFERROR(Y124/J124,"0")</f>
        <v>2.6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112</v>
      </c>
      <c r="Y125" s="325">
        <f>IFERROR(IF(X125="","",X125),"")</f>
        <v>112</v>
      </c>
      <c r="Z125" s="36">
        <f>IFERROR(IF(X125="","",X125*0.01788),"")</f>
        <v>2.0025599999999999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414.80319999999995</v>
      </c>
      <c r="BN125" s="67">
        <f>IFERROR(Y125*I125,"0")</f>
        <v>414.80319999999995</v>
      </c>
      <c r="BO125" s="67">
        <f>IFERROR(X125/J125,"0")</f>
        <v>1.6</v>
      </c>
      <c r="BP125" s="67">
        <f>IFERROR(Y125/J125,"0")</f>
        <v>1.6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294</v>
      </c>
      <c r="Y126" s="326">
        <f>IFERROR(SUM(Y124:Y125),"0")</f>
        <v>294</v>
      </c>
      <c r="Z126" s="326">
        <f>IFERROR(IF(Z124="",0,Z124),"0")+IFERROR(IF(Z125="",0,Z125),"0")</f>
        <v>5.2567199999999996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882</v>
      </c>
      <c r="Y127" s="326">
        <f>IFERROR(SUMPRODUCT(Y124:Y125*H124:H125),"0")</f>
        <v>882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28</v>
      </c>
      <c r="Y130" s="32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70</v>
      </c>
      <c r="Y131" s="325">
        <f>IFERROR(IF(X131="","",X131),"")</f>
        <v>70</v>
      </c>
      <c r="Z131" s="36">
        <f>IFERROR(IF(X131="","",X131*0.01788),"")</f>
        <v>1.2516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98</v>
      </c>
      <c r="Y132" s="326">
        <f>IFERROR(SUM(Y130:Y131),"0")</f>
        <v>98</v>
      </c>
      <c r="Z132" s="326">
        <f>IFERROR(IF(Z130="",0,Z130),"0")+IFERROR(IF(Z131="",0,Z131),"0")</f>
        <v>1.75224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294</v>
      </c>
      <c r="Y133" s="326">
        <f>IFERROR(SUMPRODUCT(Y130:Y131*H130:H131),"0")</f>
        <v>294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42</v>
      </c>
      <c r="Y136" s="325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137.76</v>
      </c>
      <c r="BN136" s="67">
        <f>IFERROR(Y136*I136,"0")</f>
        <v>137.76</v>
      </c>
      <c r="BO136" s="67">
        <f>IFERROR(X136/J136,"0")</f>
        <v>0.6</v>
      </c>
      <c r="BP136" s="67">
        <f>IFERROR(Y136/J136,"0")</f>
        <v>0.6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42</v>
      </c>
      <c r="Y138" s="325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112.56</v>
      </c>
      <c r="BN138" s="67">
        <f>IFERROR(Y138*I138,"0")</f>
        <v>112.56</v>
      </c>
      <c r="BO138" s="67">
        <f>IFERROR(X138/J138,"0")</f>
        <v>0.6</v>
      </c>
      <c r="BP138" s="67">
        <f>IFERROR(Y138/J138,"0")</f>
        <v>0.6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84</v>
      </c>
      <c r="Y139" s="326">
        <f>IFERROR(SUM(Y136:Y138),"0")</f>
        <v>84</v>
      </c>
      <c r="Z139" s="326">
        <f>IFERROR(IF(Z136="",0,Z136),"0")+IFERROR(IF(Z137="",0,Z137),"0")+IFERROR(IF(Z138="",0,Z138),"0")</f>
        <v>1.5019199999999999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226.8</v>
      </c>
      <c r="Y140" s="326">
        <f>IFERROR(SUMPRODUCT(Y136:Y138*H136:H138),"0")</f>
        <v>226.8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14</v>
      </c>
      <c r="Y143" s="325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14</v>
      </c>
      <c r="Y144" s="326">
        <f>IFERROR(SUM(Y143:Y143),"0")</f>
        <v>14</v>
      </c>
      <c r="Z144" s="326">
        <f>IFERROR(IF(Z143="",0,Z143),"0")</f>
        <v>0.25031999999999999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42</v>
      </c>
      <c r="Y145" s="326">
        <f>IFERROR(SUMPRODUCT(Y143:Y143*H143:H143),"0")</f>
        <v>42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18</v>
      </c>
      <c r="Y153" s="325">
        <f>IFERROR(IF(X153="","",X153),"")</f>
        <v>18</v>
      </c>
      <c r="Z153" s="36">
        <f>IFERROR(IF(X153="","",X153*0.01157),"")</f>
        <v>0.20826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38.160000000000004</v>
      </c>
      <c r="BN153" s="67">
        <f>IFERROR(Y153*I153,"0")</f>
        <v>38.160000000000004</v>
      </c>
      <c r="BO153" s="67">
        <f>IFERROR(X153/J153,"0")</f>
        <v>0.25</v>
      </c>
      <c r="BP153" s="67">
        <f>IFERROR(Y153/J153,"0")</f>
        <v>0.25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18</v>
      </c>
      <c r="Y154" s="326">
        <f>IFERROR(SUM(Y153:Y153),"0")</f>
        <v>18</v>
      </c>
      <c r="Z154" s="326">
        <f>IFERROR(IF(Z153="",0,Z153),"0")</f>
        <v>0.20826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28.8</v>
      </c>
      <c r="Y155" s="326">
        <f>IFERROR(SUMPRODUCT(Y153:Y153*H153:H153),"0")</f>
        <v>28.8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70</v>
      </c>
      <c r="Y158" s="325">
        <f>IFERROR(IF(X158="","",X158),"")</f>
        <v>70</v>
      </c>
      <c r="Z158" s="36">
        <f>IFERROR(IF(X158="","",X158*0.00941),"")</f>
        <v>0.65869999999999995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147.126</v>
      </c>
      <c r="BN158" s="67">
        <f>IFERROR(Y158*I158,"0")</f>
        <v>147.126</v>
      </c>
      <c r="BO158" s="67">
        <f>IFERROR(X158/J158,"0")</f>
        <v>0.5</v>
      </c>
      <c r="BP158" s="67">
        <f>IFERROR(Y158/J158,"0")</f>
        <v>0.5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70</v>
      </c>
      <c r="Y159" s="326">
        <f>IFERROR(SUM(Y158:Y158),"0")</f>
        <v>70</v>
      </c>
      <c r="Z159" s="326">
        <f>IFERROR(IF(Z158="",0,Z158),"0")</f>
        <v>0.65869999999999995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117.6</v>
      </c>
      <c r="Y160" s="326">
        <f>IFERROR(SUMPRODUCT(Y158:Y158*H158:H158),"0")</f>
        <v>117.6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72</v>
      </c>
      <c r="Y171" s="325">
        <f>IFERROR(IF(X171="","",X171),"")</f>
        <v>72</v>
      </c>
      <c r="Z171" s="36">
        <f>IFERROR(IF(X171="","",X171*0.00866),"")</f>
        <v>0.62351999999999996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375.35039999999998</v>
      </c>
      <c r="BN171" s="67">
        <f>IFERROR(Y171*I171,"0")</f>
        <v>375.35039999999998</v>
      </c>
      <c r="BO171" s="67">
        <f>IFERROR(X171/J171,"0")</f>
        <v>0.5</v>
      </c>
      <c r="BP171" s="67">
        <f>IFERROR(Y171/J171,"0")</f>
        <v>0.5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72</v>
      </c>
      <c r="Y173" s="326">
        <f>IFERROR(SUM(Y169:Y172),"0")</f>
        <v>72</v>
      </c>
      <c r="Z173" s="326">
        <f>IFERROR(IF(Z169="",0,Z169),"0")+IFERROR(IF(Z170="",0,Z170),"0")+IFERROR(IF(Z171="",0,Z171),"0")+IFERROR(IF(Z172="",0,Z172),"0")</f>
        <v>0.62351999999999996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360</v>
      </c>
      <c r="Y174" s="326">
        <f>IFERROR(SUMPRODUCT(Y169:Y172*H169:H172),"0")</f>
        <v>360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hidden="1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70</v>
      </c>
      <c r="Y183" s="325">
        <f>IFERROR(IF(X183="","",X183),"")</f>
        <v>70</v>
      </c>
      <c r="Z183" s="36">
        <f>IFERROR(IF(X183="","",X183*0.01788),"")</f>
        <v>1.2516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237.16</v>
      </c>
      <c r="BN183" s="67">
        <f>IFERROR(Y183*I183,"0")</f>
        <v>237.16</v>
      </c>
      <c r="BO183" s="67">
        <f>IFERROR(X183/J183,"0")</f>
        <v>1</v>
      </c>
      <c r="BP183" s="67">
        <f>IFERROR(Y183/J183,"0")</f>
        <v>1</v>
      </c>
    </row>
    <row r="184" spans="1:68" ht="27" hidden="1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28</v>
      </c>
      <c r="Y185" s="325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104.608</v>
      </c>
      <c r="BN185" s="67">
        <f>IFERROR(Y185*I185,"0")</f>
        <v>104.608</v>
      </c>
      <c r="BO185" s="67">
        <f>IFERROR(X185/J185,"0")</f>
        <v>0.4</v>
      </c>
      <c r="BP185" s="67">
        <f>IFERROR(Y185/J185,"0")</f>
        <v>0.4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98</v>
      </c>
      <c r="Y186" s="326">
        <f>IFERROR(SUM(Y183:Y185),"0")</f>
        <v>98</v>
      </c>
      <c r="Z186" s="326">
        <f>IFERROR(IF(Z183="",0,Z183),"0")+IFERROR(IF(Z184="",0,Z184),"0")+IFERROR(IF(Z185="",0,Z185),"0")</f>
        <v>1.75224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294</v>
      </c>
      <c r="Y187" s="326">
        <f>IFERROR(SUMPRODUCT(Y183:Y185*H183:H185),"0")</f>
        <v>294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28</v>
      </c>
      <c r="Y195" s="325">
        <f>IFERROR(IF(X195="","",X195),"")</f>
        <v>28</v>
      </c>
      <c r="Z195" s="36">
        <f>IFERROR(IF(X195="","",X195*0.01788),"")</f>
        <v>0.50063999999999997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83.44</v>
      </c>
      <c r="BN195" s="67">
        <f>IFERROR(Y195*I195,"0")</f>
        <v>83.44</v>
      </c>
      <c r="BO195" s="67">
        <f>IFERROR(X195/J195,"0")</f>
        <v>0.4</v>
      </c>
      <c r="BP195" s="67">
        <f>IFERROR(Y195/J195,"0")</f>
        <v>0.4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28</v>
      </c>
      <c r="Y196" s="326">
        <f>IFERROR(SUM(Y195:Y195),"0")</f>
        <v>28</v>
      </c>
      <c r="Z196" s="326">
        <f>IFERROR(IF(Z195="",0,Z195),"0")</f>
        <v>0.50063999999999997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77.28</v>
      </c>
      <c r="Y197" s="326">
        <f>IFERROR(SUMPRODUCT(Y195:Y195*H195:H195),"0")</f>
        <v>77.28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12</v>
      </c>
      <c r="Y207" s="325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12</v>
      </c>
      <c r="Y210" s="326">
        <f>IFERROR(SUM(Y207:Y209),"0")</f>
        <v>12</v>
      </c>
      <c r="Z210" s="326">
        <f>IFERROR(IF(Z207="",0,Z207),"0")+IFERROR(IF(Z208="",0,Z208),"0")+IFERROR(IF(Z209="",0,Z209),"0")</f>
        <v>0.186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67.199999999999989</v>
      </c>
      <c r="Y211" s="326">
        <f>IFERROR(SUMPRODUCT(Y207:Y209*H207:H209),"0")</f>
        <v>67.199999999999989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12</v>
      </c>
      <c r="Y217" s="325">
        <f t="shared" si="18"/>
        <v>12</v>
      </c>
      <c r="Z217" s="36">
        <f t="shared" si="19"/>
        <v>0.186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70.44</v>
      </c>
      <c r="BN217" s="67">
        <f t="shared" si="21"/>
        <v>70.44</v>
      </c>
      <c r="BO217" s="67">
        <f t="shared" si="22"/>
        <v>0.14285714285714285</v>
      </c>
      <c r="BP217" s="67">
        <f t="shared" si="23"/>
        <v>0.14285714285714285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12</v>
      </c>
      <c r="Y220" s="326">
        <f>IFERROR(SUM(Y214:Y219),"0")</f>
        <v>12</v>
      </c>
      <c r="Z220" s="326">
        <f>IFERROR(IF(Z214="",0,Z214),"0")+IFERROR(IF(Z215="",0,Z215),"0")+IFERROR(IF(Z216="",0,Z216),"0")+IFERROR(IF(Z217="",0,Z217),"0")+IFERROR(IF(Z218="",0,Z218),"0")+IFERROR(IF(Z219="",0,Z219),"0")</f>
        <v>0.186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67.199999999999989</v>
      </c>
      <c r="Y221" s="326">
        <f>IFERROR(SUMPRODUCT(Y214:Y219*H214:H219),"0")</f>
        <v>67.199999999999989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hidden="1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36</v>
      </c>
      <c r="Y232" s="325">
        <f>IFERROR(IF(X232="","",X232),"")</f>
        <v>36</v>
      </c>
      <c r="Z232" s="36">
        <f>IFERROR(IF(X232="","",X232*0.0155),"")</f>
        <v>0.55800000000000005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188.28000000000003</v>
      </c>
      <c r="BN232" s="67">
        <f>IFERROR(Y232*I232,"0")</f>
        <v>188.28000000000003</v>
      </c>
      <c r="BO232" s="67">
        <f>IFERROR(X232/J232,"0")</f>
        <v>0.42857142857142855</v>
      </c>
      <c r="BP232" s="67">
        <f>IFERROR(Y232/J232,"0")</f>
        <v>0.42857142857142855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36</v>
      </c>
      <c r="Y233" s="326">
        <f>IFERROR(SUM(Y232:Y232),"0")</f>
        <v>36</v>
      </c>
      <c r="Z233" s="326">
        <f>IFERROR(IF(Z232="",0,Z232),"0")</f>
        <v>0.55800000000000005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180</v>
      </c>
      <c r="Y234" s="326">
        <f>IFERROR(SUMPRODUCT(Y232:Y232*H232:H232),"0")</f>
        <v>180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hidden="1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12</v>
      </c>
      <c r="Y279" s="325">
        <f>IFERROR(IF(X279="","",X279),"")</f>
        <v>12</v>
      </c>
      <c r="Z279" s="36">
        <f>IFERROR(IF(X279="","",X279*0.0155),"")</f>
        <v>0.186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87.36</v>
      </c>
      <c r="BN279" s="67">
        <f>IFERROR(Y279*I279,"0")</f>
        <v>87.36</v>
      </c>
      <c r="BO279" s="67">
        <f>IFERROR(X279/J279,"0")</f>
        <v>0.14285714285714285</v>
      </c>
      <c r="BP279" s="67">
        <f>IFERROR(Y279/J279,"0")</f>
        <v>0.14285714285714285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12</v>
      </c>
      <c r="Y281" s="326">
        <f>IFERROR(SUM(Y278:Y280),"0")</f>
        <v>12</v>
      </c>
      <c r="Z281" s="326">
        <f>IFERROR(IF(Z278="",0,Z278),"0")+IFERROR(IF(Z279="",0,Z279),"0")+IFERROR(IF(Z280="",0,Z280),"0")</f>
        <v>0.186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84</v>
      </c>
      <c r="Y282" s="326">
        <f>IFERROR(SUMPRODUCT(Y278:Y280*H278:H280),"0")</f>
        <v>84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108</v>
      </c>
      <c r="Y284" s="325">
        <f>IFERROR(IF(X284="","",X284),"")</f>
        <v>108</v>
      </c>
      <c r="Z284" s="36">
        <f>IFERROR(IF(X284="","",X284*0.00502),"")</f>
        <v>0.54215999999999998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206.82</v>
      </c>
      <c r="BN284" s="67">
        <f>IFERROR(Y284*I284,"0")</f>
        <v>206.82</v>
      </c>
      <c r="BO284" s="67">
        <f>IFERROR(X284/J284,"0")</f>
        <v>0.46153846153846156</v>
      </c>
      <c r="BP284" s="67">
        <f>IFERROR(Y284/J284,"0")</f>
        <v>0.46153846153846156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108</v>
      </c>
      <c r="Y285" s="326">
        <f>IFERROR(SUM(Y284:Y284),"0")</f>
        <v>108</v>
      </c>
      <c r="Z285" s="326">
        <f>IFERROR(IF(Z284="",0,Z284),"0")</f>
        <v>0.54215999999999998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194.4</v>
      </c>
      <c r="Y286" s="326">
        <f>IFERROR(SUMPRODUCT(Y284:Y284*H284:H284),"0")</f>
        <v>194.4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84</v>
      </c>
      <c r="Y288" s="325">
        <f>IFERROR(IF(X288="","",X288),"")</f>
        <v>84</v>
      </c>
      <c r="Z288" s="36">
        <f>IFERROR(IF(X288="","",X288*0.0155),"")</f>
        <v>1.302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525.84</v>
      </c>
      <c r="BN288" s="67">
        <f>IFERROR(Y288*I288,"0")</f>
        <v>525.84</v>
      </c>
      <c r="BO288" s="67">
        <f>IFERROR(X288/J288,"0")</f>
        <v>1</v>
      </c>
      <c r="BP288" s="67">
        <f>IFERROR(Y288/J288,"0")</f>
        <v>1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84</v>
      </c>
      <c r="Y290" s="326">
        <f>IFERROR(SUM(Y288:Y289),"0")</f>
        <v>84</v>
      </c>
      <c r="Z290" s="326">
        <f>IFERROR(IF(Z288="",0,Z288),"0")+IFERROR(IF(Z289="",0,Z289),"0")</f>
        <v>1.302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504</v>
      </c>
      <c r="Y291" s="326">
        <f>IFERROR(SUMPRODUCT(Y288:Y289*H288:H289),"0")</f>
        <v>504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42</v>
      </c>
      <c r="Y293" s="325">
        <f>IFERROR(IF(X293="","",X293),"")</f>
        <v>42</v>
      </c>
      <c r="Z293" s="36">
        <f>IFERROR(IF(X293="","",X293*0.00936),"")</f>
        <v>0.39312000000000002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121.40520000000001</v>
      </c>
      <c r="BN293" s="67">
        <f>IFERROR(Y293*I293,"0")</f>
        <v>121.40520000000001</v>
      </c>
      <c r="BO293" s="67">
        <f>IFERROR(X293/J293,"0")</f>
        <v>0.33333333333333331</v>
      </c>
      <c r="BP293" s="67">
        <f>IFERROR(Y293/J293,"0")</f>
        <v>0.33333333333333331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108</v>
      </c>
      <c r="Y294" s="325">
        <f>IFERROR(IF(X294="","",X294),"")</f>
        <v>108</v>
      </c>
      <c r="Z294" s="36">
        <f>IFERROR(IF(X294="","",X294*0.0155),"")</f>
        <v>1.6739999999999999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565.38</v>
      </c>
      <c r="BN294" s="67">
        <f>IFERROR(Y294*I294,"0")</f>
        <v>565.38</v>
      </c>
      <c r="BO294" s="67">
        <f>IFERROR(X294/J294,"0")</f>
        <v>1.2857142857142858</v>
      </c>
      <c r="BP294" s="67">
        <f>IFERROR(Y294/J294,"0")</f>
        <v>1.2857142857142858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150</v>
      </c>
      <c r="Y296" s="326">
        <f>IFERROR(SUM(Y293:Y295),"0")</f>
        <v>150</v>
      </c>
      <c r="Z296" s="326">
        <f>IFERROR(IF(Z293="",0,Z293),"0")+IFERROR(IF(Z294="",0,Z294),"0")+IFERROR(IF(Z295="",0,Z295),"0")</f>
        <v>2.0671200000000001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653.4</v>
      </c>
      <c r="Y297" s="326">
        <f>IFERROR(SUMPRODUCT(Y293:Y295*H293:H295),"0")</f>
        <v>653.4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56</v>
      </c>
      <c r="Y300" s="325">
        <f t="shared" si="24"/>
        <v>56</v>
      </c>
      <c r="Z300" s="36">
        <f>IFERROR(IF(X300="","",X300*0.00936),"")</f>
        <v>0.52415999999999996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217.952</v>
      </c>
      <c r="BN300" s="67">
        <f t="shared" si="26"/>
        <v>217.952</v>
      </c>
      <c r="BO300" s="67">
        <f t="shared" si="27"/>
        <v>0.44444444444444442</v>
      </c>
      <c r="BP300" s="67">
        <f t="shared" si="28"/>
        <v>0.44444444444444442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36</v>
      </c>
      <c r="Y301" s="325">
        <f t="shared" si="24"/>
        <v>36</v>
      </c>
      <c r="Z301" s="36">
        <f>IFERROR(IF(X301="","",X301*0.0155),"")</f>
        <v>0.55800000000000005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206.46</v>
      </c>
      <c r="BN301" s="67">
        <f t="shared" si="26"/>
        <v>206.46</v>
      </c>
      <c r="BO301" s="67">
        <f t="shared" si="27"/>
        <v>0.42857142857142855</v>
      </c>
      <c r="BP301" s="67">
        <f t="shared" si="28"/>
        <v>0.42857142857142855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84</v>
      </c>
      <c r="Y304" s="325">
        <f t="shared" si="24"/>
        <v>84</v>
      </c>
      <c r="Z304" s="36">
        <f t="shared" si="29"/>
        <v>0.78624000000000005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268.12800000000004</v>
      </c>
      <c r="BN304" s="67">
        <f t="shared" si="26"/>
        <v>268.12800000000004</v>
      </c>
      <c r="BO304" s="67">
        <f t="shared" si="27"/>
        <v>0.66666666666666663</v>
      </c>
      <c r="BP304" s="67">
        <f t="shared" si="28"/>
        <v>0.66666666666666663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168</v>
      </c>
      <c r="Y306" s="325">
        <f t="shared" si="24"/>
        <v>168</v>
      </c>
      <c r="Z306" s="36">
        <f t="shared" si="29"/>
        <v>1.5724800000000001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653.85599999999999</v>
      </c>
      <c r="BN306" s="67">
        <f t="shared" si="26"/>
        <v>653.85599999999999</v>
      </c>
      <c r="BO306" s="67">
        <f t="shared" si="27"/>
        <v>1.3333333333333333</v>
      </c>
      <c r="BP306" s="67">
        <f t="shared" si="28"/>
        <v>1.3333333333333333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344</v>
      </c>
      <c r="Y317" s="326">
        <f>IFERROR(SUM(Y299:Y316),"0")</f>
        <v>344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3.4408799999999999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1278.8000000000002</v>
      </c>
      <c r="Y318" s="326">
        <f>IFERROR(SUMPRODUCT(Y299:Y316*H299:H316),"0")</f>
        <v>1278.8000000000002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8576.6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8576.6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9581.6592000000001</v>
      </c>
      <c r="Y325" s="326">
        <f>IFERROR(SUM(BN22:BN321),"0")</f>
        <v>9581.6592000000001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27</v>
      </c>
      <c r="Y326" s="38">
        <f>ROUNDUP(SUM(BP22:BP321),0)</f>
        <v>27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10256.6592</v>
      </c>
      <c r="Y327" s="326">
        <f>GrossWeightTotalR+PalletQtyTotalR*25</f>
        <v>10256.6592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2370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2370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33.740319999999997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168</v>
      </c>
      <c r="D334" s="46">
        <f>IFERROR(X34*H34,"0")+IFERROR(X35*H35,"0")+IFERROR(X36*H36,"0")</f>
        <v>470.4</v>
      </c>
      <c r="E334" s="46">
        <f>IFERROR(X41*H41,"0")+IFERROR(X42*H42,"0")+IFERROR(X43*H43,"0")+IFERROR(X44*H44,"0")+IFERROR(X45*H45,"0")+IFERROR(X46*H46,"0")+IFERROR(X47*H47,"0")</f>
        <v>252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420</v>
      </c>
      <c r="H334" s="46">
        <f>IFERROR(X82*H82,"0")+IFERROR(X83*H83,"0")</f>
        <v>100.8</v>
      </c>
      <c r="I334" s="46">
        <f>IFERROR(X88*H88,"0")+IFERROR(X89*H89,"0")</f>
        <v>453.6</v>
      </c>
      <c r="J334" s="46">
        <f>IFERROR(X94*H94,"0")+IFERROR(X95*H95,"0")+IFERROR(X96*H96,"0")+IFERROR(X97*H97,"0")+IFERROR(X98*H98,"0")+IFERROR(X99*H99,"0")</f>
        <v>739.2</v>
      </c>
      <c r="K334" s="46">
        <f>IFERROR(X104*H104,"0")+IFERROR(X105*H105,"0")</f>
        <v>50.4</v>
      </c>
      <c r="L334" s="46">
        <f>IFERROR(X110*H110,"0")+IFERROR(X111*H111,"0")+IFERROR(X112*H112,"0")+IFERROR(X113*H113,"0")+IFERROR(X114*H114,"0")+IFERROR(X115*H115,"0")+IFERROR(X119*H119,"0")</f>
        <v>570.72</v>
      </c>
      <c r="M334" s="46">
        <f>IFERROR(X124*H124,"0")+IFERROR(X125*H125,"0")</f>
        <v>882</v>
      </c>
      <c r="N334" s="322"/>
      <c r="O334" s="46">
        <f>IFERROR(X130*H130,"0")+IFERROR(X131*H131,"0")</f>
        <v>294</v>
      </c>
      <c r="P334" s="46">
        <f>IFERROR(X136*H136,"0")+IFERROR(X137*H137,"0")+IFERROR(X138*H138,"0")</f>
        <v>226.8</v>
      </c>
      <c r="Q334" s="46">
        <f>IFERROR(X143*H143,"0")</f>
        <v>42</v>
      </c>
      <c r="R334" s="46">
        <f>IFERROR(X148*H148,"0")</f>
        <v>0</v>
      </c>
      <c r="S334" s="46">
        <f>IFERROR(X153*H153,"0")</f>
        <v>28.8</v>
      </c>
      <c r="T334" s="46">
        <f>IFERROR(X158*H158,"0")</f>
        <v>117.6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360</v>
      </c>
      <c r="W334" s="46">
        <f>IFERROR(X183*H183,"0")+IFERROR(X184*H184,"0")+IFERROR(X185*H185,"0")+IFERROR(X189*H189,"0")</f>
        <v>294</v>
      </c>
      <c r="X334" s="46">
        <f>IFERROR(X195*H195,"0")+IFERROR(X199*H199,"0")+IFERROR(X200*H200,"0")+IFERROR(X201*H201,"0")+IFERROR(X202*H202,"0")</f>
        <v>77.28</v>
      </c>
      <c r="Y334" s="46">
        <f>IFERROR(X207*H207,"0")+IFERROR(X208*H208,"0")+IFERROR(X209*H209,"0")</f>
        <v>67.199999999999989</v>
      </c>
      <c r="Z334" s="46">
        <f>IFERROR(X214*H214,"0")+IFERROR(X215*H215,"0")+IFERROR(X216*H216,"0")+IFERROR(X217*H217,"0")+IFERROR(X218*H218,"0")+IFERROR(X219*H219,"0")</f>
        <v>67.199999999999989</v>
      </c>
      <c r="AA334" s="46">
        <f>IFERROR(X224*H224,"0")+IFERROR(X225*H225,"0")+IFERROR(X226*H226,"0")+IFERROR(X227*H227,"0")</f>
        <v>0</v>
      </c>
      <c r="AB334" s="46">
        <f>IFERROR(X232*H232,"0")</f>
        <v>180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2714.6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2397.6</v>
      </c>
      <c r="B337" s="60">
        <f>SUMPRODUCT(--(BB:BB="ПГП"),--(W:W="кор"),H:H,Y:Y)+SUMPRODUCT(--(BB:BB="ПГП"),--(W:W="кг"),Y:Y)</f>
        <v>6179.0000000000009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8,80"/>
        <filter val="10 256,66"/>
        <filter val="100,80"/>
        <filter val="108,00"/>
        <filter val="112,00"/>
        <filter val="117,60"/>
        <filter val="12,00"/>
        <filter val="126,00"/>
        <filter val="14,00"/>
        <filter val="140,00"/>
        <filter val="150,00"/>
        <filter val="168,00"/>
        <filter val="18,00"/>
        <filter val="180,00"/>
        <filter val="182,00"/>
        <filter val="194,40"/>
        <filter val="2 370,00"/>
        <filter val="226,80"/>
        <filter val="24,00"/>
        <filter val="252,00"/>
        <filter val="27"/>
        <filter val="28,00"/>
        <filter val="28,80"/>
        <filter val="294,00"/>
        <filter val="344,00"/>
        <filter val="36,00"/>
        <filter val="360,00"/>
        <filter val="42,00"/>
        <filter val="420,00"/>
        <filter val="453,60"/>
        <filter val="470,40"/>
        <filter val="496,80"/>
        <filter val="50,40"/>
        <filter val="504,00"/>
        <filter val="56,00"/>
        <filter val="653,40"/>
        <filter val="67,20"/>
        <filter val="70,00"/>
        <filter val="72,00"/>
        <filter val="73,92"/>
        <filter val="739,20"/>
        <filter val="77,28"/>
        <filter val="8 576,60"/>
        <filter val="84,00"/>
        <filter val="882,00"/>
        <filter val="9 581,66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