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6035B5-B955-4CD7-BA8D-FE77CFDA2F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2" l="1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X327" i="2"/>
  <c r="X326" i="2"/>
  <c r="BO325" i="2"/>
  <c r="BM325" i="2"/>
  <c r="Z325" i="2"/>
  <c r="Z326" i="2" s="1"/>
  <c r="Y325" i="2"/>
  <c r="Y326" i="2" s="1"/>
  <c r="X322" i="2"/>
  <c r="X321" i="2"/>
  <c r="BO320" i="2"/>
  <c r="BM320" i="2"/>
  <c r="Z320" i="2"/>
  <c r="Y320" i="2"/>
  <c r="BO319" i="2"/>
  <c r="BM319" i="2"/>
  <c r="Z319" i="2"/>
  <c r="Y319" i="2"/>
  <c r="BP319" i="2" s="1"/>
  <c r="BO318" i="2"/>
  <c r="BM318" i="2"/>
  <c r="Z318" i="2"/>
  <c r="Y318" i="2"/>
  <c r="BN318" i="2" s="1"/>
  <c r="BP317" i="2"/>
  <c r="BO317" i="2"/>
  <c r="BN317" i="2"/>
  <c r="BM317" i="2"/>
  <c r="Z317" i="2"/>
  <c r="Y317" i="2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N312" i="2" s="1"/>
  <c r="P312" i="2"/>
  <c r="BO311" i="2"/>
  <c r="BM311" i="2"/>
  <c r="Z311" i="2"/>
  <c r="Y311" i="2"/>
  <c r="BO310" i="2"/>
  <c r="BM310" i="2"/>
  <c r="Z310" i="2"/>
  <c r="Y310" i="2"/>
  <c r="BN310" i="2" s="1"/>
  <c r="P310" i="2"/>
  <c r="BO309" i="2"/>
  <c r="BM309" i="2"/>
  <c r="Z309" i="2"/>
  <c r="Y309" i="2"/>
  <c r="BP309" i="2" s="1"/>
  <c r="BO308" i="2"/>
  <c r="BM308" i="2"/>
  <c r="Z308" i="2"/>
  <c r="Y308" i="2"/>
  <c r="BN308" i="2" s="1"/>
  <c r="P308" i="2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P305" i="2"/>
  <c r="BO304" i="2"/>
  <c r="BM304" i="2"/>
  <c r="Z304" i="2"/>
  <c r="Y304" i="2"/>
  <c r="BO303" i="2"/>
  <c r="BM303" i="2"/>
  <c r="Z303" i="2"/>
  <c r="Y303" i="2"/>
  <c r="X301" i="2"/>
  <c r="X300" i="2"/>
  <c r="BO299" i="2"/>
  <c r="BM299" i="2"/>
  <c r="Z299" i="2"/>
  <c r="Y299" i="2"/>
  <c r="P299" i="2"/>
  <c r="BO298" i="2"/>
  <c r="BM298" i="2"/>
  <c r="Z298" i="2"/>
  <c r="Y298" i="2"/>
  <c r="BP298" i="2" s="1"/>
  <c r="P298" i="2"/>
  <c r="BO297" i="2"/>
  <c r="BM297" i="2"/>
  <c r="Z297" i="2"/>
  <c r="Y297" i="2"/>
  <c r="X295" i="2"/>
  <c r="X294" i="2"/>
  <c r="BP293" i="2"/>
  <c r="BO293" i="2"/>
  <c r="BN293" i="2"/>
  <c r="BM293" i="2"/>
  <c r="Z293" i="2"/>
  <c r="Y293" i="2"/>
  <c r="BO292" i="2"/>
  <c r="BM292" i="2"/>
  <c r="Z292" i="2"/>
  <c r="Z294" i="2" s="1"/>
  <c r="Y292" i="2"/>
  <c r="Y294" i="2" s="1"/>
  <c r="P292" i="2"/>
  <c r="X290" i="2"/>
  <c r="X289" i="2"/>
  <c r="BO288" i="2"/>
  <c r="BM288" i="2"/>
  <c r="Z288" i="2"/>
  <c r="Z289" i="2" s="1"/>
  <c r="Y288" i="2"/>
  <c r="P288" i="2"/>
  <c r="X286" i="2"/>
  <c r="X285" i="2"/>
  <c r="BP284" i="2"/>
  <c r="BO284" i="2"/>
  <c r="BN284" i="2"/>
  <c r="BM284" i="2"/>
  <c r="Z284" i="2"/>
  <c r="Y284" i="2"/>
  <c r="BP283" i="2"/>
  <c r="BO283" i="2"/>
  <c r="BN283" i="2"/>
  <c r="BM283" i="2"/>
  <c r="Z283" i="2"/>
  <c r="Y283" i="2"/>
  <c r="BO282" i="2"/>
  <c r="BM282" i="2"/>
  <c r="Z282" i="2"/>
  <c r="Z285" i="2" s="1"/>
  <c r="Y282" i="2"/>
  <c r="Y286" i="2" s="1"/>
  <c r="X278" i="2"/>
  <c r="X277" i="2"/>
  <c r="BO276" i="2"/>
  <c r="BM276" i="2"/>
  <c r="Z276" i="2"/>
  <c r="Z277" i="2" s="1"/>
  <c r="Y276" i="2"/>
  <c r="Y277" i="2" s="1"/>
  <c r="P276" i="2"/>
  <c r="X274" i="2"/>
  <c r="X273" i="2"/>
  <c r="BO272" i="2"/>
  <c r="BM272" i="2"/>
  <c r="Z272" i="2"/>
  <c r="Z273" i="2" s="1"/>
  <c r="Y272" i="2"/>
  <c r="Y274" i="2" s="1"/>
  <c r="P272" i="2"/>
  <c r="X268" i="2"/>
  <c r="X267" i="2"/>
  <c r="BO266" i="2"/>
  <c r="BM266" i="2"/>
  <c r="Z266" i="2"/>
  <c r="Y266" i="2"/>
  <c r="P266" i="2"/>
  <c r="BO265" i="2"/>
  <c r="BM265" i="2"/>
  <c r="Z265" i="2"/>
  <c r="Y265" i="2"/>
  <c r="P265" i="2"/>
  <c r="X261" i="2"/>
  <c r="X260" i="2"/>
  <c r="BO259" i="2"/>
  <c r="BM259" i="2"/>
  <c r="Z259" i="2"/>
  <c r="Z260" i="2" s="1"/>
  <c r="Y259" i="2"/>
  <c r="Y261" i="2" s="1"/>
  <c r="P259" i="2"/>
  <c r="X255" i="2"/>
  <c r="X254" i="2"/>
  <c r="BP253" i="2"/>
  <c r="BO253" i="2"/>
  <c r="BN253" i="2"/>
  <c r="BM253" i="2"/>
  <c r="Z253" i="2"/>
  <c r="Y253" i="2"/>
  <c r="P253" i="2"/>
  <c r="BO252" i="2"/>
  <c r="BM252" i="2"/>
  <c r="Z252" i="2"/>
  <c r="Y252" i="2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9" i="2" s="1"/>
  <c r="P246" i="2"/>
  <c r="BO245" i="2"/>
  <c r="BM245" i="2"/>
  <c r="Z245" i="2"/>
  <c r="Z248" i="2" s="1"/>
  <c r="Y245" i="2"/>
  <c r="BP245" i="2" s="1"/>
  <c r="P245" i="2"/>
  <c r="X243" i="2"/>
  <c r="X242" i="2"/>
  <c r="BO241" i="2"/>
  <c r="BM241" i="2"/>
  <c r="Z241" i="2"/>
  <c r="Z242" i="2" s="1"/>
  <c r="Y241" i="2"/>
  <c r="Y242" i="2" s="1"/>
  <c r="P241" i="2"/>
  <c r="X238" i="2"/>
  <c r="X237" i="2"/>
  <c r="BO236" i="2"/>
  <c r="BM236" i="2"/>
  <c r="Z236" i="2"/>
  <c r="Z237" i="2" s="1"/>
  <c r="Y236" i="2"/>
  <c r="X233" i="2"/>
  <c r="X232" i="2"/>
  <c r="BO231" i="2"/>
  <c r="BM231" i="2"/>
  <c r="Z231" i="2"/>
  <c r="Y231" i="2"/>
  <c r="BN231" i="2" s="1"/>
  <c r="P231" i="2"/>
  <c r="BO230" i="2"/>
  <c r="BM230" i="2"/>
  <c r="Z230" i="2"/>
  <c r="Y230" i="2"/>
  <c r="P230" i="2"/>
  <c r="BP229" i="2"/>
  <c r="BO229" i="2"/>
  <c r="BN229" i="2"/>
  <c r="BM229" i="2"/>
  <c r="Z229" i="2"/>
  <c r="Y229" i="2"/>
  <c r="P229" i="2"/>
  <c r="BO228" i="2"/>
  <c r="BM228" i="2"/>
  <c r="Z228" i="2"/>
  <c r="Y228" i="2"/>
  <c r="BN228" i="2" s="1"/>
  <c r="P228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P222" i="2"/>
  <c r="BO221" i="2"/>
  <c r="BM221" i="2"/>
  <c r="Z221" i="2"/>
  <c r="Y221" i="2"/>
  <c r="BP221" i="2" s="1"/>
  <c r="P221" i="2"/>
  <c r="BO220" i="2"/>
  <c r="BM220" i="2"/>
  <c r="Z220" i="2"/>
  <c r="Y220" i="2"/>
  <c r="BN220" i="2" s="1"/>
  <c r="P220" i="2"/>
  <c r="BO219" i="2"/>
  <c r="BM219" i="2"/>
  <c r="Z219" i="2"/>
  <c r="Y219" i="2"/>
  <c r="P219" i="2"/>
  <c r="BO218" i="2"/>
  <c r="BM218" i="2"/>
  <c r="Z218" i="2"/>
  <c r="Y218" i="2"/>
  <c r="BP218" i="2" s="1"/>
  <c r="P218" i="2"/>
  <c r="X215" i="2"/>
  <c r="X214" i="2"/>
  <c r="BO213" i="2"/>
  <c r="BM213" i="2"/>
  <c r="Z213" i="2"/>
  <c r="Y213" i="2"/>
  <c r="BN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1" i="2"/>
  <c r="X200" i="2"/>
  <c r="BO199" i="2"/>
  <c r="BM199" i="2"/>
  <c r="Z199" i="2"/>
  <c r="Z200" i="2" s="1"/>
  <c r="Y199" i="2"/>
  <c r="Y200" i="2" s="1"/>
  <c r="X195" i="2"/>
  <c r="X194" i="2"/>
  <c r="BO193" i="2"/>
  <c r="BM193" i="2"/>
  <c r="Z193" i="2"/>
  <c r="Z194" i="2" s="1"/>
  <c r="Y193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P188" i="2"/>
  <c r="BO187" i="2"/>
  <c r="BM187" i="2"/>
  <c r="Z187" i="2"/>
  <c r="Y187" i="2"/>
  <c r="P187" i="2"/>
  <c r="X183" i="2"/>
  <c r="X182" i="2"/>
  <c r="BO181" i="2"/>
  <c r="BM181" i="2"/>
  <c r="Z181" i="2"/>
  <c r="Y181" i="2"/>
  <c r="P181" i="2"/>
  <c r="BO180" i="2"/>
  <c r="BM180" i="2"/>
  <c r="Z180" i="2"/>
  <c r="Y180" i="2"/>
  <c r="BP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Z175" i="2"/>
  <c r="Y175" i="2"/>
  <c r="P175" i="2"/>
  <c r="BP174" i="2"/>
  <c r="BO174" i="2"/>
  <c r="BN174" i="2"/>
  <c r="BM174" i="2"/>
  <c r="Z174" i="2"/>
  <c r="Y174" i="2"/>
  <c r="BO173" i="2"/>
  <c r="BM173" i="2"/>
  <c r="Z173" i="2"/>
  <c r="Z177" i="2" s="1"/>
  <c r="Y173" i="2"/>
  <c r="X170" i="2"/>
  <c r="X169" i="2"/>
  <c r="BO168" i="2"/>
  <c r="BM168" i="2"/>
  <c r="Z168" i="2"/>
  <c r="Z169" i="2" s="1"/>
  <c r="Y168" i="2"/>
  <c r="Y169" i="2" s="1"/>
  <c r="X164" i="2"/>
  <c r="X163" i="2"/>
  <c r="BO162" i="2"/>
  <c r="BM162" i="2"/>
  <c r="Z162" i="2"/>
  <c r="Z163" i="2" s="1"/>
  <c r="Y162" i="2"/>
  <c r="P162" i="2"/>
  <c r="X159" i="2"/>
  <c r="X158" i="2"/>
  <c r="BO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BP152" i="2" s="1"/>
  <c r="P152" i="2"/>
  <c r="X149" i="2"/>
  <c r="X148" i="2"/>
  <c r="BO147" i="2"/>
  <c r="BM147" i="2"/>
  <c r="Z147" i="2"/>
  <c r="Z148" i="2" s="1"/>
  <c r="Y147" i="2"/>
  <c r="P147" i="2"/>
  <c r="X144" i="2"/>
  <c r="X143" i="2"/>
  <c r="BO142" i="2"/>
  <c r="BM142" i="2"/>
  <c r="Z142" i="2"/>
  <c r="Y142" i="2"/>
  <c r="BN142" i="2" s="1"/>
  <c r="BO141" i="2"/>
  <c r="BM141" i="2"/>
  <c r="Z141" i="2"/>
  <c r="Y141" i="2"/>
  <c r="BO140" i="2"/>
  <c r="BM140" i="2"/>
  <c r="Z140" i="2"/>
  <c r="Z143" i="2" s="1"/>
  <c r="Y140" i="2"/>
  <c r="BP140" i="2" s="1"/>
  <c r="P140" i="2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Y128" i="2"/>
  <c r="P128" i="2"/>
  <c r="X125" i="2"/>
  <c r="X124" i="2"/>
  <c r="BO123" i="2"/>
  <c r="BM123" i="2"/>
  <c r="Z123" i="2"/>
  <c r="Z124" i="2" s="1"/>
  <c r="Y123" i="2"/>
  <c r="Y124" i="2" s="1"/>
  <c r="P123" i="2"/>
  <c r="X121" i="2"/>
  <c r="X120" i="2"/>
  <c r="BO119" i="2"/>
  <c r="BM119" i="2"/>
  <c r="Z119" i="2"/>
  <c r="Y119" i="2"/>
  <c r="BP119" i="2" s="1"/>
  <c r="P119" i="2"/>
  <c r="BO118" i="2"/>
  <c r="BM118" i="2"/>
  <c r="Z118" i="2"/>
  <c r="Y118" i="2"/>
  <c r="BN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P114" i="2"/>
  <c r="X111" i="2"/>
  <c r="X110" i="2"/>
  <c r="BO109" i="2"/>
  <c r="BM109" i="2"/>
  <c r="Z109" i="2"/>
  <c r="Z110" i="2" s="1"/>
  <c r="Y109" i="2"/>
  <c r="BP109" i="2" s="1"/>
  <c r="P109" i="2"/>
  <c r="BO108" i="2"/>
  <c r="BM108" i="2"/>
  <c r="Z108" i="2"/>
  <c r="Y108" i="2"/>
  <c r="Y110" i="2" s="1"/>
  <c r="P108" i="2"/>
  <c r="X105" i="2"/>
  <c r="X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BO101" i="2"/>
  <c r="BM101" i="2"/>
  <c r="Z101" i="2"/>
  <c r="Y101" i="2"/>
  <c r="BN101" i="2" s="1"/>
  <c r="BO100" i="2"/>
  <c r="BM100" i="2"/>
  <c r="Z100" i="2"/>
  <c r="Y100" i="2"/>
  <c r="BP100" i="2" s="1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P97" i="2" s="1"/>
  <c r="BO96" i="2"/>
  <c r="BM96" i="2"/>
  <c r="Z96" i="2"/>
  <c r="Y96" i="2"/>
  <c r="X93" i="2"/>
  <c r="X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BP78" i="2" s="1"/>
  <c r="P78" i="2"/>
  <c r="X75" i="2"/>
  <c r="X74" i="2"/>
  <c r="BO73" i="2"/>
  <c r="BM73" i="2"/>
  <c r="Z73" i="2"/>
  <c r="Y73" i="2"/>
  <c r="BN73" i="2" s="1"/>
  <c r="P73" i="2"/>
  <c r="BO72" i="2"/>
  <c r="BM72" i="2"/>
  <c r="Z72" i="2"/>
  <c r="Y72" i="2"/>
  <c r="BP72" i="2" s="1"/>
  <c r="P72" i="2"/>
  <c r="BO71" i="2"/>
  <c r="BM71" i="2"/>
  <c r="Z71" i="2"/>
  <c r="Y71" i="2"/>
  <c r="BP71" i="2" s="1"/>
  <c r="P71" i="2"/>
  <c r="X69" i="2"/>
  <c r="X68" i="2"/>
  <c r="BP67" i="2"/>
  <c r="BO67" i="2"/>
  <c r="BN67" i="2"/>
  <c r="BM67" i="2"/>
  <c r="Z67" i="2"/>
  <c r="Y67" i="2"/>
  <c r="P67" i="2"/>
  <c r="BO66" i="2"/>
  <c r="BM66" i="2"/>
  <c r="Z66" i="2"/>
  <c r="Y66" i="2"/>
  <c r="Y69" i="2" s="1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Y58" i="2"/>
  <c r="P58" i="2"/>
  <c r="BO57" i="2"/>
  <c r="BM57" i="2"/>
  <c r="Z57" i="2"/>
  <c r="Z59" i="2" s="1"/>
  <c r="Y57" i="2"/>
  <c r="BN57" i="2" s="1"/>
  <c r="P57" i="2"/>
  <c r="X55" i="2"/>
  <c r="X54" i="2"/>
  <c r="BO53" i="2"/>
  <c r="BM53" i="2"/>
  <c r="Z53" i="2"/>
  <c r="Z54" i="2" s="1"/>
  <c r="Y53" i="2"/>
  <c r="Y55" i="2" s="1"/>
  <c r="P53" i="2"/>
  <c r="X50" i="2"/>
  <c r="X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Z30" i="2" s="1"/>
  <c r="Y28" i="2"/>
  <c r="P28" i="2"/>
  <c r="X24" i="2"/>
  <c r="X23" i="2"/>
  <c r="BO22" i="2"/>
  <c r="BM22" i="2"/>
  <c r="X329" i="2" s="1"/>
  <c r="Z22" i="2"/>
  <c r="Z23" i="2" s="1"/>
  <c r="Y22" i="2"/>
  <c r="Y24" i="2" s="1"/>
  <c r="P22" i="2"/>
  <c r="H10" i="2"/>
  <c r="A9" i="2"/>
  <c r="H9" i="2" s="1"/>
  <c r="D7" i="2"/>
  <c r="Q6" i="2"/>
  <c r="P2" i="2"/>
  <c r="Y125" i="2" l="1"/>
  <c r="X330" i="2"/>
  <c r="Z49" i="2"/>
  <c r="BN43" i="2"/>
  <c r="Z68" i="2"/>
  <c r="Z74" i="2"/>
  <c r="BN71" i="2"/>
  <c r="BN79" i="2"/>
  <c r="Y87" i="2"/>
  <c r="BN85" i="2"/>
  <c r="Z92" i="2"/>
  <c r="Y104" i="2"/>
  <c r="BN123" i="2"/>
  <c r="BP123" i="2"/>
  <c r="Y153" i="2"/>
  <c r="Z182" i="2"/>
  <c r="BN180" i="2"/>
  <c r="Z190" i="2"/>
  <c r="BN206" i="2"/>
  <c r="BN212" i="2"/>
  <c r="BN218" i="2"/>
  <c r="Y260" i="2"/>
  <c r="Y301" i="2"/>
  <c r="BN298" i="2"/>
  <c r="BN307" i="2"/>
  <c r="Z120" i="2"/>
  <c r="BP128" i="2"/>
  <c r="BN128" i="2"/>
  <c r="Y131" i="2"/>
  <c r="BP141" i="2"/>
  <c r="BN141" i="2"/>
  <c r="BP142" i="2"/>
  <c r="Y149" i="2"/>
  <c r="Y148" i="2"/>
  <c r="BP147" i="2"/>
  <c r="BN147" i="2"/>
  <c r="Y164" i="2"/>
  <c r="Y163" i="2"/>
  <c r="BP162" i="2"/>
  <c r="BN162" i="2"/>
  <c r="BP188" i="2"/>
  <c r="BN188" i="2"/>
  <c r="BP222" i="2"/>
  <c r="BN222" i="2"/>
  <c r="BP230" i="2"/>
  <c r="BN230" i="2"/>
  <c r="Y254" i="2"/>
  <c r="Y255" i="2"/>
  <c r="BP265" i="2"/>
  <c r="BN265" i="2"/>
  <c r="Y267" i="2"/>
  <c r="BP299" i="2"/>
  <c r="BN299" i="2"/>
  <c r="Y322" i="2"/>
  <c r="BP303" i="2"/>
  <c r="BN303" i="2"/>
  <c r="BP304" i="2"/>
  <c r="BN304" i="2"/>
  <c r="BP308" i="2"/>
  <c r="BP311" i="2"/>
  <c r="BN311" i="2"/>
  <c r="BP320" i="2"/>
  <c r="BN320" i="2"/>
  <c r="Y327" i="2"/>
  <c r="Y38" i="2"/>
  <c r="BP57" i="2"/>
  <c r="Y60" i="2"/>
  <c r="BP62" i="2"/>
  <c r="Y63" i="2"/>
  <c r="Y68" i="2"/>
  <c r="Y80" i="2"/>
  <c r="Y81" i="2"/>
  <c r="BP98" i="2"/>
  <c r="BP101" i="2"/>
  <c r="Y105" i="2"/>
  <c r="Y120" i="2"/>
  <c r="Y130" i="2"/>
  <c r="BP181" i="2"/>
  <c r="BN181" i="2"/>
  <c r="BN22" i="2"/>
  <c r="BP22" i="2"/>
  <c r="Y23" i="2"/>
  <c r="Y30" i="2"/>
  <c r="Z37" i="2"/>
  <c r="Y50" i="2"/>
  <c r="BN44" i="2"/>
  <c r="BN48" i="2"/>
  <c r="BN66" i="2"/>
  <c r="BP66" i="2"/>
  <c r="Y75" i="2"/>
  <c r="BN72" i="2"/>
  <c r="BP73" i="2"/>
  <c r="Y74" i="2"/>
  <c r="Z80" i="2"/>
  <c r="BN78" i="2"/>
  <c r="Y93" i="2"/>
  <c r="BN91" i="2"/>
  <c r="Z104" i="2"/>
  <c r="BN97" i="2"/>
  <c r="BN100" i="2"/>
  <c r="BN103" i="2"/>
  <c r="Y121" i="2"/>
  <c r="BN117" i="2"/>
  <c r="BP118" i="2"/>
  <c r="BP157" i="2"/>
  <c r="Y158" i="2"/>
  <c r="BP175" i="2"/>
  <c r="BN175" i="2"/>
  <c r="Y183" i="2"/>
  <c r="Y195" i="2"/>
  <c r="BP193" i="2"/>
  <c r="BN193" i="2"/>
  <c r="Y201" i="2"/>
  <c r="BP205" i="2"/>
  <c r="BN205" i="2"/>
  <c r="Y215" i="2"/>
  <c r="BP211" i="2"/>
  <c r="BN211" i="2"/>
  <c r="BP213" i="2"/>
  <c r="Y214" i="2"/>
  <c r="Z224" i="2"/>
  <c r="BP219" i="2"/>
  <c r="BN219" i="2"/>
  <c r="X332" i="2"/>
  <c r="Y238" i="2"/>
  <c r="Y237" i="2"/>
  <c r="BP236" i="2"/>
  <c r="BN236" i="2"/>
  <c r="Z267" i="2"/>
  <c r="Y273" i="2"/>
  <c r="BP272" i="2"/>
  <c r="BN272" i="2"/>
  <c r="Y290" i="2"/>
  <c r="Y289" i="2"/>
  <c r="BP288" i="2"/>
  <c r="BN288" i="2"/>
  <c r="BP314" i="2"/>
  <c r="BN314" i="2"/>
  <c r="BP315" i="2"/>
  <c r="Z130" i="2"/>
  <c r="Z136" i="2"/>
  <c r="Y178" i="2"/>
  <c r="BP176" i="2"/>
  <c r="Y182" i="2"/>
  <c r="Y190" i="2"/>
  <c r="BP189" i="2"/>
  <c r="Z207" i="2"/>
  <c r="Z214" i="2"/>
  <c r="BP220" i="2"/>
  <c r="Z232" i="2"/>
  <c r="BP231" i="2"/>
  <c r="Y243" i="2"/>
  <c r="Z254" i="2"/>
  <c r="Y268" i="2"/>
  <c r="Y295" i="2"/>
  <c r="Z300" i="2"/>
  <c r="Z321" i="2"/>
  <c r="Y321" i="2"/>
  <c r="BP312" i="2"/>
  <c r="BP318" i="2"/>
  <c r="X328" i="2"/>
  <c r="Z86" i="2"/>
  <c r="X331" i="2"/>
  <c r="F9" i="2"/>
  <c r="Y111" i="2"/>
  <c r="Y278" i="2"/>
  <c r="BN116" i="2"/>
  <c r="BN199" i="2"/>
  <c r="BN241" i="2"/>
  <c r="BN325" i="2"/>
  <c r="J9" i="2"/>
  <c r="BN204" i="2"/>
  <c r="Y207" i="2"/>
  <c r="BN246" i="2"/>
  <c r="Y285" i="2"/>
  <c r="BN313" i="2"/>
  <c r="BN316" i="2"/>
  <c r="BN319" i="2"/>
  <c r="A10" i="2"/>
  <c r="BP36" i="2"/>
  <c r="BP47" i="2"/>
  <c r="BN58" i="2"/>
  <c r="BP84" i="2"/>
  <c r="BN99" i="2"/>
  <c r="BN102" i="2"/>
  <c r="BP187" i="2"/>
  <c r="BP199" i="2"/>
  <c r="BN221" i="2"/>
  <c r="Y224" i="2"/>
  <c r="Y233" i="2"/>
  <c r="BP241" i="2"/>
  <c r="BN252" i="2"/>
  <c r="BN297" i="2"/>
  <c r="Y300" i="2"/>
  <c r="BP310" i="2"/>
  <c r="BP325" i="2"/>
  <c r="F10" i="2"/>
  <c r="BN28" i="2"/>
  <c r="BP42" i="2"/>
  <c r="BP53" i="2"/>
  <c r="Y64" i="2"/>
  <c r="BP90" i="2"/>
  <c r="BP96" i="2"/>
  <c r="BN108" i="2"/>
  <c r="BN119" i="2"/>
  <c r="Y136" i="2"/>
  <c r="BN173" i="2"/>
  <c r="Y191" i="2"/>
  <c r="BP246" i="2"/>
  <c r="BN259" i="2"/>
  <c r="BN282" i="2"/>
  <c r="BN292" i="2"/>
  <c r="Y170" i="2"/>
  <c r="Y232" i="2"/>
  <c r="BN36" i="2"/>
  <c r="BN84" i="2"/>
  <c r="Y154" i="2"/>
  <c r="BN187" i="2"/>
  <c r="BN53" i="2"/>
  <c r="BN90" i="2"/>
  <c r="BN96" i="2"/>
  <c r="Y37" i="2"/>
  <c r="BN45" i="2"/>
  <c r="Y208" i="2"/>
  <c r="BN266" i="2"/>
  <c r="BN305" i="2"/>
  <c r="BP28" i="2"/>
  <c r="BN157" i="2"/>
  <c r="BP282" i="2"/>
  <c r="BP292" i="2"/>
  <c r="Y31" i="2"/>
  <c r="BN34" i="2"/>
  <c r="BP58" i="2"/>
  <c r="BN114" i="2"/>
  <c r="BP252" i="2"/>
  <c r="BP297" i="2"/>
  <c r="Y54" i="2"/>
  <c r="BP108" i="2"/>
  <c r="BP173" i="2"/>
  <c r="Y225" i="2"/>
  <c r="BP259" i="2"/>
  <c r="Y59" i="2"/>
  <c r="BP114" i="2"/>
  <c r="Y137" i="2"/>
  <c r="BP266" i="2"/>
  <c r="BP305" i="2"/>
  <c r="Y177" i="2"/>
  <c r="BN109" i="2"/>
  <c r="BN168" i="2"/>
  <c r="BN276" i="2"/>
  <c r="BN306" i="2"/>
  <c r="BN35" i="2"/>
  <c r="BN46" i="2"/>
  <c r="Y49" i="2"/>
  <c r="Y86" i="2"/>
  <c r="BN115" i="2"/>
  <c r="BN140" i="2"/>
  <c r="BN152" i="2"/>
  <c r="Y194" i="2"/>
  <c r="BN309" i="2"/>
  <c r="BP29" i="2"/>
  <c r="BN41" i="2"/>
  <c r="Y92" i="2"/>
  <c r="BP134" i="2"/>
  <c r="Y144" i="2"/>
  <c r="BP168" i="2"/>
  <c r="BN203" i="2"/>
  <c r="BP228" i="2"/>
  <c r="BN245" i="2"/>
  <c r="Y248" i="2"/>
  <c r="BP276" i="2"/>
  <c r="Y143" i="2"/>
  <c r="BP41" i="2"/>
  <c r="Z333" i="2" l="1"/>
  <c r="Y332" i="2"/>
  <c r="Y329" i="2"/>
  <c r="Y330" i="2"/>
  <c r="Y331" i="2" s="1"/>
  <c r="Y328" i="2"/>
  <c r="C341" i="2" l="1"/>
  <c r="B341" i="2"/>
  <c r="A341" i="2"/>
</calcChain>
</file>

<file path=xl/sharedStrings.xml><?xml version="1.0" encoding="utf-8"?>
<sst xmlns="http://schemas.openxmlformats.org/spreadsheetml/2006/main" count="2160" uniqueCount="508">
  <si>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</si>
  <si>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</si>
  <si>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</si>
  <si>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</si>
  <si>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</si>
  <si>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</si>
  <si>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</si>
  <si>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</si>
  <si>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</si>
  <si>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</si>
  <si>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</si>
  <si>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</si>
  <si>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</si>
  <si>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</si>
  <si>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</si>
  <si>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</si>
  <si>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</si>
  <si>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</si>
  <si>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</si>
  <si>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</si>
  <si>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</si>
  <si>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</si>
  <si>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</si>
  <si>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</si>
  <si>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</si>
  <si>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</si>
  <si>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</si>
  <si>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</si>
  <si>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</si>
  <si>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</si>
  <si>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</si>
  <si>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</si>
  <si>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</si>
  <si>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</si>
  <si>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</si>
  <si>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</si>
  <si>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</si>
  <si>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</si>
  <si>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</si>
  <si>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</si>
  <si>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</si>
  <si>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</si>
  <si>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</si>
  <si>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</si>
  <si>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</si>
  <si>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</si>
  <si>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</si>
  <si>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</si>
  <si>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</si>
  <si>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</si>
  <si>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</si>
  <si>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</si>
  <si>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</si>
  <si>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</si>
  <si>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</si>
  <si>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</si>
  <si>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</si>
  <si>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</si>
  <si>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</si>
  <si>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</si>
  <si>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</si>
  <si>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</si>
  <si>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</si>
  <si>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</si>
  <si>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</si>
  <si>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</si>
  <si>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</si>
  <si>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</si>
  <si>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</si>
  <si>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</si>
  <si>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</si>
  <si>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</si>
  <si>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</si>
  <si>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</si>
  <si>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</si>
  <si>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</si>
  <si>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</si>
  <si>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</si>
  <si>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</si>
  <si>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</si>
  <si>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</si>
  <si>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</si>
  <si>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</si>
  <si>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</si>
  <si>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</si>
  <si>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</si>
  <si>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</si>
  <si>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</si>
  <si>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</si>
  <si>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</si>
  <si>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</si>
  <si>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</si>
  <si>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</si>
  <si>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</si>
  <si>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</si>
  <si>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</si>
  <si>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</si>
  <si>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</si>
  <si>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</si>
  <si>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</si>
  <si>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</si>
  <si>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</si>
  <si>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</si>
  <si>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</si>
  <si>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</si>
  <si>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</si>
  <si>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</si>
  <si>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</si>
  <si>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</si>
  <si>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</si>
  <si>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</si>
  <si>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</si>
  <si>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</si>
  <si>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</si>
  <si>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</si>
  <si>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</si>
  <si>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</si>
  <si>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</si>
  <si>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</si>
  <si>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</si>
  <si>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</si>
  <si>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</si>
  <si>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</si>
  <si>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</si>
  <si>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</si>
  <si>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</si>
  <si>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</si>
  <si>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</si>
  <si>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</si>
  <si>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</si>
  <si>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</si>
  <si>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</si>
  <si>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</si>
  <si>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</si>
  <si>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</si>
  <si>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</si>
  <si>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</si>
  <si>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</si>
  <si>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</si>
  <si>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</si>
  <si>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</si>
  <si>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</si>
  <si>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</si>
  <si>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</si>
  <si>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</si>
  <si>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</si>
  <si>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</si>
  <si>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</si>
  <si>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</si>
  <si>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</si>
  <si>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</si>
  <si>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</si>
  <si>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</si>
  <si>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</si>
  <si>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</si>
  <si>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</si>
  <si>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</si>
  <si>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</si>
  <si>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</si>
  <si>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</si>
  <si>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</si>
  <si>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</si>
  <si>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</si>
  <si>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</si>
  <si>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</si>
  <si>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</si>
  <si>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</si>
  <si>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</si>
  <si>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</si>
  <si>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</si>
  <si>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</si>
  <si>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</si>
  <si>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</si>
  <si>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</si>
  <si>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</si>
  <si>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</si>
  <si>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</si>
  <si>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</si>
  <si>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</si>
  <si>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</si>
  <si>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</si>
  <si>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</si>
  <si>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</si>
  <si>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</si>
  <si>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</si>
  <si>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</si>
  <si>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</si>
  <si>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</si>
  <si>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</si>
  <si>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</si>
  <si>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</si>
  <si>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</si>
  <si>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</si>
  <si>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</si>
  <si>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</si>
  <si>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</si>
  <si>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</si>
  <si>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</si>
  <si>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</si>
  <si>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</si>
  <si>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</si>
  <si>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</si>
  <si>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</si>
  <si>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</si>
  <si>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</si>
  <si>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</si>
  <si>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</si>
  <si>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</si>
  <si>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</si>
  <si>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</si>
  <si>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</si>
  <si>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</si>
  <si>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</si>
  <si>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</si>
  <si>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</si>
  <si>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</si>
  <si>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</si>
  <si>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</si>
  <si>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</si>
  <si>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</si>
  <si>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</si>
  <si>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</si>
  <si>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</si>
  <si>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</si>
  <si>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</si>
  <si>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</si>
  <si>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</si>
  <si>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</si>
  <si>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</si>
  <si>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</si>
  <si>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</si>
  <si>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</si>
  <si>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</si>
  <si>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</si>
  <si>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</si>
  <si>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</si>
  <si>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</si>
  <si>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</si>
  <si>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</si>
  <si>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</si>
  <si>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</si>
  <si>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</si>
  <si>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</si>
  <si>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</si>
  <si>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</si>
  <si>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</si>
  <si>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</si>
  <si>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</si>
  <si>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</si>
  <si>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</si>
  <si>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</si>
  <si>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</si>
  <si>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</si>
  <si>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</si>
  <si>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</si>
  <si>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</si>
  <si>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</si>
  <si>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</si>
  <si>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</si>
  <si>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</si>
  <si>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</si>
  <si>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</si>
  <si>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</si>
  <si>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</si>
  <si>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</si>
  <si>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</si>
  <si>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</si>
  <si>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</si>
  <si>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</si>
  <si>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</si>
  <si>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</si>
  <si>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</si>
  <si>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</si>
  <si>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</si>
  <si>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</si>
  <si>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</si>
  <si>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</si>
  <si>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</si>
  <si>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</si>
  <si>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</si>
  <si>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</si>
  <si>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</si>
  <si>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</si>
  <si>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</si>
  <si>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</si>
  <si>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</si>
  <si>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</si>
  <si>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</si>
  <si>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</si>
  <si>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</si>
  <si>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</si>
  <si>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</si>
  <si>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</si>
  <si>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</si>
  <si>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</si>
  <si>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</si>
  <si>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</si>
  <si>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</si>
  <si>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</si>
  <si>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</si>
  <si>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</si>
  <si>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</si>
  <si>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</si>
  <si>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</si>
  <si>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</si>
  <si>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</si>
  <si>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</si>
  <si>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</si>
  <si>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</si>
  <si>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</si>
  <si>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</si>
  <si>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</si>
  <si>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</si>
  <si>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</si>
  <si>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</si>
  <si>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</si>
  <si>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</si>
  <si>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</si>
  <si>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</si>
  <si>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</si>
  <si>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</si>
  <si>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</si>
  <si>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</si>
  <si>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</si>
  <si>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</si>
  <si>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</si>
  <si>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</si>
  <si>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</si>
  <si>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</si>
  <si>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</si>
  <si>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</si>
  <si>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</si>
  <si>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</si>
  <si>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</si>
  <si>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</si>
  <si>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</si>
  <si>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</si>
  <si>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</si>
  <si>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</si>
  <si>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</si>
  <si>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</si>
  <si>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</si>
  <si>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</si>
  <si>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</si>
  <si>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</si>
  <si>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</si>
  <si>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</si>
  <si>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</si>
  <si>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</si>
  <si>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</si>
  <si>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</si>
  <si>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</si>
  <si>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</si>
  <si>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</si>
  <si>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</si>
  <si>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</si>
  <si>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</si>
  <si>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</si>
  <si>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</si>
  <si>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</si>
  <si>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</si>
  <si>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</si>
  <si>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</si>
  <si>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</si>
  <si>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</si>
  <si>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</si>
  <si>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</si>
  <si>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</si>
  <si>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</si>
  <si>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</si>
  <si>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</si>
  <si>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</si>
  <si>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</si>
  <si>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</si>
  <si>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</si>
  <si>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</si>
  <si>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</si>
  <si>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</si>
  <si>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</si>
  <si>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</si>
  <si>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</si>
  <si>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</si>
  <si>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</si>
  <si>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</si>
  <si>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</si>
  <si>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</si>
  <si>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</si>
  <si>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</si>
  <si>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</si>
  <si>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</si>
  <si>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</si>
  <si>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</si>
  <si>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</si>
  <si>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</si>
  <si>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</si>
  <si>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</si>
  <si>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</si>
  <si>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</si>
  <si>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</si>
  <si>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</si>
  <si>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</si>
  <si>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</si>
  <si>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</si>
  <si>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</si>
  <si>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</si>
  <si>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</si>
  <si>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</si>
  <si>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</si>
  <si>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</si>
  <si>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</si>
  <si>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</si>
  <si>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</si>
  <si>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</si>
  <si>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</si>
  <si>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</si>
  <si>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</si>
  <si>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</si>
  <si>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</si>
  <si>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</si>
  <si>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</si>
  <si>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</si>
  <si>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</si>
  <si>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</si>
  <si>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</si>
  <si>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</si>
  <si>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</si>
  <si>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</si>
  <si>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</si>
  <si>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</si>
  <si>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</si>
  <si>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</si>
  <si>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</si>
  <si>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</si>
  <si>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</si>
  <si>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</si>
  <si>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</si>
  <si>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</si>
  <si>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</si>
  <si>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</si>
  <si>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</si>
  <si>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</si>
  <si>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</si>
  <si>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</si>
  <si>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</si>
  <si>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</si>
  <si>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</si>
  <si>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</si>
  <si>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</si>
  <si>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</si>
  <si>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</si>
  <si>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</si>
  <si>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</si>
  <si>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</si>
  <si>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</si>
  <si>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</si>
  <si>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</si>
  <si>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</si>
  <si>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</si>
  <si>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</si>
  <si>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</si>
  <si>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</si>
  <si>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</si>
  <si>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</si>
  <si>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</si>
  <si>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</si>
  <si>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</si>
  <si>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</si>
  <si>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</si>
  <si>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</si>
  <si>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</si>
  <si>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</si>
  <si>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</si>
  <si>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</si>
  <si>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</si>
  <si>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</si>
  <si>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</si>
  <si>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</si>
  <si>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</si>
  <si>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</si>
  <si>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</si>
  <si>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</si>
  <si>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</si>
  <si>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</si>
  <si>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</si>
  <si>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</si>
  <si>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</si>
  <si>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</si>
  <si>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</si>
  <si>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</si>
  <si>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</si>
  <si>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</si>
  <si>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</si>
  <si>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</si>
  <si>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</si>
  <si>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</si>
  <si>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</si>
  <si>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</si>
  <si>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</si>
  <si>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</si>
  <si>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</si>
  <si>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</si>
  <si>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</si>
  <si>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</si>
  <si>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</si>
  <si>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</si>
  <si>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</si>
  <si>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</si>
  <si>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иосг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</si>
</sst>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 t="s">
        <v>507</v>
      </c>
      <c r="I5" s="346"/>
      <c r="J5" s="346"/>
      <c r="K5" s="346"/>
      <c r="L5" s="346"/>
      <c r="M5" s="346"/>
      <c r="N5" s="75"/>
      <c r="P5" s="27" t="s">
        <v>4</v>
      </c>
      <c r="Q5" s="348">
        <v>45831</v>
      </c>
      <c r="R5" s="349"/>
      <c r="T5" s="350" t="s">
        <v>3</v>
      </c>
      <c r="U5" s="351"/>
      <c r="V5" s="352" t="s">
        <v>493</v>
      </c>
      <c r="W5" s="353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4" t="s">
        <v>78</v>
      </c>
      <c r="E6" s="354"/>
      <c r="F6" s="354"/>
      <c r="G6" s="354"/>
      <c r="H6" s="354"/>
      <c r="I6" s="354"/>
      <c r="J6" s="354"/>
      <c r="K6" s="354"/>
      <c r="L6" s="354"/>
      <c r="M6" s="354"/>
      <c r="N6" s="76"/>
      <c r="P6" s="27" t="s">
        <v>27</v>
      </c>
      <c r="Q6" s="355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356" t="s">
        <v>5</v>
      </c>
      <c r="U6" s="357"/>
      <c r="V6" s="358" t="s">
        <v>72</v>
      </c>
      <c r="W6" s="35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77"/>
      <c r="P7" s="29"/>
      <c r="Q7" s="48"/>
      <c r="R7" s="48"/>
      <c r="T7" s="356"/>
      <c r="U7" s="357"/>
      <c r="V7" s="360"/>
      <c r="W7" s="361"/>
      <c r="AB7" s="59"/>
      <c r="AC7" s="59"/>
      <c r="AD7" s="59"/>
      <c r="AE7" s="59"/>
    </row>
    <row r="8" spans="1:32" s="17" customFormat="1" ht="25.5" customHeight="1" x14ac:dyDescent="0.2">
      <c r="A8" s="367" t="s">
        <v>58</v>
      </c>
      <c r="B8" s="367"/>
      <c r="C8" s="367"/>
      <c r="D8" s="368" t="s">
        <v>79</v>
      </c>
      <c r="E8" s="368"/>
      <c r="F8" s="368"/>
      <c r="G8" s="368"/>
      <c r="H8" s="368"/>
      <c r="I8" s="368"/>
      <c r="J8" s="368"/>
      <c r="K8" s="368"/>
      <c r="L8" s="368"/>
      <c r="M8" s="368"/>
      <c r="N8" s="78"/>
      <c r="P8" s="27" t="s">
        <v>11</v>
      </c>
      <c r="Q8" s="369">
        <v>0.41666666666666669</v>
      </c>
      <c r="R8" s="369"/>
      <c r="T8" s="356"/>
      <c r="U8" s="357"/>
      <c r="V8" s="360"/>
      <c r="W8" s="361"/>
      <c r="AB8" s="59"/>
      <c r="AC8" s="59"/>
      <c r="AD8" s="59"/>
      <c r="AE8" s="59"/>
    </row>
    <row r="9" spans="1:32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46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M9" s="373"/>
      <c r="N9" s="73"/>
      <c r="P9" s="31" t="s">
        <v>15</v>
      </c>
      <c r="Q9" s="374"/>
      <c r="R9" s="374"/>
      <c r="T9" s="356"/>
      <c r="U9" s="357"/>
      <c r="V9" s="362"/>
      <c r="W9" s="36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5" t="str">
        <f>IFERROR(VLOOKUP($D$10,Proxy,2,FALSE),"")</f>
        <v/>
      </c>
      <c r="I10" s="375"/>
      <c r="J10" s="375"/>
      <c r="K10" s="375"/>
      <c r="L10" s="375"/>
      <c r="M10" s="375"/>
      <c r="N10" s="74"/>
      <c r="P10" s="31" t="s">
        <v>32</v>
      </c>
      <c r="Q10" s="376"/>
      <c r="R10" s="376"/>
      <c r="U10" s="29" t="s">
        <v>12</v>
      </c>
      <c r="V10" s="377" t="s">
        <v>73</v>
      </c>
      <c r="W10" s="3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9"/>
      <c r="R11" s="379"/>
      <c r="U11" s="29" t="s">
        <v>28</v>
      </c>
      <c r="V11" s="380" t="s">
        <v>55</v>
      </c>
      <c r="W11" s="3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1" t="s">
        <v>74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79"/>
      <c r="P12" s="27" t="s">
        <v>30</v>
      </c>
      <c r="Q12" s="369"/>
      <c r="R12" s="369"/>
      <c r="S12" s="28"/>
      <c r="T12"/>
      <c r="U12" s="29" t="s">
        <v>46</v>
      </c>
      <c r="V12" s="382"/>
      <c r="W12" s="382"/>
      <c r="X12"/>
      <c r="AB12" s="59"/>
      <c r="AC12" s="59"/>
      <c r="AD12" s="59"/>
      <c r="AE12" s="59"/>
    </row>
    <row r="13" spans="1:32" s="17" customFormat="1" ht="23.25" customHeight="1" x14ac:dyDescent="0.2">
      <c r="A13" s="381" t="s">
        <v>75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79"/>
      <c r="O13" s="31"/>
      <c r="P13" s="31" t="s">
        <v>31</v>
      </c>
      <c r="Q13" s="380"/>
      <c r="R13" s="3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1" t="s">
        <v>76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3" t="s">
        <v>77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80"/>
      <c r="O15"/>
      <c r="P15" s="384" t="s">
        <v>61</v>
      </c>
      <c r="Q15" s="384"/>
      <c r="R15" s="384"/>
      <c r="S15" s="384"/>
      <c r="T15" s="3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5"/>
      <c r="Q16" s="385"/>
      <c r="R16" s="385"/>
      <c r="S16" s="385"/>
      <c r="T16" s="3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8" t="s">
        <v>59</v>
      </c>
      <c r="B17" s="388" t="s">
        <v>49</v>
      </c>
      <c r="C17" s="390" t="s">
        <v>48</v>
      </c>
      <c r="D17" s="392" t="s">
        <v>50</v>
      </c>
      <c r="E17" s="393"/>
      <c r="F17" s="388" t="s">
        <v>21</v>
      </c>
      <c r="G17" s="388" t="s">
        <v>24</v>
      </c>
      <c r="H17" s="388" t="s">
        <v>22</v>
      </c>
      <c r="I17" s="388" t="s">
        <v>23</v>
      </c>
      <c r="J17" s="388" t="s">
        <v>16</v>
      </c>
      <c r="K17" s="388" t="s">
        <v>69</v>
      </c>
      <c r="L17" s="388" t="s">
        <v>67</v>
      </c>
      <c r="M17" s="388" t="s">
        <v>2</v>
      </c>
      <c r="N17" s="388" t="s">
        <v>66</v>
      </c>
      <c r="O17" s="388" t="s">
        <v>25</v>
      </c>
      <c r="P17" s="392" t="s">
        <v>17</v>
      </c>
      <c r="Q17" s="396"/>
      <c r="R17" s="396"/>
      <c r="S17" s="396"/>
      <c r="T17" s="393"/>
      <c r="U17" s="386" t="s">
        <v>56</v>
      </c>
      <c r="V17" s="387"/>
      <c r="W17" s="388" t="s">
        <v>6</v>
      </c>
      <c r="X17" s="388" t="s">
        <v>41</v>
      </c>
      <c r="Y17" s="398" t="s">
        <v>54</v>
      </c>
      <c r="Z17" s="400" t="s">
        <v>18</v>
      </c>
      <c r="AA17" s="402" t="s">
        <v>60</v>
      </c>
      <c r="AB17" s="402" t="s">
        <v>19</v>
      </c>
      <c r="AC17" s="402" t="s">
        <v>68</v>
      </c>
      <c r="AD17" s="404" t="s">
        <v>57</v>
      </c>
      <c r="AE17" s="405"/>
      <c r="AF17" s="406"/>
      <c r="AG17" s="85"/>
      <c r="BD17" s="84" t="s">
        <v>64</v>
      </c>
    </row>
    <row r="18" spans="1:68" ht="14.25" customHeight="1" x14ac:dyDescent="0.2">
      <c r="A18" s="389"/>
      <c r="B18" s="389"/>
      <c r="C18" s="391"/>
      <c r="D18" s="394"/>
      <c r="E18" s="395"/>
      <c r="F18" s="389"/>
      <c r="G18" s="389"/>
      <c r="H18" s="389"/>
      <c r="I18" s="389"/>
      <c r="J18" s="389"/>
      <c r="K18" s="389"/>
      <c r="L18" s="389"/>
      <c r="M18" s="389"/>
      <c r="N18" s="389"/>
      <c r="O18" s="389"/>
      <c r="P18" s="394"/>
      <c r="Q18" s="397"/>
      <c r="R18" s="397"/>
      <c r="S18" s="397"/>
      <c r="T18" s="395"/>
      <c r="U18" s="86" t="s">
        <v>44</v>
      </c>
      <c r="V18" s="86" t="s">
        <v>43</v>
      </c>
      <c r="W18" s="389"/>
      <c r="X18" s="389"/>
      <c r="Y18" s="399"/>
      <c r="Z18" s="401"/>
      <c r="AA18" s="403"/>
      <c r="AB18" s="403"/>
      <c r="AC18" s="403"/>
      <c r="AD18" s="407"/>
      <c r="AE18" s="408"/>
      <c r="AF18" s="409"/>
      <c r="AG18" s="85"/>
      <c r="BD18" s="84"/>
    </row>
    <row r="19" spans="1:68" ht="27.75" hidden="1" customHeight="1" x14ac:dyDescent="0.2">
      <c r="A19" s="410" t="s">
        <v>80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54"/>
      <c r="AB19" s="54"/>
      <c r="AC19" s="54"/>
    </row>
    <row r="20" spans="1:68" ht="16.5" hidden="1" customHeight="1" x14ac:dyDescent="0.25">
      <c r="A20" s="411" t="s">
        <v>80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5"/>
      <c r="AB20" s="65"/>
      <c r="AC20" s="82"/>
    </row>
    <row r="21" spans="1:68" ht="14.25" hidden="1" customHeight="1" x14ac:dyDescent="0.25">
      <c r="A21" s="412" t="s">
        <v>81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2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413">
        <v>4607111035752</v>
      </c>
      <c r="E22" s="41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5"/>
      <c r="R22" s="415"/>
      <c r="S22" s="415"/>
      <c r="T22" s="41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0"/>
      <c r="N23" s="420"/>
      <c r="O23" s="421"/>
      <c r="P23" s="417" t="s">
        <v>40</v>
      </c>
      <c r="Q23" s="418"/>
      <c r="R23" s="418"/>
      <c r="S23" s="418"/>
      <c r="T23" s="418"/>
      <c r="U23" s="418"/>
      <c r="V23" s="41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0"/>
      <c r="O24" s="421"/>
      <c r="P24" s="417" t="s">
        <v>40</v>
      </c>
      <c r="Q24" s="418"/>
      <c r="R24" s="418"/>
      <c r="S24" s="418"/>
      <c r="T24" s="418"/>
      <c r="U24" s="418"/>
      <c r="V24" s="41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410" t="s">
        <v>45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Z25" s="410"/>
      <c r="AA25" s="54"/>
      <c r="AB25" s="54"/>
      <c r="AC25" s="54"/>
    </row>
    <row r="26" spans="1:68" ht="16.5" hidden="1" customHeight="1" x14ac:dyDescent="0.25">
      <c r="A26" s="411" t="s">
        <v>89</v>
      </c>
      <c r="B26" s="411"/>
      <c r="C26" s="411"/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1"/>
      <c r="Y26" s="411"/>
      <c r="Z26" s="411"/>
      <c r="AA26" s="65"/>
      <c r="AB26" s="65"/>
      <c r="AC26" s="82"/>
    </row>
    <row r="27" spans="1:68" ht="14.25" hidden="1" customHeight="1" x14ac:dyDescent="0.25">
      <c r="A27" s="412" t="s">
        <v>90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66"/>
      <c r="AB27" s="66"/>
      <c r="AC27" s="83"/>
    </row>
    <row r="28" spans="1:68" ht="27" hidden="1" customHeight="1" x14ac:dyDescent="0.25">
      <c r="A28" s="63" t="s">
        <v>91</v>
      </c>
      <c r="B28" s="63" t="s">
        <v>92</v>
      </c>
      <c r="C28" s="36">
        <v>4301132190</v>
      </c>
      <c r="D28" s="413">
        <v>4607111036537</v>
      </c>
      <c r="E28" s="41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5"/>
      <c r="R28" s="415"/>
      <c r="S28" s="415"/>
      <c r="T28" s="41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4301132188</v>
      </c>
      <c r="D29" s="413">
        <v>4607111036605</v>
      </c>
      <c r="E29" s="41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5"/>
      <c r="R29" s="415"/>
      <c r="S29" s="415"/>
      <c r="T29" s="41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idden="1" x14ac:dyDescent="0.2">
      <c r="A30" s="420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1"/>
      <c r="P30" s="417" t="s">
        <v>40</v>
      </c>
      <c r="Q30" s="418"/>
      <c r="R30" s="418"/>
      <c r="S30" s="418"/>
      <c r="T30" s="418"/>
      <c r="U30" s="418"/>
      <c r="V30" s="41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idden="1" x14ac:dyDescent="0.2">
      <c r="A31" s="420"/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1"/>
      <c r="P31" s="417" t="s">
        <v>40</v>
      </c>
      <c r="Q31" s="418"/>
      <c r="R31" s="418"/>
      <c r="S31" s="418"/>
      <c r="T31" s="418"/>
      <c r="U31" s="418"/>
      <c r="V31" s="41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hidden="1" customHeight="1" x14ac:dyDescent="0.25">
      <c r="A32" s="411" t="s">
        <v>98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65"/>
      <c r="AB32" s="65"/>
      <c r="AC32" s="82"/>
    </row>
    <row r="33" spans="1:68" ht="14.25" hidden="1" customHeight="1" x14ac:dyDescent="0.25">
      <c r="A33" s="412" t="s">
        <v>81</v>
      </c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/>
      <c r="Y33" s="412"/>
      <c r="Z33" s="412"/>
      <c r="AA33" s="66"/>
      <c r="AB33" s="66"/>
      <c r="AC33" s="83"/>
    </row>
    <row r="34" spans="1:68" ht="27" hidden="1" customHeight="1" x14ac:dyDescent="0.25">
      <c r="A34" s="63" t="s">
        <v>99</v>
      </c>
      <c r="B34" s="63" t="s">
        <v>100</v>
      </c>
      <c r="C34" s="36">
        <v>4301071090</v>
      </c>
      <c r="D34" s="413">
        <v>4620207490075</v>
      </c>
      <c r="E34" s="413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5"/>
      <c r="R34" s="415"/>
      <c r="S34" s="415"/>
      <c r="T34" s="416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102</v>
      </c>
      <c r="B35" s="63" t="s">
        <v>103</v>
      </c>
      <c r="C35" s="36">
        <v>4301071092</v>
      </c>
      <c r="D35" s="413">
        <v>4620207490174</v>
      </c>
      <c r="E35" s="41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5"/>
      <c r="R35" s="415"/>
      <c r="S35" s="415"/>
      <c r="T35" s="41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105</v>
      </c>
      <c r="B36" s="63" t="s">
        <v>106</v>
      </c>
      <c r="C36" s="36">
        <v>4301071091</v>
      </c>
      <c r="D36" s="413">
        <v>4620207490044</v>
      </c>
      <c r="E36" s="41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5"/>
      <c r="R36" s="415"/>
      <c r="S36" s="415"/>
      <c r="T36" s="41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1"/>
      <c r="P37" s="417" t="s">
        <v>40</v>
      </c>
      <c r="Q37" s="418"/>
      <c r="R37" s="418"/>
      <c r="S37" s="418"/>
      <c r="T37" s="418"/>
      <c r="U37" s="418"/>
      <c r="V37" s="41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1"/>
      <c r="P38" s="417" t="s">
        <v>40</v>
      </c>
      <c r="Q38" s="418"/>
      <c r="R38" s="418"/>
      <c r="S38" s="418"/>
      <c r="T38" s="418"/>
      <c r="U38" s="418"/>
      <c r="V38" s="41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411" t="s">
        <v>108</v>
      </c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/>
      <c r="Y39" s="411"/>
      <c r="Z39" s="411"/>
      <c r="AA39" s="65"/>
      <c r="AB39" s="65"/>
      <c r="AC39" s="82"/>
    </row>
    <row r="40" spans="1:68" ht="14.25" hidden="1" customHeight="1" x14ac:dyDescent="0.25">
      <c r="A40" s="412" t="s">
        <v>81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412"/>
      <c r="Z40" s="412"/>
      <c r="AA40" s="66"/>
      <c r="AB40" s="66"/>
      <c r="AC40" s="83"/>
    </row>
    <row r="41" spans="1:68" ht="27" hidden="1" customHeight="1" x14ac:dyDescent="0.25">
      <c r="A41" s="63" t="s">
        <v>109</v>
      </c>
      <c r="B41" s="63" t="s">
        <v>110</v>
      </c>
      <c r="C41" s="36">
        <v>4301071032</v>
      </c>
      <c r="D41" s="413">
        <v>4607111038999</v>
      </c>
      <c r="E41" s="413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2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5"/>
      <c r="R41" s="415"/>
      <c r="S41" s="415"/>
      <c r="T41" s="416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8" si="0">IFERROR(IF(X41="","",X41),"")</f>
        <v>0</v>
      </c>
      <c r="Z41" s="41">
        <f t="shared" ref="Z41:Z48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8" si="2">IFERROR(X41*I41,"0")</f>
        <v>0</v>
      </c>
      <c r="BN41" s="81">
        <f t="shared" ref="BN41:BN48" si="3">IFERROR(Y41*I41,"0")</f>
        <v>0</v>
      </c>
      <c r="BO41" s="81">
        <f t="shared" ref="BO41:BO48" si="4">IFERROR(X41/J41,"0")</f>
        <v>0</v>
      </c>
      <c r="BP41" s="81">
        <f t="shared" ref="BP41:BP48" si="5">IFERROR(Y41/J41,"0")</f>
        <v>0</v>
      </c>
    </row>
    <row r="42" spans="1:68" ht="27" hidden="1" customHeight="1" x14ac:dyDescent="0.25">
      <c r="A42" s="63" t="s">
        <v>112</v>
      </c>
      <c r="B42" s="63" t="s">
        <v>113</v>
      </c>
      <c r="C42" s="36">
        <v>4301070972</v>
      </c>
      <c r="D42" s="413">
        <v>4607111037183</v>
      </c>
      <c r="E42" s="413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5"/>
      <c r="R42" s="415"/>
      <c r="S42" s="415"/>
      <c r="T42" s="416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hidden="1" customHeight="1" x14ac:dyDescent="0.25">
      <c r="A43" s="63" t="s">
        <v>114</v>
      </c>
      <c r="B43" s="63" t="s">
        <v>115</v>
      </c>
      <c r="C43" s="36">
        <v>4301071044</v>
      </c>
      <c r="D43" s="413">
        <v>4607111039385</v>
      </c>
      <c r="E43" s="413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5"/>
      <c r="R43" s="415"/>
      <c r="S43" s="415"/>
      <c r="T43" s="416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hidden="1" customHeight="1" x14ac:dyDescent="0.25">
      <c r="A44" s="63" t="s">
        <v>116</v>
      </c>
      <c r="B44" s="63" t="s">
        <v>117</v>
      </c>
      <c r="C44" s="36">
        <v>4301071045</v>
      </c>
      <c r="D44" s="413">
        <v>4607111039392</v>
      </c>
      <c r="E44" s="41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3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415"/>
      <c r="R44" s="415"/>
      <c r="S44" s="415"/>
      <c r="T44" s="416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hidden="1" customHeight="1" x14ac:dyDescent="0.25">
      <c r="A45" s="63" t="s">
        <v>119</v>
      </c>
      <c r="B45" s="63" t="s">
        <v>120</v>
      </c>
      <c r="C45" s="36">
        <v>4301071031</v>
      </c>
      <c r="D45" s="413">
        <v>4607111038982</v>
      </c>
      <c r="E45" s="413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15"/>
      <c r="R45" s="415"/>
      <c r="S45" s="415"/>
      <c r="T45" s="416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121</v>
      </c>
      <c r="B46" s="63" t="s">
        <v>122</v>
      </c>
      <c r="C46" s="36">
        <v>4301071046</v>
      </c>
      <c r="D46" s="413">
        <v>4607111039354</v>
      </c>
      <c r="E46" s="413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15"/>
      <c r="R46" s="415"/>
      <c r="S46" s="415"/>
      <c r="T46" s="41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123</v>
      </c>
      <c r="B47" s="63" t="s">
        <v>124</v>
      </c>
      <c r="C47" s="36">
        <v>4301070968</v>
      </c>
      <c r="D47" s="413">
        <v>4607111036889</v>
      </c>
      <c r="E47" s="413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15"/>
      <c r="R47" s="415"/>
      <c r="S47" s="415"/>
      <c r="T47" s="41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hidden="1" customHeight="1" x14ac:dyDescent="0.25">
      <c r="A48" s="63" t="s">
        <v>125</v>
      </c>
      <c r="B48" s="63" t="s">
        <v>126</v>
      </c>
      <c r="C48" s="36">
        <v>4301071047</v>
      </c>
      <c r="D48" s="413">
        <v>4607111039330</v>
      </c>
      <c r="E48" s="413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5"/>
      <c r="R48" s="415"/>
      <c r="S48" s="415"/>
      <c r="T48" s="416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118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idden="1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1"/>
      <c r="P49" s="417" t="s">
        <v>40</v>
      </c>
      <c r="Q49" s="418"/>
      <c r="R49" s="418"/>
      <c r="S49" s="418"/>
      <c r="T49" s="418"/>
      <c r="U49" s="418"/>
      <c r="V49" s="419"/>
      <c r="W49" s="42" t="s">
        <v>39</v>
      </c>
      <c r="X49" s="43">
        <f>IFERROR(SUM(X41:X48),"0")</f>
        <v>0</v>
      </c>
      <c r="Y49" s="43">
        <f>IFERROR(SUM(Y41:Y48),"0")</f>
        <v>0</v>
      </c>
      <c r="Z49" s="43">
        <f>IFERROR(IF(Z41="",0,Z41),"0")+IFERROR(IF(Z42="",0,Z42),"0")+IFERROR(IF(Z43="",0,Z43),"0")+IFERROR(IF(Z44="",0,Z44),"0")+IFERROR(IF(Z45="",0,Z45),"0")+IFERROR(IF(Z46="",0,Z46),"0")+IFERROR(IF(Z47="",0,Z47),"0")+IFERROR(IF(Z48="",0,Z48),"0")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hidden="1" x14ac:dyDescent="0.2">
      <c r="A50" s="420"/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1"/>
      <c r="P50" s="417" t="s">
        <v>40</v>
      </c>
      <c r="Q50" s="418"/>
      <c r="R50" s="418"/>
      <c r="S50" s="418"/>
      <c r="T50" s="418"/>
      <c r="U50" s="418"/>
      <c r="V50" s="419"/>
      <c r="W50" s="42" t="s">
        <v>0</v>
      </c>
      <c r="X50" s="43">
        <f>IFERROR(SUMPRODUCT(X41:X48*H41:H48),"0")</f>
        <v>0</v>
      </c>
      <c r="Y50" s="43">
        <f>IFERROR(SUMPRODUCT(Y41:Y48*H41:H48),"0")</f>
        <v>0</v>
      </c>
      <c r="Z50" s="42"/>
      <c r="AA50" s="67"/>
      <c r="AB50" s="67"/>
      <c r="AC50" s="67"/>
    </row>
    <row r="51" spans="1:68" ht="16.5" hidden="1" customHeight="1" x14ac:dyDescent="0.25">
      <c r="A51" s="411" t="s">
        <v>127</v>
      </c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65"/>
      <c r="AB51" s="65"/>
      <c r="AC51" s="82"/>
    </row>
    <row r="52" spans="1:68" ht="14.25" hidden="1" customHeight="1" x14ac:dyDescent="0.25">
      <c r="A52" s="412" t="s">
        <v>81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412"/>
      <c r="AA52" s="66"/>
      <c r="AB52" s="66"/>
      <c r="AC52" s="83"/>
    </row>
    <row r="53" spans="1:68" ht="16.5" hidden="1" customHeight="1" x14ac:dyDescent="0.25">
      <c r="A53" s="63" t="s">
        <v>128</v>
      </c>
      <c r="B53" s="63" t="s">
        <v>129</v>
      </c>
      <c r="C53" s="36">
        <v>4301071073</v>
      </c>
      <c r="D53" s="413">
        <v>4620207490822</v>
      </c>
      <c r="E53" s="413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86</v>
      </c>
      <c r="L53" s="37" t="s">
        <v>87</v>
      </c>
      <c r="M53" s="38" t="s">
        <v>85</v>
      </c>
      <c r="N53" s="38"/>
      <c r="O53" s="37">
        <v>365</v>
      </c>
      <c r="P53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15"/>
      <c r="R53" s="415"/>
      <c r="S53" s="415"/>
      <c r="T53" s="416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88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hidden="1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1"/>
      <c r="P54" s="417" t="s">
        <v>40</v>
      </c>
      <c r="Q54" s="418"/>
      <c r="R54" s="418"/>
      <c r="S54" s="418"/>
      <c r="T54" s="418"/>
      <c r="U54" s="418"/>
      <c r="V54" s="419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hidden="1" x14ac:dyDescent="0.2">
      <c r="A55" s="420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1"/>
      <c r="P55" s="417" t="s">
        <v>40</v>
      </c>
      <c r="Q55" s="418"/>
      <c r="R55" s="418"/>
      <c r="S55" s="418"/>
      <c r="T55" s="418"/>
      <c r="U55" s="418"/>
      <c r="V55" s="419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hidden="1" customHeight="1" x14ac:dyDescent="0.25">
      <c r="A56" s="412" t="s">
        <v>131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66"/>
      <c r="AB56" s="66"/>
      <c r="AC56" s="83"/>
    </row>
    <row r="57" spans="1:68" ht="16.5" hidden="1" customHeight="1" x14ac:dyDescent="0.25">
      <c r="A57" s="63" t="s">
        <v>132</v>
      </c>
      <c r="B57" s="63" t="s">
        <v>133</v>
      </c>
      <c r="C57" s="36">
        <v>4301100087</v>
      </c>
      <c r="D57" s="413">
        <v>4607111039743</v>
      </c>
      <c r="E57" s="413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3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5"/>
      <c r="R57" s="415"/>
      <c r="S57" s="415"/>
      <c r="T57" s="416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134</v>
      </c>
      <c r="AG57" s="81"/>
      <c r="AJ57" s="87" t="s">
        <v>88</v>
      </c>
      <c r="AK57" s="87">
        <v>1</v>
      </c>
      <c r="BB57" s="120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hidden="1" customHeight="1" x14ac:dyDescent="0.25">
      <c r="A58" s="63" t="s">
        <v>135</v>
      </c>
      <c r="B58" s="63" t="s">
        <v>136</v>
      </c>
      <c r="C58" s="36">
        <v>4301100088</v>
      </c>
      <c r="D58" s="413">
        <v>4607111037077</v>
      </c>
      <c r="E58" s="413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95</v>
      </c>
      <c r="L58" s="37" t="s">
        <v>87</v>
      </c>
      <c r="M58" s="38" t="s">
        <v>85</v>
      </c>
      <c r="N58" s="38"/>
      <c r="O58" s="37">
        <v>365</v>
      </c>
      <c r="P58" s="43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415"/>
      <c r="R58" s="415"/>
      <c r="S58" s="415"/>
      <c r="T58" s="41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134</v>
      </c>
      <c r="AG58" s="81"/>
      <c r="AJ58" s="87" t="s">
        <v>88</v>
      </c>
      <c r="AK58" s="87">
        <v>1</v>
      </c>
      <c r="BB58" s="122" t="s">
        <v>94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1"/>
      <c r="P59" s="417" t="s">
        <v>40</v>
      </c>
      <c r="Q59" s="418"/>
      <c r="R59" s="418"/>
      <c r="S59" s="418"/>
      <c r="T59" s="418"/>
      <c r="U59" s="418"/>
      <c r="V59" s="419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1"/>
      <c r="P60" s="417" t="s">
        <v>40</v>
      </c>
      <c r="Q60" s="418"/>
      <c r="R60" s="418"/>
      <c r="S60" s="418"/>
      <c r="T60" s="418"/>
      <c r="U60" s="418"/>
      <c r="V60" s="419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hidden="1" customHeight="1" x14ac:dyDescent="0.25">
      <c r="A61" s="412" t="s">
        <v>90</v>
      </c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/>
      <c r="Y61" s="412"/>
      <c r="Z61" s="412"/>
      <c r="AA61" s="66"/>
      <c r="AB61" s="66"/>
      <c r="AC61" s="83"/>
    </row>
    <row r="62" spans="1:68" ht="16.5" hidden="1" customHeight="1" x14ac:dyDescent="0.25">
      <c r="A62" s="63" t="s">
        <v>137</v>
      </c>
      <c r="B62" s="63" t="s">
        <v>138</v>
      </c>
      <c r="C62" s="36">
        <v>4301132194</v>
      </c>
      <c r="D62" s="413">
        <v>4607111039712</v>
      </c>
      <c r="E62" s="413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5"/>
      <c r="R62" s="415"/>
      <c r="S62" s="415"/>
      <c r="T62" s="416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139</v>
      </c>
      <c r="AG62" s="81"/>
      <c r="AJ62" s="87" t="s">
        <v>88</v>
      </c>
      <c r="AK62" s="87">
        <v>1</v>
      </c>
      <c r="BB62" s="124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idden="1" x14ac:dyDescent="0.2">
      <c r="A63" s="420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0"/>
      <c r="O63" s="421"/>
      <c r="P63" s="417" t="s">
        <v>40</v>
      </c>
      <c r="Q63" s="418"/>
      <c r="R63" s="418"/>
      <c r="S63" s="418"/>
      <c r="T63" s="418"/>
      <c r="U63" s="418"/>
      <c r="V63" s="419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hidden="1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1"/>
      <c r="P64" s="417" t="s">
        <v>40</v>
      </c>
      <c r="Q64" s="418"/>
      <c r="R64" s="418"/>
      <c r="S64" s="418"/>
      <c r="T64" s="418"/>
      <c r="U64" s="418"/>
      <c r="V64" s="419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hidden="1" customHeight="1" x14ac:dyDescent="0.25">
      <c r="A65" s="412" t="s">
        <v>140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66"/>
      <c r="AB65" s="66"/>
      <c r="AC65" s="83"/>
    </row>
    <row r="66" spans="1:68" ht="16.5" hidden="1" customHeight="1" x14ac:dyDescent="0.25">
      <c r="A66" s="63" t="s">
        <v>141</v>
      </c>
      <c r="B66" s="63" t="s">
        <v>142</v>
      </c>
      <c r="C66" s="36">
        <v>4301136018</v>
      </c>
      <c r="D66" s="413">
        <v>4607111037008</v>
      </c>
      <c r="E66" s="413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5"/>
      <c r="R66" s="415"/>
      <c r="S66" s="415"/>
      <c r="T66" s="416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143</v>
      </c>
      <c r="AG66" s="81"/>
      <c r="AJ66" s="87" t="s">
        <v>88</v>
      </c>
      <c r="AK66" s="87">
        <v>1</v>
      </c>
      <c r="BB66" s="126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hidden="1" customHeight="1" x14ac:dyDescent="0.25">
      <c r="A67" s="63" t="s">
        <v>144</v>
      </c>
      <c r="B67" s="63" t="s">
        <v>145</v>
      </c>
      <c r="C67" s="36">
        <v>4301136015</v>
      </c>
      <c r="D67" s="413">
        <v>4607111037398</v>
      </c>
      <c r="E67" s="413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5"/>
      <c r="R67" s="415"/>
      <c r="S67" s="415"/>
      <c r="T67" s="416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143</v>
      </c>
      <c r="AG67" s="81"/>
      <c r="AJ67" s="87" t="s">
        <v>88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idden="1" x14ac:dyDescent="0.2">
      <c r="A68" s="420"/>
      <c r="B68" s="420"/>
      <c r="C68" s="420"/>
      <c r="D68" s="420"/>
      <c r="E68" s="420"/>
      <c r="F68" s="420"/>
      <c r="G68" s="420"/>
      <c r="H68" s="420"/>
      <c r="I68" s="420"/>
      <c r="J68" s="420"/>
      <c r="K68" s="420"/>
      <c r="L68" s="420"/>
      <c r="M68" s="420"/>
      <c r="N68" s="420"/>
      <c r="O68" s="421"/>
      <c r="P68" s="417" t="s">
        <v>40</v>
      </c>
      <c r="Q68" s="418"/>
      <c r="R68" s="418"/>
      <c r="S68" s="418"/>
      <c r="T68" s="418"/>
      <c r="U68" s="418"/>
      <c r="V68" s="419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hidden="1" x14ac:dyDescent="0.2">
      <c r="A69" s="420"/>
      <c r="B69" s="420"/>
      <c r="C69" s="420"/>
      <c r="D69" s="420"/>
      <c r="E69" s="420"/>
      <c r="F69" s="420"/>
      <c r="G69" s="420"/>
      <c r="H69" s="420"/>
      <c r="I69" s="420"/>
      <c r="J69" s="420"/>
      <c r="K69" s="420"/>
      <c r="L69" s="420"/>
      <c r="M69" s="420"/>
      <c r="N69" s="420"/>
      <c r="O69" s="421"/>
      <c r="P69" s="417" t="s">
        <v>40</v>
      </c>
      <c r="Q69" s="418"/>
      <c r="R69" s="418"/>
      <c r="S69" s="418"/>
      <c r="T69" s="418"/>
      <c r="U69" s="418"/>
      <c r="V69" s="419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hidden="1" customHeight="1" x14ac:dyDescent="0.25">
      <c r="A70" s="412" t="s">
        <v>146</v>
      </c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  <c r="U70" s="412"/>
      <c r="V70" s="412"/>
      <c r="W70" s="412"/>
      <c r="X70" s="412"/>
      <c r="Y70" s="412"/>
      <c r="Z70" s="412"/>
      <c r="AA70" s="66"/>
      <c r="AB70" s="66"/>
      <c r="AC70" s="83"/>
    </row>
    <row r="71" spans="1:68" ht="16.5" hidden="1" customHeight="1" x14ac:dyDescent="0.25">
      <c r="A71" s="63" t="s">
        <v>147</v>
      </c>
      <c r="B71" s="63" t="s">
        <v>148</v>
      </c>
      <c r="C71" s="36">
        <v>4301135664</v>
      </c>
      <c r="D71" s="413">
        <v>4607111039705</v>
      </c>
      <c r="E71" s="413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4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5"/>
      <c r="R71" s="415"/>
      <c r="S71" s="415"/>
      <c r="T71" s="41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143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hidden="1" customHeight="1" x14ac:dyDescent="0.25">
      <c r="A72" s="63" t="s">
        <v>149</v>
      </c>
      <c r="B72" s="63" t="s">
        <v>150</v>
      </c>
      <c r="C72" s="36">
        <v>4301135665</v>
      </c>
      <c r="D72" s="413">
        <v>4607111039729</v>
      </c>
      <c r="E72" s="413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87</v>
      </c>
      <c r="M72" s="38" t="s">
        <v>85</v>
      </c>
      <c r="N72" s="38"/>
      <c r="O72" s="37">
        <v>365</v>
      </c>
      <c r="P72" s="44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5"/>
      <c r="R72" s="415"/>
      <c r="S72" s="415"/>
      <c r="T72" s="416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151</v>
      </c>
      <c r="AG72" s="81"/>
      <c r="AJ72" s="87" t="s">
        <v>88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hidden="1" customHeight="1" x14ac:dyDescent="0.25">
      <c r="A73" s="63" t="s">
        <v>152</v>
      </c>
      <c r="B73" s="63" t="s">
        <v>153</v>
      </c>
      <c r="C73" s="36">
        <v>4301135702</v>
      </c>
      <c r="D73" s="413">
        <v>4620207490228</v>
      </c>
      <c r="E73" s="413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87</v>
      </c>
      <c r="M73" s="38" t="s">
        <v>85</v>
      </c>
      <c r="N73" s="38"/>
      <c r="O73" s="37">
        <v>365</v>
      </c>
      <c r="P73" s="44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5"/>
      <c r="R73" s="415"/>
      <c r="S73" s="415"/>
      <c r="T73" s="41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151</v>
      </c>
      <c r="AG73" s="81"/>
      <c r="AJ73" s="87" t="s">
        <v>88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idden="1" x14ac:dyDescent="0.2">
      <c r="A74" s="420"/>
      <c r="B74" s="420"/>
      <c r="C74" s="420"/>
      <c r="D74" s="420"/>
      <c r="E74" s="420"/>
      <c r="F74" s="420"/>
      <c r="G74" s="420"/>
      <c r="H74" s="420"/>
      <c r="I74" s="420"/>
      <c r="J74" s="420"/>
      <c r="K74" s="420"/>
      <c r="L74" s="420"/>
      <c r="M74" s="420"/>
      <c r="N74" s="420"/>
      <c r="O74" s="421"/>
      <c r="P74" s="417" t="s">
        <v>40</v>
      </c>
      <c r="Q74" s="418"/>
      <c r="R74" s="418"/>
      <c r="S74" s="418"/>
      <c r="T74" s="418"/>
      <c r="U74" s="418"/>
      <c r="V74" s="419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hidden="1" x14ac:dyDescent="0.2">
      <c r="A75" s="420"/>
      <c r="B75" s="420"/>
      <c r="C75" s="420"/>
      <c r="D75" s="420"/>
      <c r="E75" s="420"/>
      <c r="F75" s="420"/>
      <c r="G75" s="420"/>
      <c r="H75" s="420"/>
      <c r="I75" s="420"/>
      <c r="J75" s="420"/>
      <c r="K75" s="420"/>
      <c r="L75" s="420"/>
      <c r="M75" s="420"/>
      <c r="N75" s="420"/>
      <c r="O75" s="421"/>
      <c r="P75" s="417" t="s">
        <v>40</v>
      </c>
      <c r="Q75" s="418"/>
      <c r="R75" s="418"/>
      <c r="S75" s="418"/>
      <c r="T75" s="418"/>
      <c r="U75" s="418"/>
      <c r="V75" s="419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hidden="1" customHeight="1" x14ac:dyDescent="0.25">
      <c r="A76" s="411" t="s">
        <v>154</v>
      </c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  <c r="R76" s="411"/>
      <c r="S76" s="411"/>
      <c r="T76" s="411"/>
      <c r="U76" s="411"/>
      <c r="V76" s="411"/>
      <c r="W76" s="411"/>
      <c r="X76" s="411"/>
      <c r="Y76" s="411"/>
      <c r="Z76" s="411"/>
      <c r="AA76" s="65"/>
      <c r="AB76" s="65"/>
      <c r="AC76" s="82"/>
    </row>
    <row r="77" spans="1:68" ht="14.25" hidden="1" customHeight="1" x14ac:dyDescent="0.25">
      <c r="A77" s="412" t="s">
        <v>81</v>
      </c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  <c r="U77" s="412"/>
      <c r="V77" s="412"/>
      <c r="W77" s="412"/>
      <c r="X77" s="412"/>
      <c r="Y77" s="412"/>
      <c r="Z77" s="412"/>
      <c r="AA77" s="66"/>
      <c r="AB77" s="66"/>
      <c r="AC77" s="83"/>
    </row>
    <row r="78" spans="1:68" ht="27" hidden="1" customHeight="1" x14ac:dyDescent="0.25">
      <c r="A78" s="63" t="s">
        <v>155</v>
      </c>
      <c r="B78" s="63" t="s">
        <v>156</v>
      </c>
      <c r="C78" s="36">
        <v>4301070977</v>
      </c>
      <c r="D78" s="413">
        <v>4607111037411</v>
      </c>
      <c r="E78" s="413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158</v>
      </c>
      <c r="L78" s="37" t="s">
        <v>87</v>
      </c>
      <c r="M78" s="38" t="s">
        <v>85</v>
      </c>
      <c r="N78" s="38"/>
      <c r="O78" s="37">
        <v>180</v>
      </c>
      <c r="P78" s="4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5"/>
      <c r="R78" s="415"/>
      <c r="S78" s="415"/>
      <c r="T78" s="416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157</v>
      </c>
      <c r="AG78" s="81"/>
      <c r="AJ78" s="87" t="s">
        <v>88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hidden="1" customHeight="1" x14ac:dyDescent="0.25">
      <c r="A79" s="63" t="s">
        <v>159</v>
      </c>
      <c r="B79" s="63" t="s">
        <v>160</v>
      </c>
      <c r="C79" s="36">
        <v>4301070981</v>
      </c>
      <c r="D79" s="413">
        <v>4607111036728</v>
      </c>
      <c r="E79" s="413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87</v>
      </c>
      <c r="M79" s="38" t="s">
        <v>85</v>
      </c>
      <c r="N79" s="38"/>
      <c r="O79" s="37">
        <v>180</v>
      </c>
      <c r="P79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5"/>
      <c r="R79" s="415"/>
      <c r="S79" s="415"/>
      <c r="T79" s="416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157</v>
      </c>
      <c r="AG79" s="81"/>
      <c r="AJ79" s="87" t="s">
        <v>88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idden="1" x14ac:dyDescent="0.2">
      <c r="A80" s="420"/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  <c r="P80" s="417" t="s">
        <v>40</v>
      </c>
      <c r="Q80" s="418"/>
      <c r="R80" s="418"/>
      <c r="S80" s="418"/>
      <c r="T80" s="418"/>
      <c r="U80" s="418"/>
      <c r="V80" s="419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hidden="1" x14ac:dyDescent="0.2">
      <c r="A81" s="420"/>
      <c r="B81" s="420"/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1"/>
      <c r="P81" s="417" t="s">
        <v>40</v>
      </c>
      <c r="Q81" s="418"/>
      <c r="R81" s="418"/>
      <c r="S81" s="418"/>
      <c r="T81" s="418"/>
      <c r="U81" s="418"/>
      <c r="V81" s="419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hidden="1" customHeight="1" x14ac:dyDescent="0.25">
      <c r="A82" s="411" t="s">
        <v>161</v>
      </c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1"/>
      <c r="O82" s="411"/>
      <c r="P82" s="411"/>
      <c r="Q82" s="411"/>
      <c r="R82" s="411"/>
      <c r="S82" s="411"/>
      <c r="T82" s="411"/>
      <c r="U82" s="411"/>
      <c r="V82" s="411"/>
      <c r="W82" s="411"/>
      <c r="X82" s="411"/>
      <c r="Y82" s="411"/>
      <c r="Z82" s="411"/>
      <c r="AA82" s="65"/>
      <c r="AB82" s="65"/>
      <c r="AC82" s="82"/>
    </row>
    <row r="83" spans="1:68" ht="14.25" hidden="1" customHeight="1" x14ac:dyDescent="0.25">
      <c r="A83" s="412" t="s">
        <v>146</v>
      </c>
      <c r="B83" s="412"/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412"/>
      <c r="S83" s="412"/>
      <c r="T83" s="412"/>
      <c r="U83" s="412"/>
      <c r="V83" s="412"/>
      <c r="W83" s="412"/>
      <c r="X83" s="412"/>
      <c r="Y83" s="412"/>
      <c r="Z83" s="412"/>
      <c r="AA83" s="66"/>
      <c r="AB83" s="66"/>
      <c r="AC83" s="83"/>
    </row>
    <row r="84" spans="1:68" ht="27" hidden="1" customHeight="1" x14ac:dyDescent="0.25">
      <c r="A84" s="63" t="s">
        <v>162</v>
      </c>
      <c r="B84" s="63" t="s">
        <v>163</v>
      </c>
      <c r="C84" s="36">
        <v>4301135574</v>
      </c>
      <c r="D84" s="413">
        <v>4607111033659</v>
      </c>
      <c r="E84" s="413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4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5"/>
      <c r="R84" s="415"/>
      <c r="S84" s="415"/>
      <c r="T84" s="416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164</v>
      </c>
      <c r="AG84" s="81"/>
      <c r="AJ84" s="87" t="s">
        <v>88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4301135586</v>
      </c>
      <c r="D85" s="413">
        <v>4607111033659</v>
      </c>
      <c r="E85" s="413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15"/>
      <c r="R85" s="415"/>
      <c r="S85" s="415"/>
      <c r="T85" s="416"/>
      <c r="U85" s="39" t="s">
        <v>46</v>
      </c>
      <c r="V85" s="39" t="s">
        <v>46</v>
      </c>
      <c r="W85" s="40" t="s">
        <v>39</v>
      </c>
      <c r="X85" s="58">
        <v>30</v>
      </c>
      <c r="Y85" s="55">
        <f>IFERROR(IF(X85="","",X85),"")</f>
        <v>30</v>
      </c>
      <c r="Z85" s="41">
        <f>IFERROR(IF(X85="","",X85*0.00941),"")</f>
        <v>0.2823</v>
      </c>
      <c r="AA85" s="68" t="s">
        <v>46</v>
      </c>
      <c r="AB85" s="69" t="s">
        <v>46</v>
      </c>
      <c r="AC85" s="141" t="s">
        <v>164</v>
      </c>
      <c r="AG85" s="81"/>
      <c r="AJ85" s="87" t="s">
        <v>88</v>
      </c>
      <c r="AK85" s="87">
        <v>1</v>
      </c>
      <c r="BB85" s="142" t="s">
        <v>94</v>
      </c>
      <c r="BM85" s="81">
        <f>IFERROR(X85*I85,"0")</f>
        <v>66.653999999999996</v>
      </c>
      <c r="BN85" s="81">
        <f>IFERROR(Y85*I85,"0")</f>
        <v>66.653999999999996</v>
      </c>
      <c r="BO85" s="81">
        <f>IFERROR(X85/J85,"0")</f>
        <v>0.21428571428571427</v>
      </c>
      <c r="BP85" s="81">
        <f>IFERROR(Y85/J85,"0")</f>
        <v>0.21428571428571427</v>
      </c>
    </row>
    <row r="86" spans="1:68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1"/>
      <c r="P86" s="417" t="s">
        <v>40</v>
      </c>
      <c r="Q86" s="418"/>
      <c r="R86" s="418"/>
      <c r="S86" s="418"/>
      <c r="T86" s="418"/>
      <c r="U86" s="418"/>
      <c r="V86" s="419"/>
      <c r="W86" s="42" t="s">
        <v>39</v>
      </c>
      <c r="X86" s="43">
        <f>IFERROR(SUM(X84:X85),"0")</f>
        <v>30</v>
      </c>
      <c r="Y86" s="43">
        <f>IFERROR(SUM(Y84:Y85),"0")</f>
        <v>30</v>
      </c>
      <c r="Z86" s="43">
        <f>IFERROR(IF(Z84="",0,Z84),"0")+IFERROR(IF(Z85="",0,Z85),"0")</f>
        <v>0.2823</v>
      </c>
      <c r="AA86" s="67"/>
      <c r="AB86" s="67"/>
      <c r="AC86" s="67"/>
    </row>
    <row r="87" spans="1:68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1"/>
      <c r="P87" s="417" t="s">
        <v>40</v>
      </c>
      <c r="Q87" s="418"/>
      <c r="R87" s="418"/>
      <c r="S87" s="418"/>
      <c r="T87" s="418"/>
      <c r="U87" s="418"/>
      <c r="V87" s="419"/>
      <c r="W87" s="42" t="s">
        <v>0</v>
      </c>
      <c r="X87" s="43">
        <f>IFERROR(SUMPRODUCT(X84:X85*H84:H85),"0")</f>
        <v>54</v>
      </c>
      <c r="Y87" s="43">
        <f>IFERROR(SUMPRODUCT(Y84:Y85*H84:H85),"0")</f>
        <v>54</v>
      </c>
      <c r="Z87" s="42"/>
      <c r="AA87" s="67"/>
      <c r="AB87" s="67"/>
      <c r="AC87" s="67"/>
    </row>
    <row r="88" spans="1:68" ht="16.5" hidden="1" customHeight="1" x14ac:dyDescent="0.25">
      <c r="A88" s="411" t="s">
        <v>167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5"/>
      <c r="AB88" s="65"/>
      <c r="AC88" s="82"/>
    </row>
    <row r="89" spans="1:68" ht="14.25" hidden="1" customHeight="1" x14ac:dyDescent="0.25">
      <c r="A89" s="412" t="s">
        <v>168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412"/>
      <c r="AA89" s="66"/>
      <c r="AB89" s="66"/>
      <c r="AC89" s="83"/>
    </row>
    <row r="90" spans="1:68" ht="27" hidden="1" customHeight="1" x14ac:dyDescent="0.25">
      <c r="A90" s="63" t="s">
        <v>169</v>
      </c>
      <c r="B90" s="63" t="s">
        <v>170</v>
      </c>
      <c r="C90" s="36">
        <v>4301131047</v>
      </c>
      <c r="D90" s="413">
        <v>4607111034120</v>
      </c>
      <c r="E90" s="413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15"/>
      <c r="R90" s="415"/>
      <c r="S90" s="415"/>
      <c r="T90" s="416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88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hidden="1" customHeight="1" x14ac:dyDescent="0.25">
      <c r="A91" s="63" t="s">
        <v>172</v>
      </c>
      <c r="B91" s="63" t="s">
        <v>173</v>
      </c>
      <c r="C91" s="36">
        <v>4301131046</v>
      </c>
      <c r="D91" s="413">
        <v>4607111034137</v>
      </c>
      <c r="E91" s="413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15"/>
      <c r="R91" s="415"/>
      <c r="S91" s="415"/>
      <c r="T91" s="416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174</v>
      </c>
      <c r="AG91" s="81"/>
      <c r="AJ91" s="87" t="s">
        <v>88</v>
      </c>
      <c r="AK91" s="87">
        <v>1</v>
      </c>
      <c r="BB91" s="146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idden="1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0"/>
      <c r="O92" s="421"/>
      <c r="P92" s="417" t="s">
        <v>40</v>
      </c>
      <c r="Q92" s="418"/>
      <c r="R92" s="418"/>
      <c r="S92" s="418"/>
      <c r="T92" s="418"/>
      <c r="U92" s="418"/>
      <c r="V92" s="419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hidden="1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  <c r="N93" s="420"/>
      <c r="O93" s="421"/>
      <c r="P93" s="417" t="s">
        <v>40</v>
      </c>
      <c r="Q93" s="418"/>
      <c r="R93" s="418"/>
      <c r="S93" s="418"/>
      <c r="T93" s="418"/>
      <c r="U93" s="418"/>
      <c r="V93" s="419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hidden="1" customHeight="1" x14ac:dyDescent="0.25">
      <c r="A94" s="411" t="s">
        <v>175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5"/>
      <c r="AB94" s="65"/>
      <c r="AC94" s="82"/>
    </row>
    <row r="95" spans="1:68" ht="14.25" hidden="1" customHeight="1" x14ac:dyDescent="0.25">
      <c r="A95" s="412" t="s">
        <v>146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412"/>
      <c r="Z95" s="412"/>
      <c r="AA95" s="66"/>
      <c r="AB95" s="66"/>
      <c r="AC95" s="83"/>
    </row>
    <row r="96" spans="1:68" ht="27" hidden="1" customHeight="1" x14ac:dyDescent="0.25">
      <c r="A96" s="63" t="s">
        <v>176</v>
      </c>
      <c r="B96" s="63" t="s">
        <v>177</v>
      </c>
      <c r="C96" s="36">
        <v>4301135763</v>
      </c>
      <c r="D96" s="413">
        <v>4620207491027</v>
      </c>
      <c r="E96" s="413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50" t="s">
        <v>178</v>
      </c>
      <c r="Q96" s="415"/>
      <c r="R96" s="415"/>
      <c r="S96" s="415"/>
      <c r="T96" s="41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3" si="6">IFERROR(IF(X96="","",X96),"")</f>
        <v>0</v>
      </c>
      <c r="Z96" s="41">
        <f t="shared" ref="Z96:Z103" si="7">IFERROR(IF(X96="","",X96*0.01788),"")</f>
        <v>0</v>
      </c>
      <c r="AA96" s="68" t="s">
        <v>46</v>
      </c>
      <c r="AB96" s="69" t="s">
        <v>46</v>
      </c>
      <c r="AC96" s="147" t="s">
        <v>164</v>
      </c>
      <c r="AG96" s="81"/>
      <c r="AJ96" s="87" t="s">
        <v>88</v>
      </c>
      <c r="AK96" s="87">
        <v>1</v>
      </c>
      <c r="BB96" s="148" t="s">
        <v>94</v>
      </c>
      <c r="BM96" s="81">
        <f t="shared" ref="BM96:BM103" si="8">IFERROR(X96*I96,"0")</f>
        <v>0</v>
      </c>
      <c r="BN96" s="81">
        <f t="shared" ref="BN96:BN103" si="9">IFERROR(Y96*I96,"0")</f>
        <v>0</v>
      </c>
      <c r="BO96" s="81">
        <f t="shared" ref="BO96:BO103" si="10">IFERROR(X96/J96,"0")</f>
        <v>0</v>
      </c>
      <c r="BP96" s="81">
        <f t="shared" ref="BP96:BP103" si="11">IFERROR(Y96/J96,"0")</f>
        <v>0</v>
      </c>
    </row>
    <row r="97" spans="1:68" ht="27" hidden="1" customHeight="1" x14ac:dyDescent="0.25">
      <c r="A97" s="63" t="s">
        <v>179</v>
      </c>
      <c r="B97" s="63" t="s">
        <v>180</v>
      </c>
      <c r="C97" s="36">
        <v>4301135793</v>
      </c>
      <c r="D97" s="413">
        <v>4620207491003</v>
      </c>
      <c r="E97" s="413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51" t="s">
        <v>181</v>
      </c>
      <c r="Q97" s="415"/>
      <c r="R97" s="415"/>
      <c r="S97" s="415"/>
      <c r="T97" s="416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164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hidden="1" customHeight="1" x14ac:dyDescent="0.25">
      <c r="A98" s="63" t="s">
        <v>182</v>
      </c>
      <c r="B98" s="63" t="s">
        <v>183</v>
      </c>
      <c r="C98" s="36">
        <v>4301135766</v>
      </c>
      <c r="D98" s="413">
        <v>4620207491003</v>
      </c>
      <c r="E98" s="413"/>
      <c r="F98" s="62">
        <v>0.24</v>
      </c>
      <c r="G98" s="37">
        <v>12</v>
      </c>
      <c r="H98" s="62">
        <v>2.88</v>
      </c>
      <c r="I98" s="62">
        <v>3.5836000000000001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52" t="s">
        <v>181</v>
      </c>
      <c r="Q98" s="415"/>
      <c r="R98" s="415"/>
      <c r="S98" s="415"/>
      <c r="T98" s="416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164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hidden="1" customHeight="1" x14ac:dyDescent="0.25">
      <c r="A99" s="63" t="s">
        <v>184</v>
      </c>
      <c r="B99" s="63" t="s">
        <v>185</v>
      </c>
      <c r="C99" s="36">
        <v>4301135595</v>
      </c>
      <c r="D99" s="413">
        <v>4607111035141</v>
      </c>
      <c r="E99" s="413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415"/>
      <c r="R99" s="415"/>
      <c r="S99" s="415"/>
      <c r="T99" s="416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186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hidden="1" customHeight="1" x14ac:dyDescent="0.25">
      <c r="A100" s="63" t="s">
        <v>187</v>
      </c>
      <c r="B100" s="63" t="s">
        <v>188</v>
      </c>
      <c r="C100" s="36">
        <v>4301135768</v>
      </c>
      <c r="D100" s="413">
        <v>4620207491034</v>
      </c>
      <c r="E100" s="413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95</v>
      </c>
      <c r="L100" s="37" t="s">
        <v>87</v>
      </c>
      <c r="M100" s="38" t="s">
        <v>85</v>
      </c>
      <c r="N100" s="38"/>
      <c r="O100" s="37">
        <v>180</v>
      </c>
      <c r="P100" s="454" t="s">
        <v>189</v>
      </c>
      <c r="Q100" s="415"/>
      <c r="R100" s="415"/>
      <c r="S100" s="415"/>
      <c r="T100" s="416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186</v>
      </c>
      <c r="AG100" s="81"/>
      <c r="AJ100" s="87" t="s">
        <v>88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hidden="1" customHeight="1" x14ac:dyDescent="0.25">
      <c r="A101" s="63" t="s">
        <v>190</v>
      </c>
      <c r="B101" s="63" t="s">
        <v>191</v>
      </c>
      <c r="C101" s="36">
        <v>4301135760</v>
      </c>
      <c r="D101" s="413">
        <v>4620207491010</v>
      </c>
      <c r="E101" s="413"/>
      <c r="F101" s="62">
        <v>0.24</v>
      </c>
      <c r="G101" s="37">
        <v>12</v>
      </c>
      <c r="H101" s="62">
        <v>2.88</v>
      </c>
      <c r="I101" s="62">
        <v>3.5836000000000001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55" t="s">
        <v>192</v>
      </c>
      <c r="Q101" s="415"/>
      <c r="R101" s="415"/>
      <c r="S101" s="415"/>
      <c r="T101" s="416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164</v>
      </c>
      <c r="AG101" s="81"/>
      <c r="AJ101" s="87" t="s">
        <v>88</v>
      </c>
      <c r="AK101" s="87">
        <v>1</v>
      </c>
      <c r="BB101" s="158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hidden="1" customHeight="1" x14ac:dyDescent="0.25">
      <c r="A102" s="63" t="s">
        <v>193</v>
      </c>
      <c r="B102" s="63" t="s">
        <v>194</v>
      </c>
      <c r="C102" s="36">
        <v>4301135571</v>
      </c>
      <c r="D102" s="413">
        <v>4607111035028</v>
      </c>
      <c r="E102" s="413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56" t="s">
        <v>195</v>
      </c>
      <c r="Q102" s="415"/>
      <c r="R102" s="415"/>
      <c r="S102" s="415"/>
      <c r="T102" s="416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164</v>
      </c>
      <c r="AG102" s="81"/>
      <c r="AJ102" s="87" t="s">
        <v>88</v>
      </c>
      <c r="AK102" s="87">
        <v>1</v>
      </c>
      <c r="BB102" s="160" t="s">
        <v>94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hidden="1" customHeight="1" x14ac:dyDescent="0.25">
      <c r="A103" s="63" t="s">
        <v>196</v>
      </c>
      <c r="B103" s="63" t="s">
        <v>197</v>
      </c>
      <c r="C103" s="36">
        <v>4301135285</v>
      </c>
      <c r="D103" s="413">
        <v>4607111036407</v>
      </c>
      <c r="E103" s="413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95</v>
      </c>
      <c r="L103" s="37" t="s">
        <v>87</v>
      </c>
      <c r="M103" s="38" t="s">
        <v>85</v>
      </c>
      <c r="N103" s="38"/>
      <c r="O103" s="37">
        <v>180</v>
      </c>
      <c r="P103" s="4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15"/>
      <c r="R103" s="415"/>
      <c r="S103" s="415"/>
      <c r="T103" s="41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198</v>
      </c>
      <c r="AG103" s="81"/>
      <c r="AJ103" s="87" t="s">
        <v>88</v>
      </c>
      <c r="AK103" s="87">
        <v>1</v>
      </c>
      <c r="BB103" s="162" t="s">
        <v>94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idden="1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0"/>
      <c r="O104" s="421"/>
      <c r="P104" s="417" t="s">
        <v>40</v>
      </c>
      <c r="Q104" s="418"/>
      <c r="R104" s="418"/>
      <c r="S104" s="418"/>
      <c r="T104" s="418"/>
      <c r="U104" s="418"/>
      <c r="V104" s="419"/>
      <c r="W104" s="42" t="s">
        <v>39</v>
      </c>
      <c r="X104" s="43">
        <f>IFERROR(SUM(X96:X103),"0")</f>
        <v>0</v>
      </c>
      <c r="Y104" s="43">
        <f>IFERROR(SUM(Y96:Y103),"0")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hidden="1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1"/>
      <c r="P105" s="417" t="s">
        <v>40</v>
      </c>
      <c r="Q105" s="418"/>
      <c r="R105" s="418"/>
      <c r="S105" s="418"/>
      <c r="T105" s="418"/>
      <c r="U105" s="418"/>
      <c r="V105" s="419"/>
      <c r="W105" s="42" t="s">
        <v>0</v>
      </c>
      <c r="X105" s="43">
        <f>IFERROR(SUMPRODUCT(X96:X103*H96:H103),"0")</f>
        <v>0</v>
      </c>
      <c r="Y105" s="43">
        <f>IFERROR(SUMPRODUCT(Y96:Y103*H96:H103),"0")</f>
        <v>0</v>
      </c>
      <c r="Z105" s="42"/>
      <c r="AA105" s="67"/>
      <c r="AB105" s="67"/>
      <c r="AC105" s="67"/>
    </row>
    <row r="106" spans="1:68" ht="16.5" hidden="1" customHeight="1" x14ac:dyDescent="0.25">
      <c r="A106" s="411" t="s">
        <v>199</v>
      </c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1"/>
      <c r="P106" s="411"/>
      <c r="Q106" s="411"/>
      <c r="R106" s="411"/>
      <c r="S106" s="411"/>
      <c r="T106" s="411"/>
      <c r="U106" s="411"/>
      <c r="V106" s="411"/>
      <c r="W106" s="411"/>
      <c r="X106" s="411"/>
      <c r="Y106" s="411"/>
      <c r="Z106" s="411"/>
      <c r="AA106" s="65"/>
      <c r="AB106" s="65"/>
      <c r="AC106" s="82"/>
    </row>
    <row r="107" spans="1:68" ht="14.25" hidden="1" customHeight="1" x14ac:dyDescent="0.25">
      <c r="A107" s="412" t="s">
        <v>140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412"/>
      <c r="AA107" s="66"/>
      <c r="AB107" s="66"/>
      <c r="AC107" s="83"/>
    </row>
    <row r="108" spans="1:68" ht="27" hidden="1" customHeight="1" x14ac:dyDescent="0.25">
      <c r="A108" s="63" t="s">
        <v>200</v>
      </c>
      <c r="B108" s="63" t="s">
        <v>201</v>
      </c>
      <c r="C108" s="36">
        <v>4301136070</v>
      </c>
      <c r="D108" s="413">
        <v>4607025784012</v>
      </c>
      <c r="E108" s="413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95</v>
      </c>
      <c r="L108" s="37" t="s">
        <v>87</v>
      </c>
      <c r="M108" s="38" t="s">
        <v>85</v>
      </c>
      <c r="N108" s="38"/>
      <c r="O108" s="37">
        <v>180</v>
      </c>
      <c r="P108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15"/>
      <c r="R108" s="415"/>
      <c r="S108" s="415"/>
      <c r="T108" s="416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202</v>
      </c>
      <c r="AG108" s="81"/>
      <c r="AJ108" s="87" t="s">
        <v>88</v>
      </c>
      <c r="AK108" s="87">
        <v>1</v>
      </c>
      <c r="BB108" s="164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hidden="1" customHeight="1" x14ac:dyDescent="0.25">
      <c r="A109" s="63" t="s">
        <v>203</v>
      </c>
      <c r="B109" s="63" t="s">
        <v>204</v>
      </c>
      <c r="C109" s="36">
        <v>4301136079</v>
      </c>
      <c r="D109" s="413">
        <v>4607025784319</v>
      </c>
      <c r="E109" s="413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5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415"/>
      <c r="R109" s="415"/>
      <c r="S109" s="415"/>
      <c r="T109" s="416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164</v>
      </c>
      <c r="AG109" s="81"/>
      <c r="AJ109" s="87" t="s">
        <v>88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idden="1" x14ac:dyDescent="0.2">
      <c r="A110" s="420"/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1"/>
      <c r="P110" s="417" t="s">
        <v>40</v>
      </c>
      <c r="Q110" s="418"/>
      <c r="R110" s="418"/>
      <c r="S110" s="418"/>
      <c r="T110" s="418"/>
      <c r="U110" s="418"/>
      <c r="V110" s="419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hidden="1" x14ac:dyDescent="0.2">
      <c r="A111" s="420"/>
      <c r="B111" s="420"/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1"/>
      <c r="P111" s="417" t="s">
        <v>40</v>
      </c>
      <c r="Q111" s="418"/>
      <c r="R111" s="418"/>
      <c r="S111" s="418"/>
      <c r="T111" s="418"/>
      <c r="U111" s="418"/>
      <c r="V111" s="419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hidden="1" customHeight="1" x14ac:dyDescent="0.25">
      <c r="A112" s="411" t="s">
        <v>205</v>
      </c>
      <c r="B112" s="411"/>
      <c r="C112" s="411"/>
      <c r="D112" s="411"/>
      <c r="E112" s="411"/>
      <c r="F112" s="411"/>
      <c r="G112" s="411"/>
      <c r="H112" s="411"/>
      <c r="I112" s="411"/>
      <c r="J112" s="411"/>
      <c r="K112" s="411"/>
      <c r="L112" s="411"/>
      <c r="M112" s="411"/>
      <c r="N112" s="411"/>
      <c r="O112" s="411"/>
      <c r="P112" s="411"/>
      <c r="Q112" s="411"/>
      <c r="R112" s="411"/>
      <c r="S112" s="411"/>
      <c r="T112" s="411"/>
      <c r="U112" s="411"/>
      <c r="V112" s="411"/>
      <c r="W112" s="411"/>
      <c r="X112" s="411"/>
      <c r="Y112" s="411"/>
      <c r="Z112" s="411"/>
      <c r="AA112" s="65"/>
      <c r="AB112" s="65"/>
      <c r="AC112" s="82"/>
    </row>
    <row r="113" spans="1:68" ht="14.25" hidden="1" customHeight="1" x14ac:dyDescent="0.25">
      <c r="A113" s="412" t="s">
        <v>81</v>
      </c>
      <c r="B113" s="412"/>
      <c r="C113" s="412"/>
      <c r="D113" s="412"/>
      <c r="E113" s="412"/>
      <c r="F113" s="412"/>
      <c r="G113" s="412"/>
      <c r="H113" s="412"/>
      <c r="I113" s="412"/>
      <c r="J113" s="412"/>
      <c r="K113" s="412"/>
      <c r="L113" s="412"/>
      <c r="M113" s="412"/>
      <c r="N113" s="412"/>
      <c r="O113" s="412"/>
      <c r="P113" s="412"/>
      <c r="Q113" s="412"/>
      <c r="R113" s="412"/>
      <c r="S113" s="412"/>
      <c r="T113" s="412"/>
      <c r="U113" s="412"/>
      <c r="V113" s="412"/>
      <c r="W113" s="412"/>
      <c r="X113" s="412"/>
      <c r="Y113" s="412"/>
      <c r="Z113" s="412"/>
      <c r="AA113" s="66"/>
      <c r="AB113" s="66"/>
      <c r="AC113" s="83"/>
    </row>
    <row r="114" spans="1:68" ht="27" hidden="1" customHeight="1" x14ac:dyDescent="0.25">
      <c r="A114" s="63" t="s">
        <v>206</v>
      </c>
      <c r="B114" s="63" t="s">
        <v>207</v>
      </c>
      <c r="C114" s="36">
        <v>4301071074</v>
      </c>
      <c r="D114" s="413">
        <v>4620207491157</v>
      </c>
      <c r="E114" s="413"/>
      <c r="F114" s="62">
        <v>0.7</v>
      </c>
      <c r="G114" s="37">
        <v>10</v>
      </c>
      <c r="H114" s="62">
        <v>7</v>
      </c>
      <c r="I114" s="62">
        <v>7.28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6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415"/>
      <c r="R114" s="415"/>
      <c r="S114" s="415"/>
      <c r="T114" s="416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ref="Y114:Y119" si="12">IFERROR(IF(X114="","",X114),"")</f>
        <v>0</v>
      </c>
      <c r="Z114" s="41">
        <f t="shared" ref="Z114:Z119" si="13">IFERROR(IF(X114="","",X114*0.0155),"")</f>
        <v>0</v>
      </c>
      <c r="AA114" s="68" t="s">
        <v>46</v>
      </c>
      <c r="AB114" s="69" t="s">
        <v>46</v>
      </c>
      <c r="AC114" s="167" t="s">
        <v>208</v>
      </c>
      <c r="AG114" s="81"/>
      <c r="AJ114" s="87" t="s">
        <v>88</v>
      </c>
      <c r="AK114" s="87">
        <v>1</v>
      </c>
      <c r="BB114" s="168" t="s">
        <v>70</v>
      </c>
      <c r="BM114" s="81">
        <f t="shared" ref="BM114:BM119" si="14">IFERROR(X114*I114,"0")</f>
        <v>0</v>
      </c>
      <c r="BN114" s="81">
        <f t="shared" ref="BN114:BN119" si="15">IFERROR(Y114*I114,"0")</f>
        <v>0</v>
      </c>
      <c r="BO114" s="81">
        <f t="shared" ref="BO114:BO119" si="16">IFERROR(X114/J114,"0")</f>
        <v>0</v>
      </c>
      <c r="BP114" s="81">
        <f t="shared" ref="BP114:BP119" si="17">IFERROR(Y114/J114,"0")</f>
        <v>0</v>
      </c>
    </row>
    <row r="115" spans="1:68" ht="27" hidden="1" customHeight="1" x14ac:dyDescent="0.25">
      <c r="A115" s="63" t="s">
        <v>209</v>
      </c>
      <c r="B115" s="63" t="s">
        <v>210</v>
      </c>
      <c r="C115" s="36">
        <v>4301071051</v>
      </c>
      <c r="D115" s="413">
        <v>4607111039262</v>
      </c>
      <c r="E115" s="413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15"/>
      <c r="R115" s="415"/>
      <c r="S115" s="415"/>
      <c r="T115" s="416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157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hidden="1" customHeight="1" x14ac:dyDescent="0.25">
      <c r="A116" s="63" t="s">
        <v>211</v>
      </c>
      <c r="B116" s="63" t="s">
        <v>212</v>
      </c>
      <c r="C116" s="36">
        <v>4301071038</v>
      </c>
      <c r="D116" s="413">
        <v>4607111039248</v>
      </c>
      <c r="E116" s="413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86</v>
      </c>
      <c r="L116" s="37" t="s">
        <v>87</v>
      </c>
      <c r="M116" s="38" t="s">
        <v>85</v>
      </c>
      <c r="N116" s="38"/>
      <c r="O116" s="37">
        <v>180</v>
      </c>
      <c r="P116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415"/>
      <c r="R116" s="415"/>
      <c r="S116" s="415"/>
      <c r="T116" s="416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157</v>
      </c>
      <c r="AG116" s="81"/>
      <c r="AJ116" s="87" t="s">
        <v>88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hidden="1" customHeight="1" x14ac:dyDescent="0.25">
      <c r="A117" s="63" t="s">
        <v>213</v>
      </c>
      <c r="B117" s="63" t="s">
        <v>214</v>
      </c>
      <c r="C117" s="36">
        <v>4301070976</v>
      </c>
      <c r="D117" s="413">
        <v>4607111034144</v>
      </c>
      <c r="E117" s="413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15"/>
      <c r="R117" s="415"/>
      <c r="S117" s="415"/>
      <c r="T117" s="416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157</v>
      </c>
      <c r="AG117" s="81"/>
      <c r="AJ117" s="87" t="s">
        <v>88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hidden="1" customHeight="1" x14ac:dyDescent="0.25">
      <c r="A118" s="63" t="s">
        <v>215</v>
      </c>
      <c r="B118" s="63" t="s">
        <v>216</v>
      </c>
      <c r="C118" s="36">
        <v>4301071049</v>
      </c>
      <c r="D118" s="413">
        <v>4607111039293</v>
      </c>
      <c r="E118" s="413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6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15"/>
      <c r="R118" s="415"/>
      <c r="S118" s="415"/>
      <c r="T118" s="416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157</v>
      </c>
      <c r="AG118" s="81"/>
      <c r="AJ118" s="87" t="s">
        <v>88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hidden="1" customHeight="1" x14ac:dyDescent="0.25">
      <c r="A119" s="63" t="s">
        <v>217</v>
      </c>
      <c r="B119" s="63" t="s">
        <v>218</v>
      </c>
      <c r="C119" s="36">
        <v>4301071039</v>
      </c>
      <c r="D119" s="413">
        <v>4607111039279</v>
      </c>
      <c r="E119" s="413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15"/>
      <c r="R119" s="415"/>
      <c r="S119" s="415"/>
      <c r="T119" s="416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157</v>
      </c>
      <c r="AG119" s="81"/>
      <c r="AJ119" s="87" t="s">
        <v>88</v>
      </c>
      <c r="AK119" s="87">
        <v>1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idden="1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1"/>
      <c r="P120" s="417" t="s">
        <v>40</v>
      </c>
      <c r="Q120" s="418"/>
      <c r="R120" s="418"/>
      <c r="S120" s="418"/>
      <c r="T120" s="418"/>
      <c r="U120" s="418"/>
      <c r="V120" s="419"/>
      <c r="W120" s="42" t="s">
        <v>39</v>
      </c>
      <c r="X120" s="43">
        <f>IFERROR(SUM(X114:X119),"0")</f>
        <v>0</v>
      </c>
      <c r="Y120" s="43">
        <f>IFERROR(SUM(Y114:Y119),"0")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hidden="1" x14ac:dyDescent="0.2">
      <c r="A121" s="420"/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1"/>
      <c r="P121" s="417" t="s">
        <v>40</v>
      </c>
      <c r="Q121" s="418"/>
      <c r="R121" s="418"/>
      <c r="S121" s="418"/>
      <c r="T121" s="418"/>
      <c r="U121" s="418"/>
      <c r="V121" s="419"/>
      <c r="W121" s="42" t="s">
        <v>0</v>
      </c>
      <c r="X121" s="43">
        <f>IFERROR(SUMPRODUCT(X114:X119*H114:H119),"0")</f>
        <v>0</v>
      </c>
      <c r="Y121" s="43">
        <f>IFERROR(SUMPRODUCT(Y114:Y119*H114:H119),"0")</f>
        <v>0</v>
      </c>
      <c r="Z121" s="42"/>
      <c r="AA121" s="67"/>
      <c r="AB121" s="67"/>
      <c r="AC121" s="67"/>
    </row>
    <row r="122" spans="1:68" ht="14.25" hidden="1" customHeight="1" x14ac:dyDescent="0.25">
      <c r="A122" s="412" t="s">
        <v>146</v>
      </c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412"/>
      <c r="S122" s="412"/>
      <c r="T122" s="412"/>
      <c r="U122" s="412"/>
      <c r="V122" s="412"/>
      <c r="W122" s="412"/>
      <c r="X122" s="412"/>
      <c r="Y122" s="412"/>
      <c r="Z122" s="412"/>
      <c r="AA122" s="66"/>
      <c r="AB122" s="66"/>
      <c r="AC122" s="83"/>
    </row>
    <row r="123" spans="1:68" ht="27" hidden="1" customHeight="1" x14ac:dyDescent="0.25">
      <c r="A123" s="63" t="s">
        <v>219</v>
      </c>
      <c r="B123" s="63" t="s">
        <v>220</v>
      </c>
      <c r="C123" s="36">
        <v>4301135670</v>
      </c>
      <c r="D123" s="413">
        <v>4620207490983</v>
      </c>
      <c r="E123" s="413"/>
      <c r="F123" s="62">
        <v>0.22</v>
      </c>
      <c r="G123" s="37">
        <v>12</v>
      </c>
      <c r="H123" s="62">
        <v>2.64</v>
      </c>
      <c r="I123" s="62">
        <v>3.3435999999999999</v>
      </c>
      <c r="J123" s="37">
        <v>70</v>
      </c>
      <c r="K123" s="37" t="s">
        <v>95</v>
      </c>
      <c r="L123" s="37" t="s">
        <v>87</v>
      </c>
      <c r="M123" s="38" t="s">
        <v>85</v>
      </c>
      <c r="N123" s="38"/>
      <c r="O123" s="37">
        <v>180</v>
      </c>
      <c r="P123" s="4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415"/>
      <c r="R123" s="415"/>
      <c r="S123" s="415"/>
      <c r="T123" s="41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9" t="s">
        <v>221</v>
      </c>
      <c r="AG123" s="81"/>
      <c r="AJ123" s="87" t="s">
        <v>88</v>
      </c>
      <c r="AK123" s="87">
        <v>1</v>
      </c>
      <c r="BB123" s="180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idden="1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0"/>
      <c r="O124" s="421"/>
      <c r="P124" s="417" t="s">
        <v>40</v>
      </c>
      <c r="Q124" s="418"/>
      <c r="R124" s="418"/>
      <c r="S124" s="418"/>
      <c r="T124" s="418"/>
      <c r="U124" s="418"/>
      <c r="V124" s="419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hidden="1" x14ac:dyDescent="0.2">
      <c r="A125" s="420"/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1"/>
      <c r="P125" s="417" t="s">
        <v>40</v>
      </c>
      <c r="Q125" s="418"/>
      <c r="R125" s="418"/>
      <c r="S125" s="418"/>
      <c r="T125" s="418"/>
      <c r="U125" s="418"/>
      <c r="V125" s="419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hidden="1" customHeight="1" x14ac:dyDescent="0.25">
      <c r="A126" s="411" t="s">
        <v>222</v>
      </c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65"/>
      <c r="AB126" s="65"/>
      <c r="AC126" s="82"/>
    </row>
    <row r="127" spans="1:68" ht="14.25" hidden="1" customHeight="1" x14ac:dyDescent="0.25">
      <c r="A127" s="412" t="s">
        <v>146</v>
      </c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2"/>
      <c r="P127" s="412"/>
      <c r="Q127" s="412"/>
      <c r="R127" s="412"/>
      <c r="S127" s="412"/>
      <c r="T127" s="412"/>
      <c r="U127" s="412"/>
      <c r="V127" s="412"/>
      <c r="W127" s="412"/>
      <c r="X127" s="412"/>
      <c r="Y127" s="412"/>
      <c r="Z127" s="412"/>
      <c r="AA127" s="66"/>
      <c r="AB127" s="66"/>
      <c r="AC127" s="83"/>
    </row>
    <row r="128" spans="1:68" ht="27" hidden="1" customHeight="1" x14ac:dyDescent="0.25">
      <c r="A128" s="63" t="s">
        <v>223</v>
      </c>
      <c r="B128" s="63" t="s">
        <v>224</v>
      </c>
      <c r="C128" s="36">
        <v>4301135555</v>
      </c>
      <c r="D128" s="413">
        <v>4607111034014</v>
      </c>
      <c r="E128" s="413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87</v>
      </c>
      <c r="M128" s="38" t="s">
        <v>85</v>
      </c>
      <c r="N128" s="38"/>
      <c r="O128" s="37">
        <v>180</v>
      </c>
      <c r="P12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415"/>
      <c r="R128" s="415"/>
      <c r="S128" s="415"/>
      <c r="T128" s="41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225</v>
      </c>
      <c r="AG128" s="81"/>
      <c r="AJ128" s="87" t="s">
        <v>88</v>
      </c>
      <c r="AK128" s="87">
        <v>1</v>
      </c>
      <c r="BB128" s="182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hidden="1" customHeight="1" x14ac:dyDescent="0.25">
      <c r="A129" s="63" t="s">
        <v>226</v>
      </c>
      <c r="B129" s="63" t="s">
        <v>227</v>
      </c>
      <c r="C129" s="36">
        <v>4301135532</v>
      </c>
      <c r="D129" s="413">
        <v>4607111033994</v>
      </c>
      <c r="E129" s="41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415"/>
      <c r="R129" s="415"/>
      <c r="S129" s="415"/>
      <c r="T129" s="41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164</v>
      </c>
      <c r="AG129" s="81"/>
      <c r="AJ129" s="87" t="s">
        <v>88</v>
      </c>
      <c r="AK129" s="87">
        <v>1</v>
      </c>
      <c r="BB129" s="184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idden="1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1"/>
      <c r="P130" s="417" t="s">
        <v>40</v>
      </c>
      <c r="Q130" s="418"/>
      <c r="R130" s="418"/>
      <c r="S130" s="418"/>
      <c r="T130" s="418"/>
      <c r="U130" s="418"/>
      <c r="V130" s="419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hidden="1" x14ac:dyDescent="0.2">
      <c r="A131" s="420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0"/>
      <c r="O131" s="421"/>
      <c r="P131" s="417" t="s">
        <v>40</v>
      </c>
      <c r="Q131" s="418"/>
      <c r="R131" s="418"/>
      <c r="S131" s="418"/>
      <c r="T131" s="418"/>
      <c r="U131" s="418"/>
      <c r="V131" s="419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hidden="1" customHeight="1" x14ac:dyDescent="0.25">
      <c r="A132" s="411" t="s">
        <v>228</v>
      </c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  <c r="X132" s="411"/>
      <c r="Y132" s="411"/>
      <c r="Z132" s="411"/>
      <c r="AA132" s="65"/>
      <c r="AB132" s="65"/>
      <c r="AC132" s="82"/>
    </row>
    <row r="133" spans="1:68" ht="14.25" hidden="1" customHeight="1" x14ac:dyDescent="0.25">
      <c r="A133" s="412" t="s">
        <v>146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412"/>
      <c r="AA133" s="66"/>
      <c r="AB133" s="66"/>
      <c r="AC133" s="83"/>
    </row>
    <row r="134" spans="1:68" ht="27" hidden="1" customHeight="1" x14ac:dyDescent="0.25">
      <c r="A134" s="63" t="s">
        <v>229</v>
      </c>
      <c r="B134" s="63" t="s">
        <v>230</v>
      </c>
      <c r="C134" s="36">
        <v>4301135549</v>
      </c>
      <c r="D134" s="413">
        <v>4607111039095</v>
      </c>
      <c r="E134" s="413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95</v>
      </c>
      <c r="L134" s="37" t="s">
        <v>87</v>
      </c>
      <c r="M134" s="38" t="s">
        <v>85</v>
      </c>
      <c r="N134" s="38"/>
      <c r="O134" s="37">
        <v>180</v>
      </c>
      <c r="P134" s="4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5"/>
      <c r="R134" s="415"/>
      <c r="S134" s="415"/>
      <c r="T134" s="41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231</v>
      </c>
      <c r="AG134" s="81"/>
      <c r="AJ134" s="87" t="s">
        <v>88</v>
      </c>
      <c r="AK134" s="87">
        <v>1</v>
      </c>
      <c r="BB134" s="186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hidden="1" customHeight="1" x14ac:dyDescent="0.25">
      <c r="A135" s="63" t="s">
        <v>232</v>
      </c>
      <c r="B135" s="63" t="s">
        <v>233</v>
      </c>
      <c r="C135" s="36">
        <v>4301135550</v>
      </c>
      <c r="D135" s="413">
        <v>4607111034199</v>
      </c>
      <c r="E135" s="413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5"/>
      <c r="R135" s="415"/>
      <c r="S135" s="415"/>
      <c r="T135" s="41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234</v>
      </c>
      <c r="AG135" s="81"/>
      <c r="AJ135" s="87" t="s">
        <v>88</v>
      </c>
      <c r="AK135" s="87">
        <v>1</v>
      </c>
      <c r="BB135" s="188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idden="1" x14ac:dyDescent="0.2">
      <c r="A136" s="420"/>
      <c r="B136" s="420"/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0"/>
      <c r="O136" s="421"/>
      <c r="P136" s="417" t="s">
        <v>40</v>
      </c>
      <c r="Q136" s="418"/>
      <c r="R136" s="418"/>
      <c r="S136" s="418"/>
      <c r="T136" s="418"/>
      <c r="U136" s="418"/>
      <c r="V136" s="419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hidden="1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1"/>
      <c r="P137" s="417" t="s">
        <v>40</v>
      </c>
      <c r="Q137" s="418"/>
      <c r="R137" s="418"/>
      <c r="S137" s="418"/>
      <c r="T137" s="418"/>
      <c r="U137" s="418"/>
      <c r="V137" s="419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hidden="1" customHeight="1" x14ac:dyDescent="0.25">
      <c r="A138" s="411" t="s">
        <v>235</v>
      </c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65"/>
      <c r="AB138" s="65"/>
      <c r="AC138" s="82"/>
    </row>
    <row r="139" spans="1:68" ht="14.25" hidden="1" customHeight="1" x14ac:dyDescent="0.25">
      <c r="A139" s="412" t="s">
        <v>146</v>
      </c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  <c r="S139" s="412"/>
      <c r="T139" s="412"/>
      <c r="U139" s="412"/>
      <c r="V139" s="412"/>
      <c r="W139" s="412"/>
      <c r="X139" s="412"/>
      <c r="Y139" s="412"/>
      <c r="Z139" s="412"/>
      <c r="AA139" s="66"/>
      <c r="AB139" s="66"/>
      <c r="AC139" s="83"/>
    </row>
    <row r="140" spans="1:68" ht="27" hidden="1" customHeight="1" x14ac:dyDescent="0.25">
      <c r="A140" s="63" t="s">
        <v>236</v>
      </c>
      <c r="B140" s="63" t="s">
        <v>237</v>
      </c>
      <c r="C140" s="36">
        <v>4301135275</v>
      </c>
      <c r="D140" s="413">
        <v>4607111034380</v>
      </c>
      <c r="E140" s="413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5"/>
      <c r="R140" s="415"/>
      <c r="S140" s="415"/>
      <c r="T140" s="41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238</v>
      </c>
      <c r="AG140" s="81"/>
      <c r="AJ140" s="87" t="s">
        <v>88</v>
      </c>
      <c r="AK140" s="87">
        <v>1</v>
      </c>
      <c r="BB140" s="190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hidden="1" customHeight="1" x14ac:dyDescent="0.25">
      <c r="A141" s="63" t="s">
        <v>239</v>
      </c>
      <c r="B141" s="63" t="s">
        <v>240</v>
      </c>
      <c r="C141" s="36">
        <v>4301135753</v>
      </c>
      <c r="D141" s="413">
        <v>4620207490914</v>
      </c>
      <c r="E141" s="413"/>
      <c r="F141" s="62">
        <v>0.2</v>
      </c>
      <c r="G141" s="37">
        <v>12</v>
      </c>
      <c r="H141" s="62">
        <v>2.4</v>
      </c>
      <c r="I141" s="62">
        <v>2.68</v>
      </c>
      <c r="J141" s="37">
        <v>70</v>
      </c>
      <c r="K141" s="37" t="s">
        <v>95</v>
      </c>
      <c r="L141" s="37" t="s">
        <v>87</v>
      </c>
      <c r="M141" s="38" t="s">
        <v>85</v>
      </c>
      <c r="N141" s="38"/>
      <c r="O141" s="37">
        <v>180</v>
      </c>
      <c r="P141" s="472" t="s">
        <v>241</v>
      </c>
      <c r="Q141" s="415"/>
      <c r="R141" s="415"/>
      <c r="S141" s="415"/>
      <c r="T141" s="41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225</v>
      </c>
      <c r="AG141" s="81"/>
      <c r="AJ141" s="87" t="s">
        <v>88</v>
      </c>
      <c r="AK141" s="87">
        <v>1</v>
      </c>
      <c r="BB141" s="192" t="s">
        <v>94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ht="27" hidden="1" customHeight="1" x14ac:dyDescent="0.25">
      <c r="A142" s="63" t="s">
        <v>242</v>
      </c>
      <c r="B142" s="63" t="s">
        <v>243</v>
      </c>
      <c r="C142" s="36">
        <v>4301135778</v>
      </c>
      <c r="D142" s="413">
        <v>4620207490853</v>
      </c>
      <c r="E142" s="413"/>
      <c r="F142" s="62">
        <v>0.2</v>
      </c>
      <c r="G142" s="37">
        <v>12</v>
      </c>
      <c r="H142" s="62">
        <v>2.4</v>
      </c>
      <c r="I142" s="62">
        <v>2.68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73" t="s">
        <v>244</v>
      </c>
      <c r="Q142" s="415"/>
      <c r="R142" s="415"/>
      <c r="S142" s="415"/>
      <c r="T142" s="416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225</v>
      </c>
      <c r="AG142" s="81"/>
      <c r="AJ142" s="87" t="s">
        <v>88</v>
      </c>
      <c r="AK142" s="87">
        <v>1</v>
      </c>
      <c r="BB142" s="194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idden="1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1"/>
      <c r="P143" s="417" t="s">
        <v>40</v>
      </c>
      <c r="Q143" s="418"/>
      <c r="R143" s="418"/>
      <c r="S143" s="418"/>
      <c r="T143" s="418"/>
      <c r="U143" s="418"/>
      <c r="V143" s="419"/>
      <c r="W143" s="42" t="s">
        <v>39</v>
      </c>
      <c r="X143" s="43">
        <f>IFERROR(SUM(X140:X142),"0")</f>
        <v>0</v>
      </c>
      <c r="Y143" s="43">
        <f>IFERROR(SUM(Y140:Y142),"0")</f>
        <v>0</v>
      </c>
      <c r="Z143" s="43">
        <f>IFERROR(IF(Z140="",0,Z140),"0")+IFERROR(IF(Z141="",0,Z141),"0")+IFERROR(IF(Z142="",0,Z142),"0")</f>
        <v>0</v>
      </c>
      <c r="AA143" s="67"/>
      <c r="AB143" s="67"/>
      <c r="AC143" s="67"/>
    </row>
    <row r="144" spans="1:68" hidden="1" x14ac:dyDescent="0.2">
      <c r="A144" s="420"/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1"/>
      <c r="P144" s="417" t="s">
        <v>40</v>
      </c>
      <c r="Q144" s="418"/>
      <c r="R144" s="418"/>
      <c r="S144" s="418"/>
      <c r="T144" s="418"/>
      <c r="U144" s="418"/>
      <c r="V144" s="419"/>
      <c r="W144" s="42" t="s">
        <v>0</v>
      </c>
      <c r="X144" s="43">
        <f>IFERROR(SUMPRODUCT(X140:X142*H140:H142),"0")</f>
        <v>0</v>
      </c>
      <c r="Y144" s="43">
        <f>IFERROR(SUMPRODUCT(Y140:Y142*H140:H142),"0")</f>
        <v>0</v>
      </c>
      <c r="Z144" s="42"/>
      <c r="AA144" s="67"/>
      <c r="AB144" s="67"/>
      <c r="AC144" s="67"/>
    </row>
    <row r="145" spans="1:68" ht="16.5" hidden="1" customHeight="1" x14ac:dyDescent="0.25">
      <c r="A145" s="411" t="s">
        <v>245</v>
      </c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65"/>
      <c r="AB145" s="65"/>
      <c r="AC145" s="82"/>
    </row>
    <row r="146" spans="1:68" ht="14.25" hidden="1" customHeight="1" x14ac:dyDescent="0.25">
      <c r="A146" s="412" t="s">
        <v>146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6"/>
      <c r="AB146" s="66"/>
      <c r="AC146" s="83"/>
    </row>
    <row r="147" spans="1:68" ht="27" hidden="1" customHeight="1" x14ac:dyDescent="0.25">
      <c r="A147" s="63" t="s">
        <v>246</v>
      </c>
      <c r="B147" s="63" t="s">
        <v>247</v>
      </c>
      <c r="C147" s="36">
        <v>4301135570</v>
      </c>
      <c r="D147" s="413">
        <v>4607111035806</v>
      </c>
      <c r="E147" s="413"/>
      <c r="F147" s="62">
        <v>0.25</v>
      </c>
      <c r="G147" s="37">
        <v>12</v>
      </c>
      <c r="H147" s="62">
        <v>3</v>
      </c>
      <c r="I147" s="62">
        <v>3.7035999999999998</v>
      </c>
      <c r="J147" s="37">
        <v>70</v>
      </c>
      <c r="K147" s="37" t="s">
        <v>95</v>
      </c>
      <c r="L147" s="37" t="s">
        <v>87</v>
      </c>
      <c r="M147" s="38" t="s">
        <v>85</v>
      </c>
      <c r="N147" s="38"/>
      <c r="O147" s="37">
        <v>180</v>
      </c>
      <c r="P147" s="4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415"/>
      <c r="R147" s="415"/>
      <c r="S147" s="415"/>
      <c r="T147" s="416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195" t="s">
        <v>248</v>
      </c>
      <c r="AG147" s="81"/>
      <c r="AJ147" s="87" t="s">
        <v>88</v>
      </c>
      <c r="AK147" s="87">
        <v>1</v>
      </c>
      <c r="BB147" s="196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idden="1" x14ac:dyDescent="0.2">
      <c r="A148" s="420"/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1"/>
      <c r="P148" s="417" t="s">
        <v>40</v>
      </c>
      <c r="Q148" s="418"/>
      <c r="R148" s="418"/>
      <c r="S148" s="418"/>
      <c r="T148" s="418"/>
      <c r="U148" s="418"/>
      <c r="V148" s="419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420"/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1"/>
      <c r="P149" s="417" t="s">
        <v>40</v>
      </c>
      <c r="Q149" s="418"/>
      <c r="R149" s="418"/>
      <c r="S149" s="418"/>
      <c r="T149" s="418"/>
      <c r="U149" s="418"/>
      <c r="V149" s="419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hidden="1" customHeight="1" x14ac:dyDescent="0.25">
      <c r="A150" s="411" t="s">
        <v>249</v>
      </c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65"/>
      <c r="AB150" s="65"/>
      <c r="AC150" s="82"/>
    </row>
    <row r="151" spans="1:68" ht="14.25" hidden="1" customHeight="1" x14ac:dyDescent="0.25">
      <c r="A151" s="412" t="s">
        <v>146</v>
      </c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  <c r="U151" s="412"/>
      <c r="V151" s="412"/>
      <c r="W151" s="412"/>
      <c r="X151" s="412"/>
      <c r="Y151" s="412"/>
      <c r="Z151" s="412"/>
      <c r="AA151" s="66"/>
      <c r="AB151" s="66"/>
      <c r="AC151" s="83"/>
    </row>
    <row r="152" spans="1:68" ht="16.5" hidden="1" customHeight="1" x14ac:dyDescent="0.25">
      <c r="A152" s="63" t="s">
        <v>250</v>
      </c>
      <c r="B152" s="63" t="s">
        <v>251</v>
      </c>
      <c r="C152" s="36">
        <v>4301135607</v>
      </c>
      <c r="D152" s="413">
        <v>4607111039613</v>
      </c>
      <c r="E152" s="413"/>
      <c r="F152" s="62">
        <v>0.09</v>
      </c>
      <c r="G152" s="37">
        <v>30</v>
      </c>
      <c r="H152" s="62">
        <v>2.7</v>
      </c>
      <c r="I152" s="62">
        <v>3.09</v>
      </c>
      <c r="J152" s="37">
        <v>126</v>
      </c>
      <c r="K152" s="37" t="s">
        <v>95</v>
      </c>
      <c r="L152" s="37" t="s">
        <v>87</v>
      </c>
      <c r="M152" s="38" t="s">
        <v>85</v>
      </c>
      <c r="N152" s="38"/>
      <c r="O152" s="37">
        <v>180</v>
      </c>
      <c r="P152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415"/>
      <c r="R152" s="415"/>
      <c r="S152" s="415"/>
      <c r="T152" s="41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IFERROR(IF(X152="","",X152*0.00936),"")</f>
        <v>0</v>
      </c>
      <c r="AA152" s="68" t="s">
        <v>46</v>
      </c>
      <c r="AB152" s="69" t="s">
        <v>46</v>
      </c>
      <c r="AC152" s="197" t="s">
        <v>231</v>
      </c>
      <c r="AG152" s="81"/>
      <c r="AJ152" s="87" t="s">
        <v>88</v>
      </c>
      <c r="AK152" s="87">
        <v>1</v>
      </c>
      <c r="BB152" s="198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idden="1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1"/>
      <c r="P153" s="417" t="s">
        <v>40</v>
      </c>
      <c r="Q153" s="418"/>
      <c r="R153" s="418"/>
      <c r="S153" s="418"/>
      <c r="T153" s="418"/>
      <c r="U153" s="418"/>
      <c r="V153" s="419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hidden="1" x14ac:dyDescent="0.2">
      <c r="A154" s="420"/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1"/>
      <c r="P154" s="417" t="s">
        <v>40</v>
      </c>
      <c r="Q154" s="418"/>
      <c r="R154" s="418"/>
      <c r="S154" s="418"/>
      <c r="T154" s="418"/>
      <c r="U154" s="418"/>
      <c r="V154" s="419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hidden="1" customHeight="1" x14ac:dyDescent="0.25">
      <c r="A155" s="411" t="s">
        <v>252</v>
      </c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65"/>
      <c r="AB155" s="65"/>
      <c r="AC155" s="82"/>
    </row>
    <row r="156" spans="1:68" ht="14.25" hidden="1" customHeight="1" x14ac:dyDescent="0.25">
      <c r="A156" s="412" t="s">
        <v>253</v>
      </c>
      <c r="B156" s="412"/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66"/>
      <c r="AB156" s="66"/>
      <c r="AC156" s="83"/>
    </row>
    <row r="157" spans="1:68" ht="27" hidden="1" customHeight="1" x14ac:dyDescent="0.25">
      <c r="A157" s="63" t="s">
        <v>254</v>
      </c>
      <c r="B157" s="63" t="s">
        <v>255</v>
      </c>
      <c r="C157" s="36">
        <v>4301135540</v>
      </c>
      <c r="D157" s="413">
        <v>4607111035646</v>
      </c>
      <c r="E157" s="413"/>
      <c r="F157" s="62">
        <v>0.2</v>
      </c>
      <c r="G157" s="37">
        <v>8</v>
      </c>
      <c r="H157" s="62">
        <v>1.6</v>
      </c>
      <c r="I157" s="62">
        <v>2.12</v>
      </c>
      <c r="J157" s="37">
        <v>72</v>
      </c>
      <c r="K157" s="37" t="s">
        <v>257</v>
      </c>
      <c r="L157" s="37" t="s">
        <v>87</v>
      </c>
      <c r="M157" s="38" t="s">
        <v>85</v>
      </c>
      <c r="N157" s="38"/>
      <c r="O157" s="37">
        <v>180</v>
      </c>
      <c r="P157" s="4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415"/>
      <c r="R157" s="415"/>
      <c r="S157" s="415"/>
      <c r="T157" s="41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IFERROR(IF(X157="","",X157*0.01157),"")</f>
        <v>0</v>
      </c>
      <c r="AA157" s="68" t="s">
        <v>46</v>
      </c>
      <c r="AB157" s="69" t="s">
        <v>46</v>
      </c>
      <c r="AC157" s="199" t="s">
        <v>256</v>
      </c>
      <c r="AG157" s="81"/>
      <c r="AJ157" s="87" t="s">
        <v>88</v>
      </c>
      <c r="AK157" s="87">
        <v>1</v>
      </c>
      <c r="BB157" s="200" t="s">
        <v>94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idden="1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1"/>
      <c r="P158" s="417" t="s">
        <v>40</v>
      </c>
      <c r="Q158" s="418"/>
      <c r="R158" s="418"/>
      <c r="S158" s="418"/>
      <c r="T158" s="418"/>
      <c r="U158" s="418"/>
      <c r="V158" s="419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hidden="1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1"/>
      <c r="P159" s="417" t="s">
        <v>40</v>
      </c>
      <c r="Q159" s="418"/>
      <c r="R159" s="418"/>
      <c r="S159" s="418"/>
      <c r="T159" s="418"/>
      <c r="U159" s="418"/>
      <c r="V159" s="419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16.5" hidden="1" customHeight="1" x14ac:dyDescent="0.25">
      <c r="A160" s="411" t="s">
        <v>258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65"/>
      <c r="AB160" s="65"/>
      <c r="AC160" s="82"/>
    </row>
    <row r="161" spans="1:68" ht="14.25" hidden="1" customHeight="1" x14ac:dyDescent="0.25">
      <c r="A161" s="412" t="s">
        <v>146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412"/>
      <c r="Z161" s="412"/>
      <c r="AA161" s="66"/>
      <c r="AB161" s="66"/>
      <c r="AC161" s="83"/>
    </row>
    <row r="162" spans="1:68" ht="27" hidden="1" customHeight="1" x14ac:dyDescent="0.25">
      <c r="A162" s="63" t="s">
        <v>259</v>
      </c>
      <c r="B162" s="63" t="s">
        <v>260</v>
      </c>
      <c r="C162" s="36">
        <v>4301135591</v>
      </c>
      <c r="D162" s="413">
        <v>4607111036568</v>
      </c>
      <c r="E162" s="413"/>
      <c r="F162" s="62">
        <v>0.28000000000000003</v>
      </c>
      <c r="G162" s="37">
        <v>6</v>
      </c>
      <c r="H162" s="62">
        <v>1.68</v>
      </c>
      <c r="I162" s="62">
        <v>2.1017999999999999</v>
      </c>
      <c r="J162" s="37">
        <v>140</v>
      </c>
      <c r="K162" s="37" t="s">
        <v>95</v>
      </c>
      <c r="L162" s="37" t="s">
        <v>87</v>
      </c>
      <c r="M162" s="38" t="s">
        <v>85</v>
      </c>
      <c r="N162" s="38"/>
      <c r="O162" s="37">
        <v>180</v>
      </c>
      <c r="P162" s="4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415"/>
      <c r="R162" s="415"/>
      <c r="S162" s="415"/>
      <c r="T162" s="41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IFERROR(IF(X162="","",X162*0.00941),"")</f>
        <v>0</v>
      </c>
      <c r="AA162" s="68" t="s">
        <v>46</v>
      </c>
      <c r="AB162" s="69" t="s">
        <v>46</v>
      </c>
      <c r="AC162" s="201" t="s">
        <v>261</v>
      </c>
      <c r="AG162" s="81"/>
      <c r="AJ162" s="87" t="s">
        <v>88</v>
      </c>
      <c r="AK162" s="87">
        <v>1</v>
      </c>
      <c r="BB162" s="202" t="s">
        <v>94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idden="1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O163" s="421"/>
      <c r="P163" s="417" t="s">
        <v>40</v>
      </c>
      <c r="Q163" s="418"/>
      <c r="R163" s="418"/>
      <c r="S163" s="418"/>
      <c r="T163" s="418"/>
      <c r="U163" s="418"/>
      <c r="V163" s="419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O164" s="421"/>
      <c r="P164" s="417" t="s">
        <v>40</v>
      </c>
      <c r="Q164" s="418"/>
      <c r="R164" s="418"/>
      <c r="S164" s="418"/>
      <c r="T164" s="418"/>
      <c r="U164" s="418"/>
      <c r="V164" s="419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27.75" hidden="1" customHeight="1" x14ac:dyDescent="0.2">
      <c r="A165" s="410" t="s">
        <v>262</v>
      </c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  <c r="AA165" s="54"/>
      <c r="AB165" s="54"/>
      <c r="AC165" s="54"/>
    </row>
    <row r="166" spans="1:68" ht="16.5" hidden="1" customHeight="1" x14ac:dyDescent="0.25">
      <c r="A166" s="411" t="s">
        <v>263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5"/>
      <c r="AB166" s="65"/>
      <c r="AC166" s="82"/>
    </row>
    <row r="167" spans="1:68" ht="14.25" hidden="1" customHeight="1" x14ac:dyDescent="0.25">
      <c r="A167" s="412" t="s">
        <v>146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412"/>
      <c r="AA167" s="66"/>
      <c r="AB167" s="66"/>
      <c r="AC167" s="83"/>
    </row>
    <row r="168" spans="1:68" ht="27" hidden="1" customHeight="1" x14ac:dyDescent="0.25">
      <c r="A168" s="63" t="s">
        <v>264</v>
      </c>
      <c r="B168" s="63" t="s">
        <v>265</v>
      </c>
      <c r="C168" s="36">
        <v>4301135548</v>
      </c>
      <c r="D168" s="413">
        <v>4607111039057</v>
      </c>
      <c r="E168" s="413"/>
      <c r="F168" s="62">
        <v>1.8</v>
      </c>
      <c r="G168" s="37">
        <v>1</v>
      </c>
      <c r="H168" s="62">
        <v>1.8</v>
      </c>
      <c r="I168" s="62">
        <v>1.9</v>
      </c>
      <c r="J168" s="37">
        <v>234</v>
      </c>
      <c r="K168" s="37" t="s">
        <v>158</v>
      </c>
      <c r="L168" s="37" t="s">
        <v>87</v>
      </c>
      <c r="M168" s="38" t="s">
        <v>85</v>
      </c>
      <c r="N168" s="38"/>
      <c r="O168" s="37">
        <v>180</v>
      </c>
      <c r="P168" s="478" t="s">
        <v>266</v>
      </c>
      <c r="Q168" s="415"/>
      <c r="R168" s="415"/>
      <c r="S168" s="415"/>
      <c r="T168" s="41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IFERROR(IF(X168="","",X168*0.00502),"")</f>
        <v>0</v>
      </c>
      <c r="AA168" s="68" t="s">
        <v>46</v>
      </c>
      <c r="AB168" s="69" t="s">
        <v>46</v>
      </c>
      <c r="AC168" s="203" t="s">
        <v>231</v>
      </c>
      <c r="AG168" s="81"/>
      <c r="AJ168" s="87" t="s">
        <v>88</v>
      </c>
      <c r="AK168" s="87">
        <v>1</v>
      </c>
      <c r="BB168" s="204" t="s">
        <v>94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idden="1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0"/>
      <c r="O169" s="421"/>
      <c r="P169" s="417" t="s">
        <v>40</v>
      </c>
      <c r="Q169" s="418"/>
      <c r="R169" s="418"/>
      <c r="S169" s="418"/>
      <c r="T169" s="418"/>
      <c r="U169" s="418"/>
      <c r="V169" s="419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0"/>
      <c r="O170" s="421"/>
      <c r="P170" s="417" t="s">
        <v>40</v>
      </c>
      <c r="Q170" s="418"/>
      <c r="R170" s="418"/>
      <c r="S170" s="418"/>
      <c r="T170" s="418"/>
      <c r="U170" s="418"/>
      <c r="V170" s="419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hidden="1" customHeight="1" x14ac:dyDescent="0.25">
      <c r="A171" s="411" t="s">
        <v>267</v>
      </c>
      <c r="B171" s="411"/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65"/>
      <c r="AB171" s="65"/>
      <c r="AC171" s="82"/>
    </row>
    <row r="172" spans="1:68" ht="14.25" hidden="1" customHeight="1" x14ac:dyDescent="0.25">
      <c r="A172" s="412" t="s">
        <v>81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412"/>
      <c r="AA172" s="66"/>
      <c r="AB172" s="66"/>
      <c r="AC172" s="83"/>
    </row>
    <row r="173" spans="1:68" ht="16.5" hidden="1" customHeight="1" x14ac:dyDescent="0.25">
      <c r="A173" s="63" t="s">
        <v>268</v>
      </c>
      <c r="B173" s="63" t="s">
        <v>269</v>
      </c>
      <c r="C173" s="36">
        <v>4301071062</v>
      </c>
      <c r="D173" s="413">
        <v>4607111036384</v>
      </c>
      <c r="E173" s="413"/>
      <c r="F173" s="62">
        <v>5</v>
      </c>
      <c r="G173" s="37">
        <v>1</v>
      </c>
      <c r="H173" s="62">
        <v>5</v>
      </c>
      <c r="I173" s="62">
        <v>5.2106000000000003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79" t="s">
        <v>270</v>
      </c>
      <c r="Q173" s="415"/>
      <c r="R173" s="415"/>
      <c r="S173" s="415"/>
      <c r="T173" s="41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271</v>
      </c>
      <c r="AG173" s="81"/>
      <c r="AJ173" s="87" t="s">
        <v>88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16.5" hidden="1" customHeight="1" x14ac:dyDescent="0.25">
      <c r="A174" s="63" t="s">
        <v>272</v>
      </c>
      <c r="B174" s="63" t="s">
        <v>273</v>
      </c>
      <c r="C174" s="36">
        <v>4301071056</v>
      </c>
      <c r="D174" s="413">
        <v>4640242180250</v>
      </c>
      <c r="E174" s="413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87</v>
      </c>
      <c r="M174" s="38" t="s">
        <v>85</v>
      </c>
      <c r="N174" s="38"/>
      <c r="O174" s="37">
        <v>180</v>
      </c>
      <c r="P174" s="480" t="s">
        <v>274</v>
      </c>
      <c r="Q174" s="415"/>
      <c r="R174" s="415"/>
      <c r="S174" s="415"/>
      <c r="T174" s="41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275</v>
      </c>
      <c r="AG174" s="81"/>
      <c r="AJ174" s="87" t="s">
        <v>88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hidden="1" customHeight="1" x14ac:dyDescent="0.25">
      <c r="A175" s="63" t="s">
        <v>276</v>
      </c>
      <c r="B175" s="63" t="s">
        <v>277</v>
      </c>
      <c r="C175" s="36">
        <v>4301071050</v>
      </c>
      <c r="D175" s="413">
        <v>4607111036216</v>
      </c>
      <c r="E175" s="413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415"/>
      <c r="R175" s="415"/>
      <c r="S175" s="415"/>
      <c r="T175" s="416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278</v>
      </c>
      <c r="AG175" s="81"/>
      <c r="AJ175" s="87" t="s">
        <v>88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hidden="1" customHeight="1" x14ac:dyDescent="0.25">
      <c r="A176" s="63" t="s">
        <v>279</v>
      </c>
      <c r="B176" s="63" t="s">
        <v>280</v>
      </c>
      <c r="C176" s="36">
        <v>4301071061</v>
      </c>
      <c r="D176" s="413">
        <v>4607111036278</v>
      </c>
      <c r="E176" s="413"/>
      <c r="F176" s="62">
        <v>5</v>
      </c>
      <c r="G176" s="37">
        <v>1</v>
      </c>
      <c r="H176" s="62">
        <v>5</v>
      </c>
      <c r="I176" s="62">
        <v>5.2405999999999997</v>
      </c>
      <c r="J176" s="37">
        <v>84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415"/>
      <c r="R176" s="415"/>
      <c r="S176" s="415"/>
      <c r="T176" s="416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IFERROR(IF(X176="","",X176*0.0155),"")</f>
        <v>0</v>
      </c>
      <c r="AA176" s="68" t="s">
        <v>46</v>
      </c>
      <c r="AB176" s="69" t="s">
        <v>46</v>
      </c>
      <c r="AC176" s="211" t="s">
        <v>281</v>
      </c>
      <c r="AG176" s="81"/>
      <c r="AJ176" s="87" t="s">
        <v>88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idden="1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1"/>
      <c r="P177" s="417" t="s">
        <v>40</v>
      </c>
      <c r="Q177" s="418"/>
      <c r="R177" s="418"/>
      <c r="S177" s="418"/>
      <c r="T177" s="418"/>
      <c r="U177" s="418"/>
      <c r="V177" s="419"/>
      <c r="W177" s="42" t="s">
        <v>39</v>
      </c>
      <c r="X177" s="43">
        <f>IFERROR(SUM(X173:X176),"0")</f>
        <v>0</v>
      </c>
      <c r="Y177" s="43">
        <f>IFERROR(SUM(Y173:Y176),"0")</f>
        <v>0</v>
      </c>
      <c r="Z177" s="43">
        <f>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420"/>
      <c r="B178" s="420"/>
      <c r="C178" s="420"/>
      <c r="D178" s="420"/>
      <c r="E178" s="420"/>
      <c r="F178" s="420"/>
      <c r="G178" s="420"/>
      <c r="H178" s="420"/>
      <c r="I178" s="420"/>
      <c r="J178" s="420"/>
      <c r="K178" s="420"/>
      <c r="L178" s="420"/>
      <c r="M178" s="420"/>
      <c r="N178" s="420"/>
      <c r="O178" s="421"/>
      <c r="P178" s="417" t="s">
        <v>40</v>
      </c>
      <c r="Q178" s="418"/>
      <c r="R178" s="418"/>
      <c r="S178" s="418"/>
      <c r="T178" s="418"/>
      <c r="U178" s="418"/>
      <c r="V178" s="419"/>
      <c r="W178" s="42" t="s">
        <v>0</v>
      </c>
      <c r="X178" s="43">
        <f>IFERROR(SUMPRODUCT(X173:X176*H173:H176),"0")</f>
        <v>0</v>
      </c>
      <c r="Y178" s="43">
        <f>IFERROR(SUMPRODUCT(Y173:Y176*H173:H176),"0")</f>
        <v>0</v>
      </c>
      <c r="Z178" s="42"/>
      <c r="AA178" s="67"/>
      <c r="AB178" s="67"/>
      <c r="AC178" s="67"/>
    </row>
    <row r="179" spans="1:68" ht="14.25" hidden="1" customHeight="1" x14ac:dyDescent="0.25">
      <c r="A179" s="412" t="s">
        <v>282</v>
      </c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  <c r="S179" s="412"/>
      <c r="T179" s="412"/>
      <c r="U179" s="412"/>
      <c r="V179" s="412"/>
      <c r="W179" s="412"/>
      <c r="X179" s="412"/>
      <c r="Y179" s="412"/>
      <c r="Z179" s="412"/>
      <c r="AA179" s="66"/>
      <c r="AB179" s="66"/>
      <c r="AC179" s="83"/>
    </row>
    <row r="180" spans="1:68" ht="27" hidden="1" customHeight="1" x14ac:dyDescent="0.25">
      <c r="A180" s="63" t="s">
        <v>283</v>
      </c>
      <c r="B180" s="63" t="s">
        <v>284</v>
      </c>
      <c r="C180" s="36">
        <v>4301080153</v>
      </c>
      <c r="D180" s="413">
        <v>4607111036827</v>
      </c>
      <c r="E180" s="413"/>
      <c r="F180" s="62">
        <v>1</v>
      </c>
      <c r="G180" s="37">
        <v>5</v>
      </c>
      <c r="H180" s="62">
        <v>5</v>
      </c>
      <c r="I180" s="62">
        <v>5.2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415"/>
      <c r="R180" s="415"/>
      <c r="S180" s="415"/>
      <c r="T180" s="41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285</v>
      </c>
      <c r="AG180" s="81"/>
      <c r="AJ180" s="87" t="s">
        <v>88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hidden="1" customHeight="1" x14ac:dyDescent="0.25">
      <c r="A181" s="63" t="s">
        <v>286</v>
      </c>
      <c r="B181" s="63" t="s">
        <v>287</v>
      </c>
      <c r="C181" s="36">
        <v>4301080154</v>
      </c>
      <c r="D181" s="413">
        <v>4607111036834</v>
      </c>
      <c r="E181" s="413"/>
      <c r="F181" s="62">
        <v>1</v>
      </c>
      <c r="G181" s="37">
        <v>5</v>
      </c>
      <c r="H181" s="62">
        <v>5</v>
      </c>
      <c r="I181" s="62">
        <v>5.2530000000000001</v>
      </c>
      <c r="J181" s="37">
        <v>144</v>
      </c>
      <c r="K181" s="37" t="s">
        <v>86</v>
      </c>
      <c r="L181" s="37" t="s">
        <v>87</v>
      </c>
      <c r="M181" s="38" t="s">
        <v>85</v>
      </c>
      <c r="N181" s="38"/>
      <c r="O181" s="37">
        <v>90</v>
      </c>
      <c r="P181" s="4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415"/>
      <c r="R181" s="415"/>
      <c r="S181" s="415"/>
      <c r="T181" s="416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15" t="s">
        <v>285</v>
      </c>
      <c r="AG181" s="81"/>
      <c r="AJ181" s="87" t="s">
        <v>88</v>
      </c>
      <c r="AK181" s="87">
        <v>1</v>
      </c>
      <c r="BB181" s="216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420"/>
      <c r="B182" s="420"/>
      <c r="C182" s="420"/>
      <c r="D182" s="420"/>
      <c r="E182" s="420"/>
      <c r="F182" s="420"/>
      <c r="G182" s="420"/>
      <c r="H182" s="420"/>
      <c r="I182" s="420"/>
      <c r="J182" s="420"/>
      <c r="K182" s="420"/>
      <c r="L182" s="420"/>
      <c r="M182" s="420"/>
      <c r="N182" s="420"/>
      <c r="O182" s="421"/>
      <c r="P182" s="417" t="s">
        <v>40</v>
      </c>
      <c r="Q182" s="418"/>
      <c r="R182" s="418"/>
      <c r="S182" s="418"/>
      <c r="T182" s="418"/>
      <c r="U182" s="418"/>
      <c r="V182" s="419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hidden="1" x14ac:dyDescent="0.2">
      <c r="A183" s="420"/>
      <c r="B183" s="420"/>
      <c r="C183" s="420"/>
      <c r="D183" s="420"/>
      <c r="E183" s="420"/>
      <c r="F183" s="420"/>
      <c r="G183" s="420"/>
      <c r="H183" s="420"/>
      <c r="I183" s="420"/>
      <c r="J183" s="420"/>
      <c r="K183" s="420"/>
      <c r="L183" s="420"/>
      <c r="M183" s="420"/>
      <c r="N183" s="420"/>
      <c r="O183" s="421"/>
      <c r="P183" s="417" t="s">
        <v>40</v>
      </c>
      <c r="Q183" s="418"/>
      <c r="R183" s="418"/>
      <c r="S183" s="418"/>
      <c r="T183" s="418"/>
      <c r="U183" s="418"/>
      <c r="V183" s="419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hidden="1" customHeight="1" x14ac:dyDescent="0.2">
      <c r="A184" s="410" t="s">
        <v>288</v>
      </c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0"/>
      <c r="M184" s="410"/>
      <c r="N184" s="410"/>
      <c r="O184" s="410"/>
      <c r="P184" s="410"/>
      <c r="Q184" s="410"/>
      <c r="R184" s="410"/>
      <c r="S184" s="410"/>
      <c r="T184" s="410"/>
      <c r="U184" s="410"/>
      <c r="V184" s="410"/>
      <c r="W184" s="410"/>
      <c r="X184" s="410"/>
      <c r="Y184" s="410"/>
      <c r="Z184" s="410"/>
      <c r="AA184" s="54"/>
      <c r="AB184" s="54"/>
      <c r="AC184" s="54"/>
    </row>
    <row r="185" spans="1:68" ht="16.5" hidden="1" customHeight="1" x14ac:dyDescent="0.25">
      <c r="A185" s="411" t="s">
        <v>289</v>
      </c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65"/>
      <c r="AB185" s="65"/>
      <c r="AC185" s="82"/>
    </row>
    <row r="186" spans="1:68" ht="14.25" hidden="1" customHeight="1" x14ac:dyDescent="0.25">
      <c r="A186" s="412" t="s">
        <v>90</v>
      </c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66"/>
      <c r="AB186" s="66"/>
      <c r="AC186" s="83"/>
    </row>
    <row r="187" spans="1:68" ht="16.5" hidden="1" customHeight="1" x14ac:dyDescent="0.25">
      <c r="A187" s="63" t="s">
        <v>290</v>
      </c>
      <c r="B187" s="63" t="s">
        <v>291</v>
      </c>
      <c r="C187" s="36">
        <v>4301132179</v>
      </c>
      <c r="D187" s="413">
        <v>4607111035691</v>
      </c>
      <c r="E187" s="413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365</v>
      </c>
      <c r="P187" s="48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415"/>
      <c r="R187" s="415"/>
      <c r="S187" s="415"/>
      <c r="T187" s="41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292</v>
      </c>
      <c r="AG187" s="81"/>
      <c r="AJ187" s="87" t="s">
        <v>88</v>
      </c>
      <c r="AK187" s="87">
        <v>1</v>
      </c>
      <c r="BB187" s="218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293</v>
      </c>
      <c r="B188" s="63" t="s">
        <v>294</v>
      </c>
      <c r="C188" s="36">
        <v>4301132182</v>
      </c>
      <c r="D188" s="413">
        <v>4607111035721</v>
      </c>
      <c r="E188" s="413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365</v>
      </c>
      <c r="P188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415"/>
      <c r="R188" s="415"/>
      <c r="S188" s="415"/>
      <c r="T188" s="41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295</v>
      </c>
      <c r="AG188" s="81"/>
      <c r="AJ188" s="87" t="s">
        <v>88</v>
      </c>
      <c r="AK188" s="87">
        <v>1</v>
      </c>
      <c r="BB188" s="220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hidden="1" customHeight="1" x14ac:dyDescent="0.25">
      <c r="A189" s="63" t="s">
        <v>296</v>
      </c>
      <c r="B189" s="63" t="s">
        <v>297</v>
      </c>
      <c r="C189" s="36">
        <v>4301132170</v>
      </c>
      <c r="D189" s="413">
        <v>4607111038487</v>
      </c>
      <c r="E189" s="413"/>
      <c r="F189" s="62">
        <v>0.25</v>
      </c>
      <c r="G189" s="37">
        <v>12</v>
      </c>
      <c r="H189" s="62">
        <v>3</v>
      </c>
      <c r="I189" s="62">
        <v>3.7360000000000002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8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415"/>
      <c r="R189" s="415"/>
      <c r="S189" s="415"/>
      <c r="T189" s="416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298</v>
      </c>
      <c r="AG189" s="81"/>
      <c r="AJ189" s="87" t="s">
        <v>88</v>
      </c>
      <c r="AK189" s="87">
        <v>1</v>
      </c>
      <c r="BB189" s="222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1"/>
      <c r="P190" s="417" t="s">
        <v>40</v>
      </c>
      <c r="Q190" s="418"/>
      <c r="R190" s="418"/>
      <c r="S190" s="418"/>
      <c r="T190" s="418"/>
      <c r="U190" s="418"/>
      <c r="V190" s="419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hidden="1" x14ac:dyDescent="0.2">
      <c r="A191" s="420"/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0"/>
      <c r="N191" s="420"/>
      <c r="O191" s="421"/>
      <c r="P191" s="417" t="s">
        <v>40</v>
      </c>
      <c r="Q191" s="418"/>
      <c r="R191" s="418"/>
      <c r="S191" s="418"/>
      <c r="T191" s="418"/>
      <c r="U191" s="418"/>
      <c r="V191" s="419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4.25" hidden="1" customHeight="1" x14ac:dyDescent="0.25">
      <c r="A192" s="412" t="s">
        <v>299</v>
      </c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412"/>
      <c r="Z192" s="412"/>
      <c r="AA192" s="66"/>
      <c r="AB192" s="66"/>
      <c r="AC192" s="83"/>
    </row>
    <row r="193" spans="1:68" ht="27" hidden="1" customHeight="1" x14ac:dyDescent="0.25">
      <c r="A193" s="63" t="s">
        <v>300</v>
      </c>
      <c r="B193" s="63" t="s">
        <v>301</v>
      </c>
      <c r="C193" s="36">
        <v>4301051855</v>
      </c>
      <c r="D193" s="413">
        <v>4680115885875</v>
      </c>
      <c r="E193" s="413"/>
      <c r="F193" s="62">
        <v>1</v>
      </c>
      <c r="G193" s="37">
        <v>9</v>
      </c>
      <c r="H193" s="62">
        <v>9</v>
      </c>
      <c r="I193" s="62">
        <v>9.4350000000000005</v>
      </c>
      <c r="J193" s="37">
        <v>64</v>
      </c>
      <c r="K193" s="37" t="s">
        <v>306</v>
      </c>
      <c r="L193" s="37" t="s">
        <v>87</v>
      </c>
      <c r="M193" s="38" t="s">
        <v>305</v>
      </c>
      <c r="N193" s="38"/>
      <c r="O193" s="37">
        <v>365</v>
      </c>
      <c r="P193" s="488" t="s">
        <v>302</v>
      </c>
      <c r="Q193" s="415"/>
      <c r="R193" s="415"/>
      <c r="S193" s="415"/>
      <c r="T193" s="41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IFERROR(IF(X193="","",X193*0.01898),"")</f>
        <v>0</v>
      </c>
      <c r="AA193" s="68" t="s">
        <v>46</v>
      </c>
      <c r="AB193" s="69" t="s">
        <v>46</v>
      </c>
      <c r="AC193" s="223" t="s">
        <v>303</v>
      </c>
      <c r="AG193" s="81"/>
      <c r="AJ193" s="87" t="s">
        <v>88</v>
      </c>
      <c r="AK193" s="87">
        <v>1</v>
      </c>
      <c r="BB193" s="224" t="s">
        <v>304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idden="1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O194" s="421"/>
      <c r="P194" s="417" t="s">
        <v>40</v>
      </c>
      <c r="Q194" s="418"/>
      <c r="R194" s="418"/>
      <c r="S194" s="418"/>
      <c r="T194" s="418"/>
      <c r="U194" s="418"/>
      <c r="V194" s="419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hidden="1" x14ac:dyDescent="0.2">
      <c r="A195" s="420"/>
      <c r="B195" s="420"/>
      <c r="C195" s="420"/>
      <c r="D195" s="420"/>
      <c r="E195" s="420"/>
      <c r="F195" s="420"/>
      <c r="G195" s="420"/>
      <c r="H195" s="420"/>
      <c r="I195" s="420"/>
      <c r="J195" s="420"/>
      <c r="K195" s="420"/>
      <c r="L195" s="420"/>
      <c r="M195" s="420"/>
      <c r="N195" s="420"/>
      <c r="O195" s="421"/>
      <c r="P195" s="417" t="s">
        <v>40</v>
      </c>
      <c r="Q195" s="418"/>
      <c r="R195" s="418"/>
      <c r="S195" s="418"/>
      <c r="T195" s="418"/>
      <c r="U195" s="418"/>
      <c r="V195" s="419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27.75" hidden="1" customHeight="1" x14ac:dyDescent="0.2">
      <c r="A196" s="410" t="s">
        <v>307</v>
      </c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0"/>
      <c r="N196" s="410"/>
      <c r="O196" s="410"/>
      <c r="P196" s="410"/>
      <c r="Q196" s="410"/>
      <c r="R196" s="410"/>
      <c r="S196" s="410"/>
      <c r="T196" s="410"/>
      <c r="U196" s="410"/>
      <c r="V196" s="410"/>
      <c r="W196" s="410"/>
      <c r="X196" s="410"/>
      <c r="Y196" s="410"/>
      <c r="Z196" s="410"/>
      <c r="AA196" s="54"/>
      <c r="AB196" s="54"/>
      <c r="AC196" s="54"/>
    </row>
    <row r="197" spans="1:68" ht="16.5" hidden="1" customHeight="1" x14ac:dyDescent="0.25">
      <c r="A197" s="411" t="s">
        <v>308</v>
      </c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65"/>
      <c r="AB197" s="65"/>
      <c r="AC197" s="82"/>
    </row>
    <row r="198" spans="1:68" ht="14.25" hidden="1" customHeight="1" x14ac:dyDescent="0.25">
      <c r="A198" s="412" t="s">
        <v>90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66"/>
      <c r="AB198" s="66"/>
      <c r="AC198" s="83"/>
    </row>
    <row r="199" spans="1:68" ht="27" hidden="1" customHeight="1" x14ac:dyDescent="0.25">
      <c r="A199" s="63" t="s">
        <v>309</v>
      </c>
      <c r="B199" s="63" t="s">
        <v>310</v>
      </c>
      <c r="C199" s="36">
        <v>4301132227</v>
      </c>
      <c r="D199" s="413">
        <v>4620207491133</v>
      </c>
      <c r="E199" s="413"/>
      <c r="F199" s="62">
        <v>0.23</v>
      </c>
      <c r="G199" s="37">
        <v>12</v>
      </c>
      <c r="H199" s="62">
        <v>2.76</v>
      </c>
      <c r="I199" s="62">
        <v>2.98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89" t="s">
        <v>311</v>
      </c>
      <c r="Q199" s="415"/>
      <c r="R199" s="415"/>
      <c r="S199" s="415"/>
      <c r="T199" s="416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312</v>
      </c>
      <c r="AG199" s="81"/>
      <c r="AJ199" s="87" t="s">
        <v>88</v>
      </c>
      <c r="AK199" s="87">
        <v>1</v>
      </c>
      <c r="BB199" s="226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idden="1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1"/>
      <c r="P200" s="417" t="s">
        <v>40</v>
      </c>
      <c r="Q200" s="418"/>
      <c r="R200" s="418"/>
      <c r="S200" s="418"/>
      <c r="T200" s="418"/>
      <c r="U200" s="418"/>
      <c r="V200" s="419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hidden="1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0"/>
      <c r="N201" s="420"/>
      <c r="O201" s="421"/>
      <c r="P201" s="417" t="s">
        <v>40</v>
      </c>
      <c r="Q201" s="418"/>
      <c r="R201" s="418"/>
      <c r="S201" s="418"/>
      <c r="T201" s="418"/>
      <c r="U201" s="418"/>
      <c r="V201" s="419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4.25" hidden="1" customHeight="1" x14ac:dyDescent="0.25">
      <c r="A202" s="412" t="s">
        <v>146</v>
      </c>
      <c r="B202" s="412"/>
      <c r="C202" s="412"/>
      <c r="D202" s="412"/>
      <c r="E202" s="412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  <c r="S202" s="412"/>
      <c r="T202" s="412"/>
      <c r="U202" s="412"/>
      <c r="V202" s="412"/>
      <c r="W202" s="412"/>
      <c r="X202" s="412"/>
      <c r="Y202" s="412"/>
      <c r="Z202" s="412"/>
      <c r="AA202" s="66"/>
      <c r="AB202" s="66"/>
      <c r="AC202" s="83"/>
    </row>
    <row r="203" spans="1:68" ht="27" hidden="1" customHeight="1" x14ac:dyDescent="0.25">
      <c r="A203" s="63" t="s">
        <v>313</v>
      </c>
      <c r="B203" s="63" t="s">
        <v>314</v>
      </c>
      <c r="C203" s="36">
        <v>4301135707</v>
      </c>
      <c r="D203" s="413">
        <v>4620207490198</v>
      </c>
      <c r="E203" s="413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95</v>
      </c>
      <c r="L203" s="37" t="s">
        <v>87</v>
      </c>
      <c r="M203" s="38" t="s">
        <v>85</v>
      </c>
      <c r="N203" s="38"/>
      <c r="O203" s="37">
        <v>180</v>
      </c>
      <c r="P203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415"/>
      <c r="R203" s="415"/>
      <c r="S203" s="415"/>
      <c r="T203" s="416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315</v>
      </c>
      <c r="AG203" s="81"/>
      <c r="AJ203" s="87" t="s">
        <v>88</v>
      </c>
      <c r="AK203" s="87">
        <v>1</v>
      </c>
      <c r="BB203" s="228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hidden="1" customHeight="1" x14ac:dyDescent="0.25">
      <c r="A204" s="63" t="s">
        <v>316</v>
      </c>
      <c r="B204" s="63" t="s">
        <v>317</v>
      </c>
      <c r="C204" s="36">
        <v>4301135696</v>
      </c>
      <c r="D204" s="413">
        <v>4620207490235</v>
      </c>
      <c r="E204" s="413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95</v>
      </c>
      <c r="L204" s="37" t="s">
        <v>87</v>
      </c>
      <c r="M204" s="38" t="s">
        <v>85</v>
      </c>
      <c r="N204" s="38"/>
      <c r="O204" s="37">
        <v>180</v>
      </c>
      <c r="P204" s="4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415"/>
      <c r="R204" s="415"/>
      <c r="S204" s="415"/>
      <c r="T204" s="416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318</v>
      </c>
      <c r="AG204" s="81"/>
      <c r="AJ204" s="87" t="s">
        <v>88</v>
      </c>
      <c r="AK204" s="87">
        <v>1</v>
      </c>
      <c r="BB204" s="230" t="s">
        <v>94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319</v>
      </c>
      <c r="B205" s="63" t="s">
        <v>320</v>
      </c>
      <c r="C205" s="36">
        <v>4301135697</v>
      </c>
      <c r="D205" s="413">
        <v>4620207490259</v>
      </c>
      <c r="E205" s="413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95</v>
      </c>
      <c r="L205" s="37" t="s">
        <v>87</v>
      </c>
      <c r="M205" s="38" t="s">
        <v>85</v>
      </c>
      <c r="N205" s="38"/>
      <c r="O205" s="37">
        <v>180</v>
      </c>
      <c r="P205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415"/>
      <c r="R205" s="415"/>
      <c r="S205" s="415"/>
      <c r="T205" s="416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315</v>
      </c>
      <c r="AG205" s="81"/>
      <c r="AJ205" s="87" t="s">
        <v>88</v>
      </c>
      <c r="AK205" s="87">
        <v>1</v>
      </c>
      <c r="BB205" s="232" t="s">
        <v>94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hidden="1" customHeight="1" x14ac:dyDescent="0.25">
      <c r="A206" s="63" t="s">
        <v>321</v>
      </c>
      <c r="B206" s="63" t="s">
        <v>322</v>
      </c>
      <c r="C206" s="36">
        <v>4301135681</v>
      </c>
      <c r="D206" s="413">
        <v>4620207490143</v>
      </c>
      <c r="E206" s="413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95</v>
      </c>
      <c r="L206" s="37" t="s">
        <v>87</v>
      </c>
      <c r="M206" s="38" t="s">
        <v>85</v>
      </c>
      <c r="N206" s="38"/>
      <c r="O206" s="37">
        <v>180</v>
      </c>
      <c r="P206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415"/>
      <c r="R206" s="415"/>
      <c r="S206" s="415"/>
      <c r="T206" s="41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3" t="s">
        <v>323</v>
      </c>
      <c r="AG206" s="81"/>
      <c r="AJ206" s="87" t="s">
        <v>88</v>
      </c>
      <c r="AK206" s="87">
        <v>1</v>
      </c>
      <c r="BB206" s="234" t="s">
        <v>94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idden="1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0"/>
      <c r="N207" s="420"/>
      <c r="O207" s="421"/>
      <c r="P207" s="417" t="s">
        <v>40</v>
      </c>
      <c r="Q207" s="418"/>
      <c r="R207" s="418"/>
      <c r="S207" s="418"/>
      <c r="T207" s="418"/>
      <c r="U207" s="418"/>
      <c r="V207" s="419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hidden="1" x14ac:dyDescent="0.2">
      <c r="A208" s="420"/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0"/>
      <c r="N208" s="420"/>
      <c r="O208" s="421"/>
      <c r="P208" s="417" t="s">
        <v>40</v>
      </c>
      <c r="Q208" s="418"/>
      <c r="R208" s="418"/>
      <c r="S208" s="418"/>
      <c r="T208" s="418"/>
      <c r="U208" s="418"/>
      <c r="V208" s="419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hidden="1" customHeight="1" x14ac:dyDescent="0.25">
      <c r="A209" s="411" t="s">
        <v>324</v>
      </c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65"/>
      <c r="AB209" s="65"/>
      <c r="AC209" s="82"/>
    </row>
    <row r="210" spans="1:68" ht="14.25" hidden="1" customHeight="1" x14ac:dyDescent="0.25">
      <c r="A210" s="412" t="s">
        <v>81</v>
      </c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412"/>
      <c r="S210" s="412"/>
      <c r="T210" s="412"/>
      <c r="U210" s="412"/>
      <c r="V210" s="412"/>
      <c r="W210" s="412"/>
      <c r="X210" s="412"/>
      <c r="Y210" s="412"/>
      <c r="Z210" s="412"/>
      <c r="AA210" s="66"/>
      <c r="AB210" s="66"/>
      <c r="AC210" s="83"/>
    </row>
    <row r="211" spans="1:68" ht="16.5" hidden="1" customHeight="1" x14ac:dyDescent="0.25">
      <c r="A211" s="63" t="s">
        <v>325</v>
      </c>
      <c r="B211" s="63" t="s">
        <v>326</v>
      </c>
      <c r="C211" s="36">
        <v>4301070948</v>
      </c>
      <c r="D211" s="413">
        <v>4607111037022</v>
      </c>
      <c r="E211" s="413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415"/>
      <c r="R211" s="415"/>
      <c r="S211" s="415"/>
      <c r="T211" s="41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327</v>
      </c>
      <c r="AG211" s="81"/>
      <c r="AJ211" s="87" t="s">
        <v>88</v>
      </c>
      <c r="AK211" s="87">
        <v>1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hidden="1" customHeight="1" x14ac:dyDescent="0.25">
      <c r="A212" s="63" t="s">
        <v>328</v>
      </c>
      <c r="B212" s="63" t="s">
        <v>329</v>
      </c>
      <c r="C212" s="36">
        <v>4301070990</v>
      </c>
      <c r="D212" s="413">
        <v>4607111038494</v>
      </c>
      <c r="E212" s="413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415"/>
      <c r="R212" s="415"/>
      <c r="S212" s="415"/>
      <c r="T212" s="41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330</v>
      </c>
      <c r="AG212" s="81"/>
      <c r="AJ212" s="87" t="s">
        <v>88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hidden="1" customHeight="1" x14ac:dyDescent="0.25">
      <c r="A213" s="63" t="s">
        <v>331</v>
      </c>
      <c r="B213" s="63" t="s">
        <v>332</v>
      </c>
      <c r="C213" s="36">
        <v>4301070966</v>
      </c>
      <c r="D213" s="413">
        <v>4607111038135</v>
      </c>
      <c r="E213" s="413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415"/>
      <c r="R213" s="415"/>
      <c r="S213" s="415"/>
      <c r="T213" s="416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9" t="s">
        <v>333</v>
      </c>
      <c r="AG213" s="81"/>
      <c r="AJ213" s="87" t="s">
        <v>88</v>
      </c>
      <c r="AK213" s="87">
        <v>1</v>
      </c>
      <c r="BB213" s="240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0"/>
      <c r="O214" s="421"/>
      <c r="P214" s="417" t="s">
        <v>40</v>
      </c>
      <c r="Q214" s="418"/>
      <c r="R214" s="418"/>
      <c r="S214" s="418"/>
      <c r="T214" s="418"/>
      <c r="U214" s="418"/>
      <c r="V214" s="419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hidden="1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1"/>
      <c r="P215" s="417" t="s">
        <v>40</v>
      </c>
      <c r="Q215" s="418"/>
      <c r="R215" s="418"/>
      <c r="S215" s="418"/>
      <c r="T215" s="418"/>
      <c r="U215" s="418"/>
      <c r="V215" s="419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hidden="1" customHeight="1" x14ac:dyDescent="0.25">
      <c r="A216" s="411" t="s">
        <v>334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65"/>
      <c r="AB216" s="65"/>
      <c r="AC216" s="82"/>
    </row>
    <row r="217" spans="1:68" ht="14.25" hidden="1" customHeight="1" x14ac:dyDescent="0.25">
      <c r="A217" s="412" t="s">
        <v>81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412"/>
      <c r="Z217" s="412"/>
      <c r="AA217" s="66"/>
      <c r="AB217" s="66"/>
      <c r="AC217" s="83"/>
    </row>
    <row r="218" spans="1:68" ht="27" hidden="1" customHeight="1" x14ac:dyDescent="0.25">
      <c r="A218" s="63" t="s">
        <v>335</v>
      </c>
      <c r="B218" s="63" t="s">
        <v>336</v>
      </c>
      <c r="C218" s="36">
        <v>4301070996</v>
      </c>
      <c r="D218" s="413">
        <v>4607111038654</v>
      </c>
      <c r="E218" s="413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415"/>
      <c r="R218" s="415"/>
      <c r="S218" s="415"/>
      <c r="T218" s="416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1" t="s">
        <v>337</v>
      </c>
      <c r="AG218" s="81"/>
      <c r="AJ218" s="87" t="s">
        <v>88</v>
      </c>
      <c r="AK218" s="87">
        <v>1</v>
      </c>
      <c r="BB218" s="242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hidden="1" customHeight="1" x14ac:dyDescent="0.25">
      <c r="A219" s="63" t="s">
        <v>338</v>
      </c>
      <c r="B219" s="63" t="s">
        <v>339</v>
      </c>
      <c r="C219" s="36">
        <v>4301070997</v>
      </c>
      <c r="D219" s="413">
        <v>4607111038586</v>
      </c>
      <c r="E219" s="413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415"/>
      <c r="R219" s="415"/>
      <c r="S219" s="415"/>
      <c r="T219" s="416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337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hidden="1" customHeight="1" x14ac:dyDescent="0.25">
      <c r="A220" s="63" t="s">
        <v>340</v>
      </c>
      <c r="B220" s="63" t="s">
        <v>341</v>
      </c>
      <c r="C220" s="36">
        <v>4301070962</v>
      </c>
      <c r="D220" s="413">
        <v>4607111038609</v>
      </c>
      <c r="E220" s="413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415"/>
      <c r="R220" s="415"/>
      <c r="S220" s="415"/>
      <c r="T220" s="416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342</v>
      </c>
      <c r="AG220" s="81"/>
      <c r="AJ220" s="87" t="s">
        <v>88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hidden="1" customHeight="1" x14ac:dyDescent="0.25">
      <c r="A221" s="63" t="s">
        <v>343</v>
      </c>
      <c r="B221" s="63" t="s">
        <v>344</v>
      </c>
      <c r="C221" s="36">
        <v>4301070963</v>
      </c>
      <c r="D221" s="413">
        <v>4607111038630</v>
      </c>
      <c r="E221" s="413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50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415"/>
      <c r="R221" s="415"/>
      <c r="S221" s="415"/>
      <c r="T221" s="416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342</v>
      </c>
      <c r="AG221" s="81"/>
      <c r="AJ221" s="87" t="s">
        <v>88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hidden="1" customHeight="1" x14ac:dyDescent="0.25">
      <c r="A222" s="63" t="s">
        <v>345</v>
      </c>
      <c r="B222" s="63" t="s">
        <v>346</v>
      </c>
      <c r="C222" s="36">
        <v>4301070959</v>
      </c>
      <c r="D222" s="413">
        <v>4607111038616</v>
      </c>
      <c r="E222" s="413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415"/>
      <c r="R222" s="415"/>
      <c r="S222" s="415"/>
      <c r="T222" s="416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337</v>
      </c>
      <c r="AG222" s="81"/>
      <c r="AJ222" s="87" t="s">
        <v>88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hidden="1" customHeight="1" x14ac:dyDescent="0.25">
      <c r="A223" s="63" t="s">
        <v>347</v>
      </c>
      <c r="B223" s="63" t="s">
        <v>348</v>
      </c>
      <c r="C223" s="36">
        <v>4301070960</v>
      </c>
      <c r="D223" s="413">
        <v>4607111038623</v>
      </c>
      <c r="E223" s="413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180</v>
      </c>
      <c r="P223" s="5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415"/>
      <c r="R223" s="415"/>
      <c r="S223" s="415"/>
      <c r="T223" s="416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1" t="s">
        <v>337</v>
      </c>
      <c r="AG223" s="81"/>
      <c r="AJ223" s="87" t="s">
        <v>88</v>
      </c>
      <c r="AK223" s="87">
        <v>1</v>
      </c>
      <c r="BB223" s="252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hidden="1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0"/>
      <c r="O224" s="421"/>
      <c r="P224" s="417" t="s">
        <v>40</v>
      </c>
      <c r="Q224" s="418"/>
      <c r="R224" s="418"/>
      <c r="S224" s="418"/>
      <c r="T224" s="418"/>
      <c r="U224" s="418"/>
      <c r="V224" s="419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0"/>
      <c r="O225" s="421"/>
      <c r="P225" s="417" t="s">
        <v>40</v>
      </c>
      <c r="Q225" s="418"/>
      <c r="R225" s="418"/>
      <c r="S225" s="418"/>
      <c r="T225" s="418"/>
      <c r="U225" s="418"/>
      <c r="V225" s="419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hidden="1" customHeight="1" x14ac:dyDescent="0.25">
      <c r="A226" s="411" t="s">
        <v>349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65"/>
      <c r="AB226" s="65"/>
      <c r="AC226" s="82"/>
    </row>
    <row r="227" spans="1:68" ht="14.25" hidden="1" customHeight="1" x14ac:dyDescent="0.25">
      <c r="A227" s="412" t="s">
        <v>81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412"/>
      <c r="Z227" s="412"/>
      <c r="AA227" s="66"/>
      <c r="AB227" s="66"/>
      <c r="AC227" s="83"/>
    </row>
    <row r="228" spans="1:68" ht="27" hidden="1" customHeight="1" x14ac:dyDescent="0.25">
      <c r="A228" s="63" t="s">
        <v>350</v>
      </c>
      <c r="B228" s="63" t="s">
        <v>351</v>
      </c>
      <c r="C228" s="36">
        <v>4301070917</v>
      </c>
      <c r="D228" s="413">
        <v>4607111035912</v>
      </c>
      <c r="E228" s="413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5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415"/>
      <c r="R228" s="415"/>
      <c r="S228" s="415"/>
      <c r="T228" s="416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352</v>
      </c>
      <c r="AG228" s="81"/>
      <c r="AJ228" s="87" t="s">
        <v>88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hidden="1" customHeight="1" x14ac:dyDescent="0.25">
      <c r="A229" s="63" t="s">
        <v>353</v>
      </c>
      <c r="B229" s="63" t="s">
        <v>354</v>
      </c>
      <c r="C229" s="36">
        <v>4301070920</v>
      </c>
      <c r="D229" s="413">
        <v>4607111035929</v>
      </c>
      <c r="E229" s="413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5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415"/>
      <c r="R229" s="415"/>
      <c r="S229" s="415"/>
      <c r="T229" s="416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352</v>
      </c>
      <c r="AG229" s="81"/>
      <c r="AJ229" s="87" t="s">
        <v>88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hidden="1" customHeight="1" x14ac:dyDescent="0.25">
      <c r="A230" s="63" t="s">
        <v>355</v>
      </c>
      <c r="B230" s="63" t="s">
        <v>356</v>
      </c>
      <c r="C230" s="36">
        <v>4301070915</v>
      </c>
      <c r="D230" s="413">
        <v>4607111035882</v>
      </c>
      <c r="E230" s="413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415"/>
      <c r="R230" s="415"/>
      <c r="S230" s="415"/>
      <c r="T230" s="41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357</v>
      </c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hidden="1" customHeight="1" x14ac:dyDescent="0.25">
      <c r="A231" s="63" t="s">
        <v>358</v>
      </c>
      <c r="B231" s="63" t="s">
        <v>359</v>
      </c>
      <c r="C231" s="36">
        <v>4301070921</v>
      </c>
      <c r="D231" s="413">
        <v>4607111035905</v>
      </c>
      <c r="E231" s="413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86</v>
      </c>
      <c r="L231" s="37" t="s">
        <v>87</v>
      </c>
      <c r="M231" s="38" t="s">
        <v>85</v>
      </c>
      <c r="N231" s="38"/>
      <c r="O231" s="37">
        <v>180</v>
      </c>
      <c r="P231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415"/>
      <c r="R231" s="415"/>
      <c r="S231" s="415"/>
      <c r="T231" s="416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357</v>
      </c>
      <c r="AG231" s="81"/>
      <c r="AJ231" s="87" t="s">
        <v>88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idden="1" x14ac:dyDescent="0.2">
      <c r="A232" s="420"/>
      <c r="B232" s="420"/>
      <c r="C232" s="420"/>
      <c r="D232" s="420"/>
      <c r="E232" s="420"/>
      <c r="F232" s="420"/>
      <c r="G232" s="420"/>
      <c r="H232" s="420"/>
      <c r="I232" s="420"/>
      <c r="J232" s="420"/>
      <c r="K232" s="420"/>
      <c r="L232" s="420"/>
      <c r="M232" s="420"/>
      <c r="N232" s="420"/>
      <c r="O232" s="421"/>
      <c r="P232" s="417" t="s">
        <v>40</v>
      </c>
      <c r="Q232" s="418"/>
      <c r="R232" s="418"/>
      <c r="S232" s="418"/>
      <c r="T232" s="418"/>
      <c r="U232" s="418"/>
      <c r="V232" s="419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420"/>
      <c r="B233" s="420"/>
      <c r="C233" s="420"/>
      <c r="D233" s="420"/>
      <c r="E233" s="420"/>
      <c r="F233" s="420"/>
      <c r="G233" s="420"/>
      <c r="H233" s="420"/>
      <c r="I233" s="420"/>
      <c r="J233" s="420"/>
      <c r="K233" s="420"/>
      <c r="L233" s="420"/>
      <c r="M233" s="420"/>
      <c r="N233" s="420"/>
      <c r="O233" s="421"/>
      <c r="P233" s="417" t="s">
        <v>40</v>
      </c>
      <c r="Q233" s="418"/>
      <c r="R233" s="418"/>
      <c r="S233" s="418"/>
      <c r="T233" s="418"/>
      <c r="U233" s="418"/>
      <c r="V233" s="419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hidden="1" customHeight="1" x14ac:dyDescent="0.25">
      <c r="A234" s="411" t="s">
        <v>360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65"/>
      <c r="AB234" s="65"/>
      <c r="AC234" s="82"/>
    </row>
    <row r="235" spans="1:68" ht="14.25" hidden="1" customHeight="1" x14ac:dyDescent="0.25">
      <c r="A235" s="412" t="s">
        <v>81</v>
      </c>
      <c r="B235" s="412"/>
      <c r="C235" s="412"/>
      <c r="D235" s="412"/>
      <c r="E235" s="412"/>
      <c r="F235" s="412"/>
      <c r="G235" s="412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412"/>
      <c r="S235" s="412"/>
      <c r="T235" s="412"/>
      <c r="U235" s="412"/>
      <c r="V235" s="412"/>
      <c r="W235" s="412"/>
      <c r="X235" s="412"/>
      <c r="Y235" s="412"/>
      <c r="Z235" s="412"/>
      <c r="AA235" s="66"/>
      <c r="AB235" s="66"/>
      <c r="AC235" s="83"/>
    </row>
    <row r="236" spans="1:68" ht="27" hidden="1" customHeight="1" x14ac:dyDescent="0.25">
      <c r="A236" s="63" t="s">
        <v>361</v>
      </c>
      <c r="B236" s="63" t="s">
        <v>362</v>
      </c>
      <c r="C236" s="36">
        <v>4301071097</v>
      </c>
      <c r="D236" s="413">
        <v>4620207491096</v>
      </c>
      <c r="E236" s="413"/>
      <c r="F236" s="62">
        <v>1</v>
      </c>
      <c r="G236" s="37">
        <v>5</v>
      </c>
      <c r="H236" s="62">
        <v>5</v>
      </c>
      <c r="I236" s="62">
        <v>5.23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180</v>
      </c>
      <c r="P236" s="507" t="s">
        <v>363</v>
      </c>
      <c r="Q236" s="415"/>
      <c r="R236" s="415"/>
      <c r="S236" s="415"/>
      <c r="T236" s="41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364</v>
      </c>
      <c r="AG236" s="81"/>
      <c r="AJ236" s="87" t="s">
        <v>88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420"/>
      <c r="B237" s="420"/>
      <c r="C237" s="420"/>
      <c r="D237" s="420"/>
      <c r="E237" s="420"/>
      <c r="F237" s="420"/>
      <c r="G237" s="420"/>
      <c r="H237" s="420"/>
      <c r="I237" s="420"/>
      <c r="J237" s="420"/>
      <c r="K237" s="420"/>
      <c r="L237" s="420"/>
      <c r="M237" s="420"/>
      <c r="N237" s="420"/>
      <c r="O237" s="421"/>
      <c r="P237" s="417" t="s">
        <v>40</v>
      </c>
      <c r="Q237" s="418"/>
      <c r="R237" s="418"/>
      <c r="S237" s="418"/>
      <c r="T237" s="418"/>
      <c r="U237" s="418"/>
      <c r="V237" s="419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420"/>
      <c r="B238" s="420"/>
      <c r="C238" s="420"/>
      <c r="D238" s="420"/>
      <c r="E238" s="420"/>
      <c r="F238" s="420"/>
      <c r="G238" s="420"/>
      <c r="H238" s="420"/>
      <c r="I238" s="420"/>
      <c r="J238" s="420"/>
      <c r="K238" s="420"/>
      <c r="L238" s="420"/>
      <c r="M238" s="420"/>
      <c r="N238" s="420"/>
      <c r="O238" s="421"/>
      <c r="P238" s="417" t="s">
        <v>40</v>
      </c>
      <c r="Q238" s="418"/>
      <c r="R238" s="418"/>
      <c r="S238" s="418"/>
      <c r="T238" s="418"/>
      <c r="U238" s="418"/>
      <c r="V238" s="419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hidden="1" customHeight="1" x14ac:dyDescent="0.25">
      <c r="A239" s="411" t="s">
        <v>365</v>
      </c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65"/>
      <c r="AB239" s="65"/>
      <c r="AC239" s="82"/>
    </row>
    <row r="240" spans="1:68" ht="14.25" hidden="1" customHeight="1" x14ac:dyDescent="0.25">
      <c r="A240" s="412" t="s">
        <v>81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6"/>
      <c r="AB240" s="66"/>
      <c r="AC240" s="83"/>
    </row>
    <row r="241" spans="1:68" ht="27" hidden="1" customHeight="1" x14ac:dyDescent="0.25">
      <c r="A241" s="63" t="s">
        <v>366</v>
      </c>
      <c r="B241" s="63" t="s">
        <v>367</v>
      </c>
      <c r="C241" s="36">
        <v>4301071093</v>
      </c>
      <c r="D241" s="413">
        <v>4620207490709</v>
      </c>
      <c r="E241" s="413"/>
      <c r="F241" s="62">
        <v>0.65</v>
      </c>
      <c r="G241" s="37">
        <v>8</v>
      </c>
      <c r="H241" s="62">
        <v>5.2</v>
      </c>
      <c r="I241" s="62">
        <v>5.47</v>
      </c>
      <c r="J241" s="37">
        <v>84</v>
      </c>
      <c r="K241" s="37" t="s">
        <v>86</v>
      </c>
      <c r="L241" s="37" t="s">
        <v>87</v>
      </c>
      <c r="M241" s="38" t="s">
        <v>85</v>
      </c>
      <c r="N241" s="38"/>
      <c r="O241" s="37">
        <v>180</v>
      </c>
      <c r="P241" s="5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415"/>
      <c r="R241" s="415"/>
      <c r="S241" s="415"/>
      <c r="T241" s="416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368</v>
      </c>
      <c r="AG241" s="81"/>
      <c r="AJ241" s="87" t="s">
        <v>88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idden="1" x14ac:dyDescent="0.2">
      <c r="A242" s="420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1"/>
      <c r="P242" s="417" t="s">
        <v>40</v>
      </c>
      <c r="Q242" s="418"/>
      <c r="R242" s="418"/>
      <c r="S242" s="418"/>
      <c r="T242" s="418"/>
      <c r="U242" s="418"/>
      <c r="V242" s="419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hidden="1" x14ac:dyDescent="0.2">
      <c r="A243" s="420"/>
      <c r="B243" s="420"/>
      <c r="C243" s="420"/>
      <c r="D243" s="420"/>
      <c r="E243" s="420"/>
      <c r="F243" s="420"/>
      <c r="G243" s="420"/>
      <c r="H243" s="420"/>
      <c r="I243" s="420"/>
      <c r="J243" s="420"/>
      <c r="K243" s="420"/>
      <c r="L243" s="420"/>
      <c r="M243" s="420"/>
      <c r="N243" s="420"/>
      <c r="O243" s="421"/>
      <c r="P243" s="417" t="s">
        <v>40</v>
      </c>
      <c r="Q243" s="418"/>
      <c r="R243" s="418"/>
      <c r="S243" s="418"/>
      <c r="T243" s="418"/>
      <c r="U243" s="418"/>
      <c r="V243" s="419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4.25" hidden="1" customHeight="1" x14ac:dyDescent="0.25">
      <c r="A244" s="412" t="s">
        <v>146</v>
      </c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66"/>
      <c r="AB244" s="66"/>
      <c r="AC244" s="83"/>
    </row>
    <row r="245" spans="1:68" ht="27" hidden="1" customHeight="1" x14ac:dyDescent="0.25">
      <c r="A245" s="63" t="s">
        <v>369</v>
      </c>
      <c r="B245" s="63" t="s">
        <v>370</v>
      </c>
      <c r="C245" s="36">
        <v>4301135692</v>
      </c>
      <c r="D245" s="413">
        <v>4620207490570</v>
      </c>
      <c r="E245" s="413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95</v>
      </c>
      <c r="L245" s="37" t="s">
        <v>87</v>
      </c>
      <c r="M245" s="38" t="s">
        <v>85</v>
      </c>
      <c r="N245" s="38"/>
      <c r="O245" s="37">
        <v>180</v>
      </c>
      <c r="P245" s="5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415"/>
      <c r="R245" s="415"/>
      <c r="S245" s="415"/>
      <c r="T245" s="416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371</v>
      </c>
      <c r="AG245" s="81"/>
      <c r="AJ245" s="87" t="s">
        <v>88</v>
      </c>
      <c r="AK245" s="87">
        <v>1</v>
      </c>
      <c r="BB245" s="266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hidden="1" customHeight="1" x14ac:dyDescent="0.25">
      <c r="A246" s="63" t="s">
        <v>372</v>
      </c>
      <c r="B246" s="63" t="s">
        <v>373</v>
      </c>
      <c r="C246" s="36">
        <v>4301135691</v>
      </c>
      <c r="D246" s="413">
        <v>4620207490549</v>
      </c>
      <c r="E246" s="413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5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415"/>
      <c r="R246" s="415"/>
      <c r="S246" s="415"/>
      <c r="T246" s="41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371</v>
      </c>
      <c r="AG246" s="81"/>
      <c r="AJ246" s="87" t="s">
        <v>88</v>
      </c>
      <c r="AK246" s="87">
        <v>1</v>
      </c>
      <c r="BB246" s="268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hidden="1" customHeight="1" x14ac:dyDescent="0.25">
      <c r="A247" s="63" t="s">
        <v>374</v>
      </c>
      <c r="B247" s="63" t="s">
        <v>375</v>
      </c>
      <c r="C247" s="36">
        <v>4301135694</v>
      </c>
      <c r="D247" s="413">
        <v>4620207490501</v>
      </c>
      <c r="E247" s="413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95</v>
      </c>
      <c r="L247" s="37" t="s">
        <v>87</v>
      </c>
      <c r="M247" s="38" t="s">
        <v>85</v>
      </c>
      <c r="N247" s="38"/>
      <c r="O247" s="37">
        <v>180</v>
      </c>
      <c r="P247" s="5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415"/>
      <c r="R247" s="415"/>
      <c r="S247" s="415"/>
      <c r="T247" s="41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9" t="s">
        <v>371</v>
      </c>
      <c r="AG247" s="81"/>
      <c r="AJ247" s="87" t="s">
        <v>88</v>
      </c>
      <c r="AK247" s="87">
        <v>1</v>
      </c>
      <c r="BB247" s="270" t="s">
        <v>94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idden="1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0"/>
      <c r="N248" s="420"/>
      <c r="O248" s="421"/>
      <c r="P248" s="417" t="s">
        <v>40</v>
      </c>
      <c r="Q248" s="418"/>
      <c r="R248" s="418"/>
      <c r="S248" s="418"/>
      <c r="T248" s="418"/>
      <c r="U248" s="418"/>
      <c r="V248" s="419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hidden="1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0"/>
      <c r="N249" s="420"/>
      <c r="O249" s="421"/>
      <c r="P249" s="417" t="s">
        <v>40</v>
      </c>
      <c r="Q249" s="418"/>
      <c r="R249" s="418"/>
      <c r="S249" s="418"/>
      <c r="T249" s="418"/>
      <c r="U249" s="418"/>
      <c r="V249" s="419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6.5" hidden="1" customHeight="1" x14ac:dyDescent="0.25">
      <c r="A250" s="411" t="s">
        <v>376</v>
      </c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65"/>
      <c r="AB250" s="65"/>
      <c r="AC250" s="82"/>
    </row>
    <row r="251" spans="1:68" ht="14.25" hidden="1" customHeight="1" x14ac:dyDescent="0.25">
      <c r="A251" s="412" t="s">
        <v>81</v>
      </c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66"/>
      <c r="AB251" s="66"/>
      <c r="AC251" s="83"/>
    </row>
    <row r="252" spans="1:68" ht="16.5" hidden="1" customHeight="1" x14ac:dyDescent="0.25">
      <c r="A252" s="63" t="s">
        <v>377</v>
      </c>
      <c r="B252" s="63" t="s">
        <v>378</v>
      </c>
      <c r="C252" s="36">
        <v>4301071063</v>
      </c>
      <c r="D252" s="413">
        <v>4607111039019</v>
      </c>
      <c r="E252" s="413"/>
      <c r="F252" s="62">
        <v>0.43</v>
      </c>
      <c r="G252" s="37">
        <v>16</v>
      </c>
      <c r="H252" s="62">
        <v>6.88</v>
      </c>
      <c r="I252" s="62">
        <v>7.2060000000000004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180</v>
      </c>
      <c r="P252" s="51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415"/>
      <c r="R252" s="415"/>
      <c r="S252" s="415"/>
      <c r="T252" s="41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1" t="s">
        <v>379</v>
      </c>
      <c r="AG252" s="81"/>
      <c r="AJ252" s="87" t="s">
        <v>88</v>
      </c>
      <c r="AK252" s="87">
        <v>1</v>
      </c>
      <c r="BB252" s="27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16.5" hidden="1" customHeight="1" x14ac:dyDescent="0.25">
      <c r="A253" s="63" t="s">
        <v>380</v>
      </c>
      <c r="B253" s="63" t="s">
        <v>381</v>
      </c>
      <c r="C253" s="36">
        <v>4301071000</v>
      </c>
      <c r="D253" s="413">
        <v>4607111038708</v>
      </c>
      <c r="E253" s="413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86</v>
      </c>
      <c r="L253" s="37" t="s">
        <v>87</v>
      </c>
      <c r="M253" s="38" t="s">
        <v>85</v>
      </c>
      <c r="N253" s="38"/>
      <c r="O253" s="37">
        <v>180</v>
      </c>
      <c r="P253" s="5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415"/>
      <c r="R253" s="415"/>
      <c r="S253" s="415"/>
      <c r="T253" s="41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3" t="s">
        <v>379</v>
      </c>
      <c r="AG253" s="81"/>
      <c r="AJ253" s="87" t="s">
        <v>88</v>
      </c>
      <c r="AK253" s="87">
        <v>1</v>
      </c>
      <c r="BB253" s="27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idden="1" x14ac:dyDescent="0.2">
      <c r="A254" s="420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1"/>
      <c r="P254" s="417" t="s">
        <v>40</v>
      </c>
      <c r="Q254" s="418"/>
      <c r="R254" s="418"/>
      <c r="S254" s="418"/>
      <c r="T254" s="418"/>
      <c r="U254" s="418"/>
      <c r="V254" s="419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hidden="1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1"/>
      <c r="P255" s="417" t="s">
        <v>40</v>
      </c>
      <c r="Q255" s="418"/>
      <c r="R255" s="418"/>
      <c r="S255" s="418"/>
      <c r="T255" s="418"/>
      <c r="U255" s="418"/>
      <c r="V255" s="419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27.75" hidden="1" customHeight="1" x14ac:dyDescent="0.2">
      <c r="A256" s="410" t="s">
        <v>382</v>
      </c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0"/>
      <c r="M256" s="410"/>
      <c r="N256" s="410"/>
      <c r="O256" s="410"/>
      <c r="P256" s="410"/>
      <c r="Q256" s="410"/>
      <c r="R256" s="410"/>
      <c r="S256" s="410"/>
      <c r="T256" s="410"/>
      <c r="U256" s="410"/>
      <c r="V256" s="410"/>
      <c r="W256" s="410"/>
      <c r="X256" s="410"/>
      <c r="Y256" s="410"/>
      <c r="Z256" s="410"/>
      <c r="AA256" s="54"/>
      <c r="AB256" s="54"/>
      <c r="AC256" s="54"/>
    </row>
    <row r="257" spans="1:68" ht="16.5" hidden="1" customHeight="1" x14ac:dyDescent="0.25">
      <c r="A257" s="411" t="s">
        <v>383</v>
      </c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65"/>
      <c r="AB257" s="65"/>
      <c r="AC257" s="82"/>
    </row>
    <row r="258" spans="1:68" ht="14.25" hidden="1" customHeight="1" x14ac:dyDescent="0.25">
      <c r="A258" s="412" t="s">
        <v>81</v>
      </c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2"/>
      <c r="P258" s="412"/>
      <c r="Q258" s="412"/>
      <c r="R258" s="412"/>
      <c r="S258" s="412"/>
      <c r="T258" s="412"/>
      <c r="U258" s="412"/>
      <c r="V258" s="412"/>
      <c r="W258" s="412"/>
      <c r="X258" s="412"/>
      <c r="Y258" s="412"/>
      <c r="Z258" s="412"/>
      <c r="AA258" s="66"/>
      <c r="AB258" s="66"/>
      <c r="AC258" s="83"/>
    </row>
    <row r="259" spans="1:68" ht="27" hidden="1" customHeight="1" x14ac:dyDescent="0.25">
      <c r="A259" s="63" t="s">
        <v>384</v>
      </c>
      <c r="B259" s="63" t="s">
        <v>385</v>
      </c>
      <c r="C259" s="36">
        <v>4301071036</v>
      </c>
      <c r="D259" s="413">
        <v>4607111036162</v>
      </c>
      <c r="E259" s="413"/>
      <c r="F259" s="62">
        <v>0.8</v>
      </c>
      <c r="G259" s="37">
        <v>8</v>
      </c>
      <c r="H259" s="62">
        <v>6.4</v>
      </c>
      <c r="I259" s="62">
        <v>6.6811999999999996</v>
      </c>
      <c r="J259" s="37">
        <v>84</v>
      </c>
      <c r="K259" s="37" t="s">
        <v>86</v>
      </c>
      <c r="L259" s="37" t="s">
        <v>87</v>
      </c>
      <c r="M259" s="38" t="s">
        <v>85</v>
      </c>
      <c r="N259" s="38"/>
      <c r="O259" s="37">
        <v>90</v>
      </c>
      <c r="P259" s="51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415"/>
      <c r="R259" s="415"/>
      <c r="S259" s="415"/>
      <c r="T259" s="41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5" t="s">
        <v>386</v>
      </c>
      <c r="AG259" s="81"/>
      <c r="AJ259" s="87" t="s">
        <v>88</v>
      </c>
      <c r="AK259" s="87">
        <v>1</v>
      </c>
      <c r="BB259" s="27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idden="1" x14ac:dyDescent="0.2">
      <c r="A260" s="420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0"/>
      <c r="O260" s="421"/>
      <c r="P260" s="417" t="s">
        <v>40</v>
      </c>
      <c r="Q260" s="418"/>
      <c r="R260" s="418"/>
      <c r="S260" s="418"/>
      <c r="T260" s="418"/>
      <c r="U260" s="418"/>
      <c r="V260" s="419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hidden="1" x14ac:dyDescent="0.2">
      <c r="A261" s="420"/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421"/>
      <c r="P261" s="417" t="s">
        <v>40</v>
      </c>
      <c r="Q261" s="418"/>
      <c r="R261" s="418"/>
      <c r="S261" s="418"/>
      <c r="T261" s="418"/>
      <c r="U261" s="418"/>
      <c r="V261" s="419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27.75" hidden="1" customHeight="1" x14ac:dyDescent="0.2">
      <c r="A262" s="410" t="s">
        <v>387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410"/>
      <c r="AA262" s="54"/>
      <c r="AB262" s="54"/>
      <c r="AC262" s="54"/>
    </row>
    <row r="263" spans="1:68" ht="16.5" hidden="1" customHeight="1" x14ac:dyDescent="0.25">
      <c r="A263" s="411" t="s">
        <v>388</v>
      </c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65"/>
      <c r="AB263" s="65"/>
      <c r="AC263" s="82"/>
    </row>
    <row r="264" spans="1:68" ht="14.25" hidden="1" customHeight="1" x14ac:dyDescent="0.25">
      <c r="A264" s="412" t="s">
        <v>81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6"/>
      <c r="AB264" s="66"/>
      <c r="AC264" s="83"/>
    </row>
    <row r="265" spans="1:68" ht="27" hidden="1" customHeight="1" x14ac:dyDescent="0.25">
      <c r="A265" s="63" t="s">
        <v>389</v>
      </c>
      <c r="B265" s="63" t="s">
        <v>390</v>
      </c>
      <c r="C265" s="36">
        <v>4301071029</v>
      </c>
      <c r="D265" s="413">
        <v>4607111035899</v>
      </c>
      <c r="E265" s="413"/>
      <c r="F265" s="62">
        <v>1</v>
      </c>
      <c r="G265" s="37">
        <v>5</v>
      </c>
      <c r="H265" s="62">
        <v>5</v>
      </c>
      <c r="I265" s="62">
        <v>5.2619999999999996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180</v>
      </c>
      <c r="P265" s="5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415"/>
      <c r="R265" s="415"/>
      <c r="S265" s="415"/>
      <c r="T265" s="416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278</v>
      </c>
      <c r="AG265" s="81"/>
      <c r="AJ265" s="87" t="s">
        <v>88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hidden="1" customHeight="1" x14ac:dyDescent="0.25">
      <c r="A266" s="63" t="s">
        <v>391</v>
      </c>
      <c r="B266" s="63" t="s">
        <v>392</v>
      </c>
      <c r="C266" s="36">
        <v>4301070991</v>
      </c>
      <c r="D266" s="413">
        <v>4607111038180</v>
      </c>
      <c r="E266" s="413"/>
      <c r="F266" s="62">
        <v>0.4</v>
      </c>
      <c r="G266" s="37">
        <v>16</v>
      </c>
      <c r="H266" s="62">
        <v>6.4</v>
      </c>
      <c r="I266" s="62">
        <v>6.71</v>
      </c>
      <c r="J266" s="37">
        <v>84</v>
      </c>
      <c r="K266" s="37" t="s">
        <v>86</v>
      </c>
      <c r="L266" s="37" t="s">
        <v>87</v>
      </c>
      <c r="M266" s="38" t="s">
        <v>85</v>
      </c>
      <c r="N266" s="38"/>
      <c r="O266" s="37">
        <v>180</v>
      </c>
      <c r="P266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415"/>
      <c r="R266" s="415"/>
      <c r="S266" s="415"/>
      <c r="T266" s="416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393</v>
      </c>
      <c r="AG266" s="81"/>
      <c r="AJ266" s="87" t="s">
        <v>88</v>
      </c>
      <c r="AK266" s="87">
        <v>1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idden="1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0"/>
      <c r="N267" s="420"/>
      <c r="O267" s="421"/>
      <c r="P267" s="417" t="s">
        <v>40</v>
      </c>
      <c r="Q267" s="418"/>
      <c r="R267" s="418"/>
      <c r="S267" s="418"/>
      <c r="T267" s="418"/>
      <c r="U267" s="418"/>
      <c r="V267" s="419"/>
      <c r="W267" s="42" t="s">
        <v>39</v>
      </c>
      <c r="X267" s="43">
        <f>IFERROR(SUM(X265:X266),"0")</f>
        <v>0</v>
      </c>
      <c r="Y267" s="43">
        <f>IFERROR(SUM(Y265:Y266),"0")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hidden="1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0"/>
      <c r="N268" s="420"/>
      <c r="O268" s="421"/>
      <c r="P268" s="417" t="s">
        <v>40</v>
      </c>
      <c r="Q268" s="418"/>
      <c r="R268" s="418"/>
      <c r="S268" s="418"/>
      <c r="T268" s="418"/>
      <c r="U268" s="418"/>
      <c r="V268" s="419"/>
      <c r="W268" s="42" t="s">
        <v>0</v>
      </c>
      <c r="X268" s="43">
        <f>IFERROR(SUMPRODUCT(X265:X266*H265:H266),"0")</f>
        <v>0</v>
      </c>
      <c r="Y268" s="43">
        <f>IFERROR(SUMPRODUCT(Y265:Y266*H265:H266),"0")</f>
        <v>0</v>
      </c>
      <c r="Z268" s="42"/>
      <c r="AA268" s="67"/>
      <c r="AB268" s="67"/>
      <c r="AC268" s="67"/>
    </row>
    <row r="269" spans="1:68" ht="27.75" hidden="1" customHeight="1" x14ac:dyDescent="0.2">
      <c r="A269" s="410" t="s">
        <v>394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410"/>
      <c r="Z269" s="410"/>
      <c r="AA269" s="54"/>
      <c r="AB269" s="54"/>
      <c r="AC269" s="54"/>
    </row>
    <row r="270" spans="1:68" ht="16.5" hidden="1" customHeight="1" x14ac:dyDescent="0.25">
      <c r="A270" s="411" t="s">
        <v>395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5"/>
      <c r="AB270" s="65"/>
      <c r="AC270" s="82"/>
    </row>
    <row r="271" spans="1:68" ht="14.25" hidden="1" customHeight="1" x14ac:dyDescent="0.25">
      <c r="A271" s="412" t="s">
        <v>396</v>
      </c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2"/>
      <c r="P271" s="412"/>
      <c r="Q271" s="412"/>
      <c r="R271" s="412"/>
      <c r="S271" s="412"/>
      <c r="T271" s="412"/>
      <c r="U271" s="412"/>
      <c r="V271" s="412"/>
      <c r="W271" s="412"/>
      <c r="X271" s="412"/>
      <c r="Y271" s="412"/>
      <c r="Z271" s="412"/>
      <c r="AA271" s="66"/>
      <c r="AB271" s="66"/>
      <c r="AC271" s="83"/>
    </row>
    <row r="272" spans="1:68" ht="27" hidden="1" customHeight="1" x14ac:dyDescent="0.25">
      <c r="A272" s="63" t="s">
        <v>397</v>
      </c>
      <c r="B272" s="63" t="s">
        <v>398</v>
      </c>
      <c r="C272" s="36">
        <v>4301133004</v>
      </c>
      <c r="D272" s="413">
        <v>4607111039774</v>
      </c>
      <c r="E272" s="413"/>
      <c r="F272" s="62">
        <v>0.25</v>
      </c>
      <c r="G272" s="37">
        <v>12</v>
      </c>
      <c r="H272" s="62">
        <v>3</v>
      </c>
      <c r="I272" s="62">
        <v>3.22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415"/>
      <c r="R272" s="415"/>
      <c r="S272" s="415"/>
      <c r="T272" s="416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81" t="s">
        <v>399</v>
      </c>
      <c r="AG272" s="81"/>
      <c r="AJ272" s="87" t="s">
        <v>88</v>
      </c>
      <c r="AK272" s="87">
        <v>1</v>
      </c>
      <c r="BB272" s="282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idden="1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0"/>
      <c r="O273" s="421"/>
      <c r="P273" s="417" t="s">
        <v>40</v>
      </c>
      <c r="Q273" s="418"/>
      <c r="R273" s="418"/>
      <c r="S273" s="418"/>
      <c r="T273" s="418"/>
      <c r="U273" s="418"/>
      <c r="V273" s="419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1"/>
      <c r="P274" s="417" t="s">
        <v>40</v>
      </c>
      <c r="Q274" s="418"/>
      <c r="R274" s="418"/>
      <c r="S274" s="418"/>
      <c r="T274" s="418"/>
      <c r="U274" s="418"/>
      <c r="V274" s="419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14.25" hidden="1" customHeight="1" x14ac:dyDescent="0.25">
      <c r="A275" s="412" t="s">
        <v>146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66"/>
      <c r="AB275" s="66"/>
      <c r="AC275" s="83"/>
    </row>
    <row r="276" spans="1:68" ht="37.5" hidden="1" customHeight="1" x14ac:dyDescent="0.25">
      <c r="A276" s="63" t="s">
        <v>400</v>
      </c>
      <c r="B276" s="63" t="s">
        <v>401</v>
      </c>
      <c r="C276" s="36">
        <v>4301135400</v>
      </c>
      <c r="D276" s="413">
        <v>4607111039361</v>
      </c>
      <c r="E276" s="413"/>
      <c r="F276" s="62">
        <v>0.25</v>
      </c>
      <c r="G276" s="37">
        <v>12</v>
      </c>
      <c r="H276" s="62">
        <v>3</v>
      </c>
      <c r="I276" s="62">
        <v>3.7035999999999998</v>
      </c>
      <c r="J276" s="37">
        <v>70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415"/>
      <c r="R276" s="415"/>
      <c r="S276" s="415"/>
      <c r="T276" s="416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3" t="s">
        <v>399</v>
      </c>
      <c r="AG276" s="81"/>
      <c r="AJ276" s="87" t="s">
        <v>88</v>
      </c>
      <c r="AK276" s="87">
        <v>1</v>
      </c>
      <c r="BB276" s="284" t="s">
        <v>94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idden="1" x14ac:dyDescent="0.2">
      <c r="A277" s="420"/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0"/>
      <c r="N277" s="420"/>
      <c r="O277" s="421"/>
      <c r="P277" s="417" t="s">
        <v>40</v>
      </c>
      <c r="Q277" s="418"/>
      <c r="R277" s="418"/>
      <c r="S277" s="418"/>
      <c r="T277" s="418"/>
      <c r="U277" s="418"/>
      <c r="V277" s="419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hidden="1" x14ac:dyDescent="0.2">
      <c r="A278" s="420"/>
      <c r="B278" s="420"/>
      <c r="C278" s="420"/>
      <c r="D278" s="420"/>
      <c r="E278" s="420"/>
      <c r="F278" s="420"/>
      <c r="G278" s="420"/>
      <c r="H278" s="420"/>
      <c r="I278" s="420"/>
      <c r="J278" s="420"/>
      <c r="K278" s="420"/>
      <c r="L278" s="420"/>
      <c r="M278" s="420"/>
      <c r="N278" s="420"/>
      <c r="O278" s="421"/>
      <c r="P278" s="417" t="s">
        <v>40</v>
      </c>
      <c r="Q278" s="418"/>
      <c r="R278" s="418"/>
      <c r="S278" s="418"/>
      <c r="T278" s="418"/>
      <c r="U278" s="418"/>
      <c r="V278" s="419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27.75" hidden="1" customHeight="1" x14ac:dyDescent="0.2">
      <c r="A279" s="410" t="s">
        <v>263</v>
      </c>
      <c r="B279" s="410"/>
      <c r="C279" s="410"/>
      <c r="D279" s="410"/>
      <c r="E279" s="410"/>
      <c r="F279" s="410"/>
      <c r="G279" s="410"/>
      <c r="H279" s="410"/>
      <c r="I279" s="410"/>
      <c r="J279" s="410"/>
      <c r="K279" s="410"/>
      <c r="L279" s="410"/>
      <c r="M279" s="410"/>
      <c r="N279" s="410"/>
      <c r="O279" s="410"/>
      <c r="P279" s="410"/>
      <c r="Q279" s="410"/>
      <c r="R279" s="410"/>
      <c r="S279" s="410"/>
      <c r="T279" s="410"/>
      <c r="U279" s="410"/>
      <c r="V279" s="410"/>
      <c r="W279" s="410"/>
      <c r="X279" s="410"/>
      <c r="Y279" s="410"/>
      <c r="Z279" s="410"/>
      <c r="AA279" s="54"/>
      <c r="AB279" s="54"/>
      <c r="AC279" s="54"/>
    </row>
    <row r="280" spans="1:68" ht="16.5" hidden="1" customHeight="1" x14ac:dyDescent="0.25">
      <c r="A280" s="411" t="s">
        <v>263</v>
      </c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1"/>
      <c r="P280" s="411"/>
      <c r="Q280" s="411"/>
      <c r="R280" s="411"/>
      <c r="S280" s="411"/>
      <c r="T280" s="411"/>
      <c r="U280" s="411"/>
      <c r="V280" s="411"/>
      <c r="W280" s="411"/>
      <c r="X280" s="411"/>
      <c r="Y280" s="411"/>
      <c r="Z280" s="411"/>
      <c r="AA280" s="65"/>
      <c r="AB280" s="65"/>
      <c r="AC280" s="82"/>
    </row>
    <row r="281" spans="1:68" ht="14.25" hidden="1" customHeight="1" x14ac:dyDescent="0.25">
      <c r="A281" s="412" t="s">
        <v>81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66"/>
      <c r="AB281" s="66"/>
      <c r="AC281" s="83"/>
    </row>
    <row r="282" spans="1:68" ht="27" hidden="1" customHeight="1" x14ac:dyDescent="0.25">
      <c r="A282" s="63" t="s">
        <v>402</v>
      </c>
      <c r="B282" s="63" t="s">
        <v>403</v>
      </c>
      <c r="C282" s="36">
        <v>4301071014</v>
      </c>
      <c r="D282" s="413">
        <v>4640242181264</v>
      </c>
      <c r="E282" s="413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9" t="s">
        <v>404</v>
      </c>
      <c r="Q282" s="415"/>
      <c r="R282" s="415"/>
      <c r="S282" s="415"/>
      <c r="T282" s="416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405</v>
      </c>
      <c r="AG282" s="81"/>
      <c r="AJ282" s="87" t="s">
        <v>88</v>
      </c>
      <c r="AK282" s="87">
        <v>1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hidden="1" customHeight="1" x14ac:dyDescent="0.25">
      <c r="A283" s="63" t="s">
        <v>406</v>
      </c>
      <c r="B283" s="63" t="s">
        <v>407</v>
      </c>
      <c r="C283" s="36">
        <v>4301071021</v>
      </c>
      <c r="D283" s="413">
        <v>4640242181325</v>
      </c>
      <c r="E283" s="413"/>
      <c r="F283" s="62">
        <v>0.7</v>
      </c>
      <c r="G283" s="37">
        <v>10</v>
      </c>
      <c r="H283" s="62">
        <v>7</v>
      </c>
      <c r="I283" s="62">
        <v>7.28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520" t="s">
        <v>408</v>
      </c>
      <c r="Q283" s="415"/>
      <c r="R283" s="415"/>
      <c r="S283" s="415"/>
      <c r="T283" s="416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405</v>
      </c>
      <c r="AG283" s="81"/>
      <c r="AJ283" s="87" t="s">
        <v>88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hidden="1" customHeight="1" x14ac:dyDescent="0.25">
      <c r="A284" s="63" t="s">
        <v>409</v>
      </c>
      <c r="B284" s="63" t="s">
        <v>410</v>
      </c>
      <c r="C284" s="36">
        <v>4301070993</v>
      </c>
      <c r="D284" s="413">
        <v>4640242180670</v>
      </c>
      <c r="E284" s="413"/>
      <c r="F284" s="62">
        <v>1</v>
      </c>
      <c r="G284" s="37">
        <v>6</v>
      </c>
      <c r="H284" s="62">
        <v>6</v>
      </c>
      <c r="I284" s="62">
        <v>6.23</v>
      </c>
      <c r="J284" s="37">
        <v>84</v>
      </c>
      <c r="K284" s="37" t="s">
        <v>86</v>
      </c>
      <c r="L284" s="37" t="s">
        <v>87</v>
      </c>
      <c r="M284" s="38" t="s">
        <v>85</v>
      </c>
      <c r="N284" s="38"/>
      <c r="O284" s="37">
        <v>180</v>
      </c>
      <c r="P284" s="521" t="s">
        <v>411</v>
      </c>
      <c r="Q284" s="415"/>
      <c r="R284" s="415"/>
      <c r="S284" s="415"/>
      <c r="T284" s="416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412</v>
      </c>
      <c r="AG284" s="81"/>
      <c r="AJ284" s="87" t="s">
        <v>88</v>
      </c>
      <c r="AK284" s="87">
        <v>1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idden="1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1"/>
      <c r="P285" s="417" t="s">
        <v>40</v>
      </c>
      <c r="Q285" s="418"/>
      <c r="R285" s="418"/>
      <c r="S285" s="418"/>
      <c r="T285" s="418"/>
      <c r="U285" s="418"/>
      <c r="V285" s="419"/>
      <c r="W285" s="42" t="s">
        <v>39</v>
      </c>
      <c r="X285" s="43">
        <f>IFERROR(SUM(X282:X284),"0")</f>
        <v>0</v>
      </c>
      <c r="Y285" s="43">
        <f>IFERROR(SUM(Y282:Y284),"0")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0"/>
      <c r="O286" s="421"/>
      <c r="P286" s="417" t="s">
        <v>40</v>
      </c>
      <c r="Q286" s="418"/>
      <c r="R286" s="418"/>
      <c r="S286" s="418"/>
      <c r="T286" s="418"/>
      <c r="U286" s="418"/>
      <c r="V286" s="419"/>
      <c r="W286" s="42" t="s">
        <v>0</v>
      </c>
      <c r="X286" s="43">
        <f>IFERROR(SUMPRODUCT(X282:X284*H282:H284),"0")</f>
        <v>0</v>
      </c>
      <c r="Y286" s="43">
        <f>IFERROR(SUMPRODUCT(Y282:Y284*H282:H284),"0")</f>
        <v>0</v>
      </c>
      <c r="Z286" s="42"/>
      <c r="AA286" s="67"/>
      <c r="AB286" s="67"/>
      <c r="AC286" s="67"/>
    </row>
    <row r="287" spans="1:68" ht="14.25" hidden="1" customHeight="1" x14ac:dyDescent="0.25">
      <c r="A287" s="412" t="s">
        <v>168</v>
      </c>
      <c r="B287" s="412"/>
      <c r="C287" s="412"/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  <c r="U287" s="412"/>
      <c r="V287" s="412"/>
      <c r="W287" s="412"/>
      <c r="X287" s="412"/>
      <c r="Y287" s="412"/>
      <c r="Z287" s="412"/>
      <c r="AA287" s="66"/>
      <c r="AB287" s="66"/>
      <c r="AC287" s="83"/>
    </row>
    <row r="288" spans="1:68" ht="27" hidden="1" customHeight="1" x14ac:dyDescent="0.25">
      <c r="A288" s="63" t="s">
        <v>413</v>
      </c>
      <c r="B288" s="63" t="s">
        <v>414</v>
      </c>
      <c r="C288" s="36">
        <v>4301131019</v>
      </c>
      <c r="D288" s="413">
        <v>4640242180427</v>
      </c>
      <c r="E288" s="413"/>
      <c r="F288" s="62">
        <v>1.8</v>
      </c>
      <c r="G288" s="37">
        <v>1</v>
      </c>
      <c r="H288" s="62">
        <v>1.8</v>
      </c>
      <c r="I288" s="62">
        <v>1.915</v>
      </c>
      <c r="J288" s="37">
        <v>234</v>
      </c>
      <c r="K288" s="37" t="s">
        <v>158</v>
      </c>
      <c r="L288" s="37" t="s">
        <v>87</v>
      </c>
      <c r="M288" s="38" t="s">
        <v>85</v>
      </c>
      <c r="N288" s="38"/>
      <c r="O288" s="37">
        <v>180</v>
      </c>
      <c r="P288" s="5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415"/>
      <c r="R288" s="415"/>
      <c r="S288" s="415"/>
      <c r="T288" s="416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1" t="s">
        <v>415</v>
      </c>
      <c r="AG288" s="81"/>
      <c r="AJ288" s="87" t="s">
        <v>88</v>
      </c>
      <c r="AK288" s="87">
        <v>1</v>
      </c>
      <c r="BB288" s="292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idden="1" x14ac:dyDescent="0.2">
      <c r="A289" s="420"/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1"/>
      <c r="P289" s="417" t="s">
        <v>40</v>
      </c>
      <c r="Q289" s="418"/>
      <c r="R289" s="418"/>
      <c r="S289" s="418"/>
      <c r="T289" s="418"/>
      <c r="U289" s="418"/>
      <c r="V289" s="419"/>
      <c r="W289" s="42" t="s">
        <v>39</v>
      </c>
      <c r="X289" s="43">
        <f>IFERROR(SUM(X288:X288),"0")</f>
        <v>0</v>
      </c>
      <c r="Y289" s="43">
        <f>IFERROR(SUM(Y288:Y288),"0")</f>
        <v>0</v>
      </c>
      <c r="Z289" s="43">
        <f>IFERROR(IF(Z288="",0,Z288),"0")</f>
        <v>0</v>
      </c>
      <c r="AA289" s="67"/>
      <c r="AB289" s="67"/>
      <c r="AC289" s="67"/>
    </row>
    <row r="290" spans="1:68" hidden="1" x14ac:dyDescent="0.2">
      <c r="A290" s="420"/>
      <c r="B290" s="420"/>
      <c r="C290" s="420"/>
      <c r="D290" s="420"/>
      <c r="E290" s="420"/>
      <c r="F290" s="420"/>
      <c r="G290" s="420"/>
      <c r="H290" s="420"/>
      <c r="I290" s="420"/>
      <c r="J290" s="420"/>
      <c r="K290" s="420"/>
      <c r="L290" s="420"/>
      <c r="M290" s="420"/>
      <c r="N290" s="420"/>
      <c r="O290" s="421"/>
      <c r="P290" s="417" t="s">
        <v>40</v>
      </c>
      <c r="Q290" s="418"/>
      <c r="R290" s="418"/>
      <c r="S290" s="418"/>
      <c r="T290" s="418"/>
      <c r="U290" s="418"/>
      <c r="V290" s="419"/>
      <c r="W290" s="42" t="s">
        <v>0</v>
      </c>
      <c r="X290" s="43">
        <f>IFERROR(SUMPRODUCT(X288:X288*H288:H288),"0")</f>
        <v>0</v>
      </c>
      <c r="Y290" s="43">
        <f>IFERROR(SUMPRODUCT(Y288:Y288*H288:H288),"0")</f>
        <v>0</v>
      </c>
      <c r="Z290" s="42"/>
      <c r="AA290" s="67"/>
      <c r="AB290" s="67"/>
      <c r="AC290" s="67"/>
    </row>
    <row r="291" spans="1:68" ht="14.25" hidden="1" customHeight="1" x14ac:dyDescent="0.25">
      <c r="A291" s="412" t="s">
        <v>90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66"/>
      <c r="AB291" s="66"/>
      <c r="AC291" s="83"/>
    </row>
    <row r="292" spans="1:68" ht="27" hidden="1" customHeight="1" x14ac:dyDescent="0.25">
      <c r="A292" s="63" t="s">
        <v>416</v>
      </c>
      <c r="B292" s="63" t="s">
        <v>417</v>
      </c>
      <c r="C292" s="36">
        <v>4301132080</v>
      </c>
      <c r="D292" s="413">
        <v>4640242180397</v>
      </c>
      <c r="E292" s="413"/>
      <c r="F292" s="62">
        <v>1</v>
      </c>
      <c r="G292" s="37">
        <v>6</v>
      </c>
      <c r="H292" s="62">
        <v>6</v>
      </c>
      <c r="I292" s="62">
        <v>6.26</v>
      </c>
      <c r="J292" s="37">
        <v>84</v>
      </c>
      <c r="K292" s="37" t="s">
        <v>86</v>
      </c>
      <c r="L292" s="37" t="s">
        <v>87</v>
      </c>
      <c r="M292" s="38" t="s">
        <v>85</v>
      </c>
      <c r="N292" s="38"/>
      <c r="O292" s="37">
        <v>180</v>
      </c>
      <c r="P292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415"/>
      <c r="R292" s="415"/>
      <c r="S292" s="415"/>
      <c r="T292" s="416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418</v>
      </c>
      <c r="AG292" s="81"/>
      <c r="AJ292" s="87" t="s">
        <v>88</v>
      </c>
      <c r="AK292" s="87">
        <v>1</v>
      </c>
      <c r="BB292" s="294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hidden="1" customHeight="1" x14ac:dyDescent="0.25">
      <c r="A293" s="63" t="s">
        <v>419</v>
      </c>
      <c r="B293" s="63" t="s">
        <v>420</v>
      </c>
      <c r="C293" s="36">
        <v>4301132104</v>
      </c>
      <c r="D293" s="413">
        <v>4640242181219</v>
      </c>
      <c r="E293" s="413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158</v>
      </c>
      <c r="L293" s="37" t="s">
        <v>87</v>
      </c>
      <c r="M293" s="38" t="s">
        <v>85</v>
      </c>
      <c r="N293" s="38"/>
      <c r="O293" s="37">
        <v>180</v>
      </c>
      <c r="P293" s="524" t="s">
        <v>421</v>
      </c>
      <c r="Q293" s="415"/>
      <c r="R293" s="415"/>
      <c r="S293" s="415"/>
      <c r="T293" s="416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5" t="s">
        <v>418</v>
      </c>
      <c r="AG293" s="81"/>
      <c r="AJ293" s="87" t="s">
        <v>88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idden="1" x14ac:dyDescent="0.2">
      <c r="A294" s="420"/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0"/>
      <c r="N294" s="420"/>
      <c r="O294" s="421"/>
      <c r="P294" s="417" t="s">
        <v>40</v>
      </c>
      <c r="Q294" s="418"/>
      <c r="R294" s="418"/>
      <c r="S294" s="418"/>
      <c r="T294" s="418"/>
      <c r="U294" s="418"/>
      <c r="V294" s="419"/>
      <c r="W294" s="42" t="s">
        <v>39</v>
      </c>
      <c r="X294" s="43">
        <f>IFERROR(SUM(X292:X293),"0")</f>
        <v>0</v>
      </c>
      <c r="Y294" s="43">
        <f>IFERROR(SUM(Y292:Y293),"0")</f>
        <v>0</v>
      </c>
      <c r="Z294" s="43">
        <f>IFERROR(IF(Z292="",0,Z292),"0")+IFERROR(IF(Z293="",0,Z293),"0")</f>
        <v>0</v>
      </c>
      <c r="AA294" s="67"/>
      <c r="AB294" s="67"/>
      <c r="AC294" s="67"/>
    </row>
    <row r="295" spans="1:68" hidden="1" x14ac:dyDescent="0.2">
      <c r="A295" s="420"/>
      <c r="B295" s="420"/>
      <c r="C295" s="420"/>
      <c r="D295" s="420"/>
      <c r="E295" s="420"/>
      <c r="F295" s="420"/>
      <c r="G295" s="420"/>
      <c r="H295" s="420"/>
      <c r="I295" s="420"/>
      <c r="J295" s="420"/>
      <c r="K295" s="420"/>
      <c r="L295" s="420"/>
      <c r="M295" s="420"/>
      <c r="N295" s="420"/>
      <c r="O295" s="421"/>
      <c r="P295" s="417" t="s">
        <v>40</v>
      </c>
      <c r="Q295" s="418"/>
      <c r="R295" s="418"/>
      <c r="S295" s="418"/>
      <c r="T295" s="418"/>
      <c r="U295" s="418"/>
      <c r="V295" s="419"/>
      <c r="W295" s="42" t="s">
        <v>0</v>
      </c>
      <c r="X295" s="43">
        <f>IFERROR(SUMPRODUCT(X292:X293*H292:H293),"0")</f>
        <v>0</v>
      </c>
      <c r="Y295" s="43">
        <f>IFERROR(SUMPRODUCT(Y292:Y293*H292:H293),"0")</f>
        <v>0</v>
      </c>
      <c r="Z295" s="42"/>
      <c r="AA295" s="67"/>
      <c r="AB295" s="67"/>
      <c r="AC295" s="67"/>
    </row>
    <row r="296" spans="1:68" ht="14.25" hidden="1" customHeight="1" x14ac:dyDescent="0.25">
      <c r="A296" s="412" t="s">
        <v>140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412"/>
      <c r="Z296" s="412"/>
      <c r="AA296" s="66"/>
      <c r="AB296" s="66"/>
      <c r="AC296" s="83"/>
    </row>
    <row r="297" spans="1:68" ht="27" hidden="1" customHeight="1" x14ac:dyDescent="0.25">
      <c r="A297" s="63" t="s">
        <v>422</v>
      </c>
      <c r="B297" s="63" t="s">
        <v>423</v>
      </c>
      <c r="C297" s="36">
        <v>4301136051</v>
      </c>
      <c r="D297" s="413">
        <v>4640242180304</v>
      </c>
      <c r="E297" s="413"/>
      <c r="F297" s="62">
        <v>2.7</v>
      </c>
      <c r="G297" s="37">
        <v>1</v>
      </c>
      <c r="H297" s="62">
        <v>2.7</v>
      </c>
      <c r="I297" s="62">
        <v>2.8906000000000001</v>
      </c>
      <c r="J297" s="37">
        <v>126</v>
      </c>
      <c r="K297" s="37" t="s">
        <v>95</v>
      </c>
      <c r="L297" s="37" t="s">
        <v>87</v>
      </c>
      <c r="M297" s="38" t="s">
        <v>85</v>
      </c>
      <c r="N297" s="38"/>
      <c r="O297" s="37">
        <v>180</v>
      </c>
      <c r="P297" s="525" t="s">
        <v>424</v>
      </c>
      <c r="Q297" s="415"/>
      <c r="R297" s="415"/>
      <c r="S297" s="415"/>
      <c r="T297" s="416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425</v>
      </c>
      <c r="AG297" s="81"/>
      <c r="AJ297" s="87" t="s">
        <v>88</v>
      </c>
      <c r="AK297" s="87">
        <v>1</v>
      </c>
      <c r="BB297" s="298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hidden="1" customHeight="1" x14ac:dyDescent="0.25">
      <c r="A298" s="63" t="s">
        <v>426</v>
      </c>
      <c r="B298" s="63" t="s">
        <v>427</v>
      </c>
      <c r="C298" s="36">
        <v>4301136053</v>
      </c>
      <c r="D298" s="413">
        <v>4640242180236</v>
      </c>
      <c r="E298" s="413"/>
      <c r="F298" s="62">
        <v>5</v>
      </c>
      <c r="G298" s="37">
        <v>1</v>
      </c>
      <c r="H298" s="62">
        <v>5</v>
      </c>
      <c r="I298" s="62">
        <v>5.2350000000000003</v>
      </c>
      <c r="J298" s="37">
        <v>84</v>
      </c>
      <c r="K298" s="37" t="s">
        <v>86</v>
      </c>
      <c r="L298" s="37" t="s">
        <v>87</v>
      </c>
      <c r="M298" s="38" t="s">
        <v>85</v>
      </c>
      <c r="N298" s="38"/>
      <c r="O298" s="37">
        <v>180</v>
      </c>
      <c r="P298" s="52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415"/>
      <c r="R298" s="415"/>
      <c r="S298" s="415"/>
      <c r="T298" s="416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425</v>
      </c>
      <c r="AG298" s="81"/>
      <c r="AJ298" s="87" t="s">
        <v>88</v>
      </c>
      <c r="AK298" s="87">
        <v>1</v>
      </c>
      <c r="BB298" s="300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hidden="1" customHeight="1" x14ac:dyDescent="0.25">
      <c r="A299" s="63" t="s">
        <v>428</v>
      </c>
      <c r="B299" s="63" t="s">
        <v>429</v>
      </c>
      <c r="C299" s="36">
        <v>4301136052</v>
      </c>
      <c r="D299" s="413">
        <v>4640242180410</v>
      </c>
      <c r="E299" s="413"/>
      <c r="F299" s="62">
        <v>2.2400000000000002</v>
      </c>
      <c r="G299" s="37">
        <v>1</v>
      </c>
      <c r="H299" s="62">
        <v>2.2400000000000002</v>
      </c>
      <c r="I299" s="62">
        <v>2.4319999999999999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415"/>
      <c r="R299" s="415"/>
      <c r="S299" s="415"/>
      <c r="T299" s="416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425</v>
      </c>
      <c r="AG299" s="81"/>
      <c r="AJ299" s="87" t="s">
        <v>88</v>
      </c>
      <c r="AK299" s="87">
        <v>1</v>
      </c>
      <c r="BB299" s="302" t="s">
        <v>94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idden="1" x14ac:dyDescent="0.2">
      <c r="A300" s="420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0"/>
      <c r="N300" s="420"/>
      <c r="O300" s="421"/>
      <c r="P300" s="417" t="s">
        <v>40</v>
      </c>
      <c r="Q300" s="418"/>
      <c r="R300" s="418"/>
      <c r="S300" s="418"/>
      <c r="T300" s="418"/>
      <c r="U300" s="418"/>
      <c r="V300" s="419"/>
      <c r="W300" s="42" t="s">
        <v>39</v>
      </c>
      <c r="X300" s="43">
        <f>IFERROR(SUM(X297:X299),"0")</f>
        <v>0</v>
      </c>
      <c r="Y300" s="43">
        <f>IFERROR(SUM(Y297:Y299),"0")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420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20"/>
      <c r="O301" s="421"/>
      <c r="P301" s="417" t="s">
        <v>40</v>
      </c>
      <c r="Q301" s="418"/>
      <c r="R301" s="418"/>
      <c r="S301" s="418"/>
      <c r="T301" s="418"/>
      <c r="U301" s="418"/>
      <c r="V301" s="419"/>
      <c r="W301" s="42" t="s">
        <v>0</v>
      </c>
      <c r="X301" s="43">
        <f>IFERROR(SUMPRODUCT(X297:X299*H297:H299),"0")</f>
        <v>0</v>
      </c>
      <c r="Y301" s="43">
        <f>IFERROR(SUMPRODUCT(Y297:Y299*H297:H299),"0")</f>
        <v>0</v>
      </c>
      <c r="Z301" s="42"/>
      <c r="AA301" s="67"/>
      <c r="AB301" s="67"/>
      <c r="AC301" s="67"/>
    </row>
    <row r="302" spans="1:68" ht="14.25" hidden="1" customHeight="1" x14ac:dyDescent="0.25">
      <c r="A302" s="412" t="s">
        <v>146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66"/>
      <c r="AB302" s="66"/>
      <c r="AC302" s="83"/>
    </row>
    <row r="303" spans="1:68" ht="37.5" hidden="1" customHeight="1" x14ac:dyDescent="0.25">
      <c r="A303" s="63" t="s">
        <v>430</v>
      </c>
      <c r="B303" s="63" t="s">
        <v>431</v>
      </c>
      <c r="C303" s="36">
        <v>4301135504</v>
      </c>
      <c r="D303" s="413">
        <v>4640242181554</v>
      </c>
      <c r="E303" s="413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28" t="s">
        <v>432</v>
      </c>
      <c r="Q303" s="415"/>
      <c r="R303" s="415"/>
      <c r="S303" s="415"/>
      <c r="T303" s="416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ref="Y303:Y320" si="24"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433</v>
      </c>
      <c r="AG303" s="81"/>
      <c r="AJ303" s="87" t="s">
        <v>88</v>
      </c>
      <c r="AK303" s="87">
        <v>1</v>
      </c>
      <c r="BB303" s="304" t="s">
        <v>94</v>
      </c>
      <c r="BM303" s="81">
        <f t="shared" ref="BM303:BM320" si="25">IFERROR(X303*I303,"0")</f>
        <v>0</v>
      </c>
      <c r="BN303" s="81">
        <f t="shared" ref="BN303:BN320" si="26">IFERROR(Y303*I303,"0")</f>
        <v>0</v>
      </c>
      <c r="BO303" s="81">
        <f t="shared" ref="BO303:BO320" si="27">IFERROR(X303/J303,"0")</f>
        <v>0</v>
      </c>
      <c r="BP303" s="81">
        <f t="shared" ref="BP303:BP320" si="28">IFERROR(Y303/J303,"0")</f>
        <v>0</v>
      </c>
    </row>
    <row r="304" spans="1:68" ht="27" hidden="1" customHeight="1" x14ac:dyDescent="0.25">
      <c r="A304" s="63" t="s">
        <v>434</v>
      </c>
      <c r="B304" s="63" t="s">
        <v>435</v>
      </c>
      <c r="C304" s="36">
        <v>4301135518</v>
      </c>
      <c r="D304" s="413">
        <v>4640242181561</v>
      </c>
      <c r="E304" s="413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9" t="s">
        <v>436</v>
      </c>
      <c r="Q304" s="415"/>
      <c r="R304" s="415"/>
      <c r="S304" s="415"/>
      <c r="T304" s="416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437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hidden="1" customHeight="1" x14ac:dyDescent="0.25">
      <c r="A305" s="63" t="s">
        <v>438</v>
      </c>
      <c r="B305" s="63" t="s">
        <v>439</v>
      </c>
      <c r="C305" s="36">
        <v>4301135374</v>
      </c>
      <c r="D305" s="413">
        <v>4640242181424</v>
      </c>
      <c r="E305" s="413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5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415"/>
      <c r="R305" s="415"/>
      <c r="S305" s="415"/>
      <c r="T305" s="416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433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440</v>
      </c>
      <c r="B306" s="63" t="s">
        <v>441</v>
      </c>
      <c r="C306" s="36">
        <v>4301135320</v>
      </c>
      <c r="D306" s="413">
        <v>4640242181592</v>
      </c>
      <c r="E306" s="413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31" t="s">
        <v>442</v>
      </c>
      <c r="Q306" s="415"/>
      <c r="R306" s="415"/>
      <c r="S306" s="415"/>
      <c r="T306" s="416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4" si="29">IFERROR(IF(X306="","",X306*0.00936),"")</f>
        <v>0</v>
      </c>
      <c r="AA306" s="68" t="s">
        <v>46</v>
      </c>
      <c r="AB306" s="69" t="s">
        <v>46</v>
      </c>
      <c r="AC306" s="309" t="s">
        <v>443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hidden="1" customHeight="1" x14ac:dyDescent="0.25">
      <c r="A307" s="63" t="s">
        <v>444</v>
      </c>
      <c r="B307" s="63" t="s">
        <v>445</v>
      </c>
      <c r="C307" s="36">
        <v>4301135552</v>
      </c>
      <c r="D307" s="413">
        <v>4640242181431</v>
      </c>
      <c r="E307" s="413"/>
      <c r="F307" s="62">
        <v>3.5</v>
      </c>
      <c r="G307" s="37">
        <v>1</v>
      </c>
      <c r="H307" s="62">
        <v>3.5</v>
      </c>
      <c r="I307" s="62">
        <v>3.6920000000000002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32" t="s">
        <v>446</v>
      </c>
      <c r="Q307" s="415"/>
      <c r="R307" s="415"/>
      <c r="S307" s="415"/>
      <c r="T307" s="416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447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hidden="1" customHeight="1" x14ac:dyDescent="0.25">
      <c r="A308" s="63" t="s">
        <v>448</v>
      </c>
      <c r="B308" s="63" t="s">
        <v>449</v>
      </c>
      <c r="C308" s="36">
        <v>4301135405</v>
      </c>
      <c r="D308" s="413">
        <v>4640242181523</v>
      </c>
      <c r="E308" s="413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3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415"/>
      <c r="R308" s="415"/>
      <c r="S308" s="415"/>
      <c r="T308" s="416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437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hidden="1" customHeight="1" x14ac:dyDescent="0.25">
      <c r="A309" s="63" t="s">
        <v>450</v>
      </c>
      <c r="B309" s="63" t="s">
        <v>451</v>
      </c>
      <c r="C309" s="36">
        <v>4301135404</v>
      </c>
      <c r="D309" s="413">
        <v>4640242181516</v>
      </c>
      <c r="E309" s="413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34" t="s">
        <v>452</v>
      </c>
      <c r="Q309" s="415"/>
      <c r="R309" s="415"/>
      <c r="S309" s="415"/>
      <c r="T309" s="416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447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453</v>
      </c>
      <c r="B310" s="63" t="s">
        <v>454</v>
      </c>
      <c r="C310" s="36">
        <v>4301135375</v>
      </c>
      <c r="D310" s="413">
        <v>4640242181486</v>
      </c>
      <c r="E310" s="413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415"/>
      <c r="R310" s="415"/>
      <c r="S310" s="415"/>
      <c r="T310" s="416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433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hidden="1" customHeight="1" x14ac:dyDescent="0.25">
      <c r="A311" s="63" t="s">
        <v>455</v>
      </c>
      <c r="B311" s="63" t="s">
        <v>456</v>
      </c>
      <c r="C311" s="36">
        <v>4301135402</v>
      </c>
      <c r="D311" s="413">
        <v>4640242181493</v>
      </c>
      <c r="E311" s="413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95</v>
      </c>
      <c r="L311" s="37" t="s">
        <v>87</v>
      </c>
      <c r="M311" s="38" t="s">
        <v>85</v>
      </c>
      <c r="N311" s="38"/>
      <c r="O311" s="37">
        <v>180</v>
      </c>
      <c r="P311" s="536" t="s">
        <v>457</v>
      </c>
      <c r="Q311" s="415"/>
      <c r="R311" s="415"/>
      <c r="S311" s="415"/>
      <c r="T311" s="416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433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37.5" hidden="1" customHeight="1" x14ac:dyDescent="0.25">
      <c r="A312" s="63" t="s">
        <v>458</v>
      </c>
      <c r="B312" s="63" t="s">
        <v>459</v>
      </c>
      <c r="C312" s="36">
        <v>4301135403</v>
      </c>
      <c r="D312" s="413">
        <v>4640242181509</v>
      </c>
      <c r="E312" s="413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95</v>
      </c>
      <c r="L312" s="37" t="s">
        <v>87</v>
      </c>
      <c r="M312" s="38" t="s">
        <v>85</v>
      </c>
      <c r="N312" s="38"/>
      <c r="O312" s="37">
        <v>180</v>
      </c>
      <c r="P312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415"/>
      <c r="R312" s="415"/>
      <c r="S312" s="415"/>
      <c r="T312" s="416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433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460</v>
      </c>
      <c r="B313" s="63" t="s">
        <v>461</v>
      </c>
      <c r="C313" s="36">
        <v>4301135304</v>
      </c>
      <c r="D313" s="413">
        <v>4640242181240</v>
      </c>
      <c r="E313" s="413"/>
      <c r="F313" s="62">
        <v>0.3</v>
      </c>
      <c r="G313" s="37">
        <v>9</v>
      </c>
      <c r="H313" s="62">
        <v>2.7</v>
      </c>
      <c r="I313" s="62">
        <v>2.88</v>
      </c>
      <c r="J313" s="37">
        <v>126</v>
      </c>
      <c r="K313" s="37" t="s">
        <v>95</v>
      </c>
      <c r="L313" s="37" t="s">
        <v>87</v>
      </c>
      <c r="M313" s="38" t="s">
        <v>85</v>
      </c>
      <c r="N313" s="38"/>
      <c r="O313" s="37">
        <v>180</v>
      </c>
      <c r="P313" s="538" t="s">
        <v>462</v>
      </c>
      <c r="Q313" s="415"/>
      <c r="R313" s="415"/>
      <c r="S313" s="415"/>
      <c r="T313" s="416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433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463</v>
      </c>
      <c r="B314" s="63" t="s">
        <v>464</v>
      </c>
      <c r="C314" s="36">
        <v>4301135610</v>
      </c>
      <c r="D314" s="413">
        <v>4640242181318</v>
      </c>
      <c r="E314" s="413"/>
      <c r="F314" s="62">
        <v>0.3</v>
      </c>
      <c r="G314" s="37">
        <v>9</v>
      </c>
      <c r="H314" s="62">
        <v>2.7</v>
      </c>
      <c r="I314" s="62">
        <v>2.988</v>
      </c>
      <c r="J314" s="37">
        <v>126</v>
      </c>
      <c r="K314" s="37" t="s">
        <v>95</v>
      </c>
      <c r="L314" s="37" t="s">
        <v>87</v>
      </c>
      <c r="M314" s="38" t="s">
        <v>85</v>
      </c>
      <c r="N314" s="38"/>
      <c r="O314" s="37">
        <v>180</v>
      </c>
      <c r="P314" s="539" t="s">
        <v>465</v>
      </c>
      <c r="Q314" s="415"/>
      <c r="R314" s="415"/>
      <c r="S314" s="415"/>
      <c r="T314" s="416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437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466</v>
      </c>
      <c r="B315" s="63" t="s">
        <v>467</v>
      </c>
      <c r="C315" s="36">
        <v>4301135306</v>
      </c>
      <c r="D315" s="413">
        <v>4640242181387</v>
      </c>
      <c r="E315" s="413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158</v>
      </c>
      <c r="L315" s="37" t="s">
        <v>87</v>
      </c>
      <c r="M315" s="38" t="s">
        <v>85</v>
      </c>
      <c r="N315" s="38"/>
      <c r="O315" s="37">
        <v>180</v>
      </c>
      <c r="P315" s="540" t="s">
        <v>468</v>
      </c>
      <c r="Q315" s="415"/>
      <c r="R315" s="415"/>
      <c r="S315" s="415"/>
      <c r="T315" s="416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469</v>
      </c>
      <c r="B316" s="63" t="s">
        <v>470</v>
      </c>
      <c r="C316" s="36">
        <v>4301135305</v>
      </c>
      <c r="D316" s="413">
        <v>4640242181394</v>
      </c>
      <c r="E316" s="413"/>
      <c r="F316" s="62">
        <v>0.3</v>
      </c>
      <c r="G316" s="37">
        <v>9</v>
      </c>
      <c r="H316" s="62">
        <v>2.7</v>
      </c>
      <c r="I316" s="62">
        <v>2.8450000000000002</v>
      </c>
      <c r="J316" s="37">
        <v>234</v>
      </c>
      <c r="K316" s="37" t="s">
        <v>158</v>
      </c>
      <c r="L316" s="37" t="s">
        <v>87</v>
      </c>
      <c r="M316" s="38" t="s">
        <v>85</v>
      </c>
      <c r="N316" s="38"/>
      <c r="O316" s="37">
        <v>180</v>
      </c>
      <c r="P316" s="541" t="s">
        <v>471</v>
      </c>
      <c r="Q316" s="415"/>
      <c r="R316" s="415"/>
      <c r="S316" s="415"/>
      <c r="T316" s="416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433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hidden="1" customHeight="1" x14ac:dyDescent="0.25">
      <c r="A317" s="63" t="s">
        <v>472</v>
      </c>
      <c r="B317" s="63" t="s">
        <v>473</v>
      </c>
      <c r="C317" s="36">
        <v>4301135309</v>
      </c>
      <c r="D317" s="413">
        <v>4640242181332</v>
      </c>
      <c r="E317" s="413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158</v>
      </c>
      <c r="L317" s="37" t="s">
        <v>87</v>
      </c>
      <c r="M317" s="38" t="s">
        <v>85</v>
      </c>
      <c r="N317" s="38"/>
      <c r="O317" s="37">
        <v>180</v>
      </c>
      <c r="P317" s="542" t="s">
        <v>474</v>
      </c>
      <c r="Q317" s="415"/>
      <c r="R317" s="415"/>
      <c r="S317" s="415"/>
      <c r="T317" s="416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433</v>
      </c>
      <c r="AG317" s="81"/>
      <c r="AJ317" s="87" t="s">
        <v>88</v>
      </c>
      <c r="AK317" s="87">
        <v>1</v>
      </c>
      <c r="BB317" s="332" t="s">
        <v>94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hidden="1" customHeight="1" x14ac:dyDescent="0.25">
      <c r="A318" s="63" t="s">
        <v>475</v>
      </c>
      <c r="B318" s="63" t="s">
        <v>476</v>
      </c>
      <c r="C318" s="36">
        <v>4301135308</v>
      </c>
      <c r="D318" s="413">
        <v>4640242181349</v>
      </c>
      <c r="E318" s="413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158</v>
      </c>
      <c r="L318" s="37" t="s">
        <v>87</v>
      </c>
      <c r="M318" s="38" t="s">
        <v>85</v>
      </c>
      <c r="N318" s="38"/>
      <c r="O318" s="37">
        <v>180</v>
      </c>
      <c r="P318" s="543" t="s">
        <v>477</v>
      </c>
      <c r="Q318" s="415"/>
      <c r="R318" s="415"/>
      <c r="S318" s="415"/>
      <c r="T318" s="416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433</v>
      </c>
      <c r="AG318" s="81"/>
      <c r="AJ318" s="87" t="s">
        <v>88</v>
      </c>
      <c r="AK318" s="87">
        <v>1</v>
      </c>
      <c r="BB318" s="334" t="s">
        <v>94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hidden="1" customHeight="1" x14ac:dyDescent="0.25">
      <c r="A319" s="63" t="s">
        <v>478</v>
      </c>
      <c r="B319" s="63" t="s">
        <v>479</v>
      </c>
      <c r="C319" s="36">
        <v>4301135307</v>
      </c>
      <c r="D319" s="413">
        <v>4640242181370</v>
      </c>
      <c r="E319" s="413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158</v>
      </c>
      <c r="L319" s="37" t="s">
        <v>87</v>
      </c>
      <c r="M319" s="38" t="s">
        <v>85</v>
      </c>
      <c r="N319" s="38"/>
      <c r="O319" s="37">
        <v>180</v>
      </c>
      <c r="P319" s="544" t="s">
        <v>480</v>
      </c>
      <c r="Q319" s="415"/>
      <c r="R319" s="415"/>
      <c r="S319" s="415"/>
      <c r="T319" s="416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481</v>
      </c>
      <c r="AG319" s="81"/>
      <c r="AJ319" s="87" t="s">
        <v>88</v>
      </c>
      <c r="AK319" s="87">
        <v>1</v>
      </c>
      <c r="BB319" s="336" t="s">
        <v>94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hidden="1" customHeight="1" x14ac:dyDescent="0.25">
      <c r="A320" s="63" t="s">
        <v>482</v>
      </c>
      <c r="B320" s="63" t="s">
        <v>483</v>
      </c>
      <c r="C320" s="36">
        <v>4301135198</v>
      </c>
      <c r="D320" s="413">
        <v>4640242180663</v>
      </c>
      <c r="E320" s="413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545" t="s">
        <v>484</v>
      </c>
      <c r="Q320" s="415"/>
      <c r="R320" s="415"/>
      <c r="S320" s="415"/>
      <c r="T320" s="416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485</v>
      </c>
      <c r="AG320" s="81"/>
      <c r="AJ320" s="87" t="s">
        <v>88</v>
      </c>
      <c r="AK320" s="87">
        <v>1</v>
      </c>
      <c r="BB320" s="338" t="s">
        <v>94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idden="1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20"/>
      <c r="O321" s="421"/>
      <c r="P321" s="417" t="s">
        <v>40</v>
      </c>
      <c r="Q321" s="418"/>
      <c r="R321" s="418"/>
      <c r="S321" s="418"/>
      <c r="T321" s="418"/>
      <c r="U321" s="418"/>
      <c r="V321" s="419"/>
      <c r="W321" s="42" t="s">
        <v>39</v>
      </c>
      <c r="X321" s="43">
        <f>IFERROR(SUM(X303:X320),"0")</f>
        <v>0</v>
      </c>
      <c r="Y321" s="43">
        <f>IFERROR(SUM(Y303:Y320),"0")</f>
        <v>0</v>
      </c>
      <c r="Z321" s="43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67"/>
      <c r="AB321" s="67"/>
      <c r="AC321" s="67"/>
    </row>
    <row r="322" spans="1:68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0"/>
      <c r="O322" s="421"/>
      <c r="P322" s="417" t="s">
        <v>40</v>
      </c>
      <c r="Q322" s="418"/>
      <c r="R322" s="418"/>
      <c r="S322" s="418"/>
      <c r="T322" s="418"/>
      <c r="U322" s="418"/>
      <c r="V322" s="419"/>
      <c r="W322" s="42" t="s">
        <v>0</v>
      </c>
      <c r="X322" s="43">
        <f>IFERROR(SUMPRODUCT(X303:X320*H303:H320),"0")</f>
        <v>0</v>
      </c>
      <c r="Y322" s="43">
        <f>IFERROR(SUMPRODUCT(Y303:Y320*H303:H320),"0")</f>
        <v>0</v>
      </c>
      <c r="Z322" s="42"/>
      <c r="AA322" s="67"/>
      <c r="AB322" s="67"/>
      <c r="AC322" s="67"/>
    </row>
    <row r="323" spans="1:68" ht="16.5" hidden="1" customHeight="1" x14ac:dyDescent="0.25">
      <c r="A323" s="411" t="s">
        <v>486</v>
      </c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1"/>
      <c r="P323" s="411"/>
      <c r="Q323" s="411"/>
      <c r="R323" s="411"/>
      <c r="S323" s="411"/>
      <c r="T323" s="411"/>
      <c r="U323" s="411"/>
      <c r="V323" s="411"/>
      <c r="W323" s="411"/>
      <c r="X323" s="411"/>
      <c r="Y323" s="411"/>
      <c r="Z323" s="411"/>
      <c r="AA323" s="65"/>
      <c r="AB323" s="65"/>
      <c r="AC323" s="82"/>
    </row>
    <row r="324" spans="1:68" ht="14.25" hidden="1" customHeight="1" x14ac:dyDescent="0.25">
      <c r="A324" s="412" t="s">
        <v>146</v>
      </c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412"/>
      <c r="P324" s="412"/>
      <c r="Q324" s="412"/>
      <c r="R324" s="412"/>
      <c r="S324" s="412"/>
      <c r="T324" s="412"/>
      <c r="U324" s="412"/>
      <c r="V324" s="412"/>
      <c r="W324" s="412"/>
      <c r="X324" s="412"/>
      <c r="Y324" s="412"/>
      <c r="Z324" s="412"/>
      <c r="AA324" s="66"/>
      <c r="AB324" s="66"/>
      <c r="AC324" s="83"/>
    </row>
    <row r="325" spans="1:68" ht="27" hidden="1" customHeight="1" x14ac:dyDescent="0.25">
      <c r="A325" s="63" t="s">
        <v>487</v>
      </c>
      <c r="B325" s="63" t="s">
        <v>488</v>
      </c>
      <c r="C325" s="36">
        <v>4301135268</v>
      </c>
      <c r="D325" s="413">
        <v>4640242181134</v>
      </c>
      <c r="E325" s="413"/>
      <c r="F325" s="62">
        <v>0.8</v>
      </c>
      <c r="G325" s="37">
        <v>5</v>
      </c>
      <c r="H325" s="62">
        <v>4</v>
      </c>
      <c r="I325" s="62">
        <v>4.2830000000000004</v>
      </c>
      <c r="J325" s="37">
        <v>84</v>
      </c>
      <c r="K325" s="37" t="s">
        <v>86</v>
      </c>
      <c r="L325" s="37" t="s">
        <v>87</v>
      </c>
      <c r="M325" s="38" t="s">
        <v>85</v>
      </c>
      <c r="N325" s="38"/>
      <c r="O325" s="37">
        <v>180</v>
      </c>
      <c r="P325" s="546" t="s">
        <v>489</v>
      </c>
      <c r="Q325" s="415"/>
      <c r="R325" s="415"/>
      <c r="S325" s="415"/>
      <c r="T325" s="416"/>
      <c r="U325" s="39" t="s">
        <v>46</v>
      </c>
      <c r="V325" s="39" t="s">
        <v>46</v>
      </c>
      <c r="W325" s="40" t="s">
        <v>39</v>
      </c>
      <c r="X325" s="58">
        <v>0</v>
      </c>
      <c r="Y325" s="55">
        <f>IFERROR(IF(X325="","",X325),"")</f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39" t="s">
        <v>490</v>
      </c>
      <c r="AG325" s="81"/>
      <c r="AJ325" s="87" t="s">
        <v>88</v>
      </c>
      <c r="AK325" s="87">
        <v>1</v>
      </c>
      <c r="BB325" s="340" t="s">
        <v>94</v>
      </c>
      <c r="BM325" s="81">
        <f>IFERROR(X325*I325,"0")</f>
        <v>0</v>
      </c>
      <c r="BN325" s="81">
        <f>IFERROR(Y325*I325,"0")</f>
        <v>0</v>
      </c>
      <c r="BO325" s="81">
        <f>IFERROR(X325/J325,"0")</f>
        <v>0</v>
      </c>
      <c r="BP325" s="81">
        <f>IFERROR(Y325/J325,"0")</f>
        <v>0</v>
      </c>
    </row>
    <row r="326" spans="1:68" hidden="1" x14ac:dyDescent="0.2">
      <c r="A326" s="420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1"/>
      <c r="P326" s="417" t="s">
        <v>40</v>
      </c>
      <c r="Q326" s="418"/>
      <c r="R326" s="418"/>
      <c r="S326" s="418"/>
      <c r="T326" s="418"/>
      <c r="U326" s="418"/>
      <c r="V326" s="419"/>
      <c r="W326" s="42" t="s">
        <v>39</v>
      </c>
      <c r="X326" s="43">
        <f>IFERROR(SUM(X325:X325),"0")</f>
        <v>0</v>
      </c>
      <c r="Y326" s="43">
        <f>IFERROR(SUM(Y325:Y325),"0")</f>
        <v>0</v>
      </c>
      <c r="Z326" s="43">
        <f>IFERROR(IF(Z325="",0,Z325),"0")</f>
        <v>0</v>
      </c>
      <c r="AA326" s="67"/>
      <c r="AB326" s="67"/>
      <c r="AC326" s="67"/>
    </row>
    <row r="327" spans="1:68" hidden="1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421"/>
      <c r="P327" s="417" t="s">
        <v>40</v>
      </c>
      <c r="Q327" s="418"/>
      <c r="R327" s="418"/>
      <c r="S327" s="418"/>
      <c r="T327" s="418"/>
      <c r="U327" s="418"/>
      <c r="V327" s="419"/>
      <c r="W327" s="42" t="s">
        <v>0</v>
      </c>
      <c r="X327" s="43">
        <f>IFERROR(SUMPRODUCT(X325:X325*H325:H325),"0")</f>
        <v>0</v>
      </c>
      <c r="Y327" s="43">
        <f>IFERROR(SUMPRODUCT(Y325:Y325*H325:H325),"0")</f>
        <v>0</v>
      </c>
      <c r="Z327" s="42"/>
      <c r="AA327" s="67"/>
      <c r="AB327" s="67"/>
      <c r="AC327" s="67"/>
    </row>
    <row r="328" spans="1:68" ht="15" customHeight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550"/>
      <c r="P328" s="547" t="s">
        <v>33</v>
      </c>
      <c r="Q328" s="548"/>
      <c r="R328" s="548"/>
      <c r="S328" s="548"/>
      <c r="T328" s="548"/>
      <c r="U328" s="548"/>
      <c r="V328" s="549"/>
      <c r="W328" s="42" t="s">
        <v>0</v>
      </c>
      <c r="X328" s="43">
        <f>IFERROR(X24+X31+X38+X50+X55+X60+X64+X69+X75+X81+X87+X93+X105+X111+X121+X125+X131+X137+X144+X149+X154+X159+X164+X170+X178+X183+X191+X195+X201+X208+X215+X225+X233+X238+X243+X249+X255+X261+X268+X274+X278+X286+X290+X295+X301+X322+X327,"0")</f>
        <v>54</v>
      </c>
      <c r="Y328" s="43">
        <f>IFERROR(Y24+Y31+Y38+Y50+Y55+Y60+Y64+Y69+Y75+Y81+Y87+Y93+Y105+Y111+Y121+Y125+Y131+Y137+Y144+Y149+Y154+Y159+Y164+Y170+Y178+Y183+Y191+Y195+Y201+Y208+Y215+Y225+Y233+Y238+Y243+Y249+Y255+Y261+Y268+Y274+Y278+Y286+Y290+Y295+Y301+Y322+Y327,"0")</f>
        <v>54</v>
      </c>
      <c r="Z328" s="42"/>
      <c r="AA328" s="67"/>
      <c r="AB328" s="67"/>
      <c r="AC328" s="67"/>
    </row>
    <row r="329" spans="1:68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550"/>
      <c r="P329" s="547" t="s">
        <v>34</v>
      </c>
      <c r="Q329" s="548"/>
      <c r="R329" s="548"/>
      <c r="S329" s="548"/>
      <c r="T329" s="548"/>
      <c r="U329" s="548"/>
      <c r="V329" s="549"/>
      <c r="W329" s="42" t="s">
        <v>0</v>
      </c>
      <c r="X329" s="43">
        <f>IFERROR(SUM(BM22:BM325),"0")</f>
        <v>66.653999999999996</v>
      </c>
      <c r="Y329" s="43">
        <f>IFERROR(SUM(BN22:BN325),"0")</f>
        <v>66.653999999999996</v>
      </c>
      <c r="Z329" s="42"/>
      <c r="AA329" s="67"/>
      <c r="AB329" s="67"/>
      <c r="AC329" s="67"/>
    </row>
    <row r="330" spans="1:68" x14ac:dyDescent="0.2">
      <c r="A330" s="420"/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550"/>
      <c r="P330" s="547" t="s">
        <v>35</v>
      </c>
      <c r="Q330" s="548"/>
      <c r="R330" s="548"/>
      <c r="S330" s="548"/>
      <c r="T330" s="548"/>
      <c r="U330" s="548"/>
      <c r="V330" s="549"/>
      <c r="W330" s="42" t="s">
        <v>20</v>
      </c>
      <c r="X330" s="44">
        <f>ROUNDUP(SUM(BO22:BO325),0)</f>
        <v>1</v>
      </c>
      <c r="Y330" s="44">
        <f>ROUNDUP(SUM(BP22:BP325),0)</f>
        <v>1</v>
      </c>
      <c r="Z330" s="42"/>
      <c r="AA330" s="67"/>
      <c r="AB330" s="67"/>
      <c r="AC330" s="67"/>
    </row>
    <row r="331" spans="1:68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0"/>
      <c r="N331" s="420"/>
      <c r="O331" s="550"/>
      <c r="P331" s="547" t="s">
        <v>36</v>
      </c>
      <c r="Q331" s="548"/>
      <c r="R331" s="548"/>
      <c r="S331" s="548"/>
      <c r="T331" s="548"/>
      <c r="U331" s="548"/>
      <c r="V331" s="549"/>
      <c r="W331" s="42" t="s">
        <v>0</v>
      </c>
      <c r="X331" s="43">
        <f>GrossWeightTotal+PalletQtyTotal*25</f>
        <v>91.653999999999996</v>
      </c>
      <c r="Y331" s="43">
        <f>GrossWeightTotalR+PalletQtyTotalR*25</f>
        <v>91.653999999999996</v>
      </c>
      <c r="Z331" s="42"/>
      <c r="AA331" s="67"/>
      <c r="AB331" s="67"/>
      <c r="AC331" s="67"/>
    </row>
    <row r="332" spans="1:68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0"/>
      <c r="N332" s="420"/>
      <c r="O332" s="550"/>
      <c r="P332" s="547" t="s">
        <v>37</v>
      </c>
      <c r="Q332" s="548"/>
      <c r="R332" s="548"/>
      <c r="S332" s="548"/>
      <c r="T332" s="548"/>
      <c r="U332" s="548"/>
      <c r="V332" s="549"/>
      <c r="W332" s="42" t="s">
        <v>20</v>
      </c>
      <c r="X332" s="43">
        <f>IFERROR(X23+X30+X37+X49+X54+X59+X63+X68+X74+X80+X86+X92+X104+X110+X120+X124+X130+X136+X143+X148+X153+X158+X163+X169+X177+X182+X190+X194+X200+X207+X214+X224+X232+X237+X242+X248+X254+X260+X267+X273+X277+X285+X289+X294+X300+X321+X326,"0")</f>
        <v>30</v>
      </c>
      <c r="Y332" s="43">
        <f>IFERROR(Y23+Y30+Y37+Y49+Y54+Y59+Y63+Y68+Y74+Y80+Y86+Y92+Y104+Y110+Y120+Y124+Y130+Y136+Y143+Y148+Y153+Y158+Y163+Y169+Y177+Y182+Y190+Y194+Y200+Y207+Y214+Y224+Y232+Y237+Y242+Y248+Y254+Y260+Y267+Y273+Y277+Y285+Y289+Y294+Y300+Y321+Y326,"0")</f>
        <v>30</v>
      </c>
      <c r="Z332" s="42"/>
      <c r="AA332" s="67"/>
      <c r="AB332" s="67"/>
      <c r="AC332" s="67"/>
    </row>
    <row r="333" spans="1:68" ht="14.25" hidden="1" x14ac:dyDescent="0.2">
      <c r="A333" s="420"/>
      <c r="B333" s="420"/>
      <c r="C333" s="420"/>
      <c r="D333" s="420"/>
      <c r="E333" s="420"/>
      <c r="F333" s="420"/>
      <c r="G333" s="420"/>
      <c r="H333" s="420"/>
      <c r="I333" s="420"/>
      <c r="J333" s="420"/>
      <c r="K333" s="420"/>
      <c r="L333" s="420"/>
      <c r="M333" s="420"/>
      <c r="N333" s="420"/>
      <c r="O333" s="550"/>
      <c r="P333" s="547" t="s">
        <v>38</v>
      </c>
      <c r="Q333" s="548"/>
      <c r="R333" s="548"/>
      <c r="S333" s="548"/>
      <c r="T333" s="548"/>
      <c r="U333" s="548"/>
      <c r="V333" s="549"/>
      <c r="W333" s="45" t="s">
        <v>52</v>
      </c>
      <c r="X333" s="42"/>
      <c r="Y333" s="42"/>
      <c r="Z333" s="42">
        <f>IFERROR(Z23+Z30+Z37+Z49+Z54+Z59+Z63+Z68+Z74+Z80+Z86+Z92+Z104+Z110+Z120+Z124+Z130+Z136+Z143+Z148+Z153+Z158+Z163+Z169+Z177+Z182+Z190+Z194+Z200+Z207+Z214+Z224+Z232+Z237+Z242+Z248+Z254+Z260+Z267+Z273+Z277+Z285+Z289+Z294+Z300+Z321+Z326,"0")</f>
        <v>0.2823</v>
      </c>
      <c r="AA333" s="67"/>
      <c r="AB333" s="67"/>
      <c r="AC333" s="67"/>
    </row>
    <row r="334" spans="1:68" ht="13.5" thickBot="1" x14ac:dyDescent="0.25"/>
    <row r="335" spans="1:68" ht="27" thickTop="1" thickBot="1" x14ac:dyDescent="0.25">
      <c r="A335" s="46" t="s">
        <v>9</v>
      </c>
      <c r="B335" s="88" t="s">
        <v>80</v>
      </c>
      <c r="C335" s="551" t="s">
        <v>45</v>
      </c>
      <c r="D335" s="551" t="s">
        <v>45</v>
      </c>
      <c r="E335" s="551" t="s">
        <v>45</v>
      </c>
      <c r="F335" s="551" t="s">
        <v>45</v>
      </c>
      <c r="G335" s="551" t="s">
        <v>45</v>
      </c>
      <c r="H335" s="551" t="s">
        <v>45</v>
      </c>
      <c r="I335" s="551" t="s">
        <v>45</v>
      </c>
      <c r="J335" s="551" t="s">
        <v>45</v>
      </c>
      <c r="K335" s="551" t="s">
        <v>45</v>
      </c>
      <c r="L335" s="551" t="s">
        <v>45</v>
      </c>
      <c r="M335" s="551" t="s">
        <v>45</v>
      </c>
      <c r="N335" s="552"/>
      <c r="O335" s="551" t="s">
        <v>45</v>
      </c>
      <c r="P335" s="551" t="s">
        <v>45</v>
      </c>
      <c r="Q335" s="551" t="s">
        <v>45</v>
      </c>
      <c r="R335" s="551" t="s">
        <v>45</v>
      </c>
      <c r="S335" s="551" t="s">
        <v>45</v>
      </c>
      <c r="T335" s="551" t="s">
        <v>45</v>
      </c>
      <c r="U335" s="551" t="s">
        <v>262</v>
      </c>
      <c r="V335" s="551" t="s">
        <v>262</v>
      </c>
      <c r="W335" s="88" t="s">
        <v>288</v>
      </c>
      <c r="X335" s="551" t="s">
        <v>307</v>
      </c>
      <c r="Y335" s="551" t="s">
        <v>307</v>
      </c>
      <c r="Z335" s="551" t="s">
        <v>307</v>
      </c>
      <c r="AA335" s="551" t="s">
        <v>307</v>
      </c>
      <c r="AB335" s="551" t="s">
        <v>307</v>
      </c>
      <c r="AC335" s="551" t="s">
        <v>307</v>
      </c>
      <c r="AD335" s="551" t="s">
        <v>307</v>
      </c>
      <c r="AE335" s="88" t="s">
        <v>382</v>
      </c>
      <c r="AF335" s="88" t="s">
        <v>387</v>
      </c>
      <c r="AG335" s="88" t="s">
        <v>394</v>
      </c>
      <c r="AH335" s="551" t="s">
        <v>263</v>
      </c>
      <c r="AI335" s="551" t="s">
        <v>263</v>
      </c>
    </row>
    <row r="336" spans="1:68" ht="14.25" customHeight="1" thickTop="1" x14ac:dyDescent="0.2">
      <c r="A336" s="553" t="s">
        <v>10</v>
      </c>
      <c r="B336" s="551" t="s">
        <v>80</v>
      </c>
      <c r="C336" s="551" t="s">
        <v>89</v>
      </c>
      <c r="D336" s="551" t="s">
        <v>98</v>
      </c>
      <c r="E336" s="551" t="s">
        <v>108</v>
      </c>
      <c r="F336" s="551" t="s">
        <v>127</v>
      </c>
      <c r="G336" s="551" t="s">
        <v>154</v>
      </c>
      <c r="H336" s="551" t="s">
        <v>161</v>
      </c>
      <c r="I336" s="551" t="s">
        <v>167</v>
      </c>
      <c r="J336" s="551" t="s">
        <v>175</v>
      </c>
      <c r="K336" s="551" t="s">
        <v>199</v>
      </c>
      <c r="L336" s="551" t="s">
        <v>205</v>
      </c>
      <c r="M336" s="551" t="s">
        <v>222</v>
      </c>
      <c r="N336" s="1"/>
      <c r="O336" s="551" t="s">
        <v>228</v>
      </c>
      <c r="P336" s="551" t="s">
        <v>235</v>
      </c>
      <c r="Q336" s="551" t="s">
        <v>245</v>
      </c>
      <c r="R336" s="551" t="s">
        <v>249</v>
      </c>
      <c r="S336" s="551" t="s">
        <v>252</v>
      </c>
      <c r="T336" s="551" t="s">
        <v>258</v>
      </c>
      <c r="U336" s="551" t="s">
        <v>263</v>
      </c>
      <c r="V336" s="551" t="s">
        <v>267</v>
      </c>
      <c r="W336" s="551" t="s">
        <v>289</v>
      </c>
      <c r="X336" s="551" t="s">
        <v>308</v>
      </c>
      <c r="Y336" s="551" t="s">
        <v>324</v>
      </c>
      <c r="Z336" s="551" t="s">
        <v>334</v>
      </c>
      <c r="AA336" s="551" t="s">
        <v>349</v>
      </c>
      <c r="AB336" s="551" t="s">
        <v>360</v>
      </c>
      <c r="AC336" s="551" t="s">
        <v>365</v>
      </c>
      <c r="AD336" s="551" t="s">
        <v>376</v>
      </c>
      <c r="AE336" s="551" t="s">
        <v>383</v>
      </c>
      <c r="AF336" s="551" t="s">
        <v>388</v>
      </c>
      <c r="AG336" s="551" t="s">
        <v>395</v>
      </c>
      <c r="AH336" s="551" t="s">
        <v>263</v>
      </c>
      <c r="AI336" s="551" t="s">
        <v>486</v>
      </c>
    </row>
    <row r="337" spans="1:35" ht="13.5" thickBot="1" x14ac:dyDescent="0.25">
      <c r="A337" s="554"/>
      <c r="B337" s="551"/>
      <c r="C337" s="551"/>
      <c r="D337" s="551"/>
      <c r="E337" s="551"/>
      <c r="F337" s="551"/>
      <c r="G337" s="551"/>
      <c r="H337" s="551"/>
      <c r="I337" s="551"/>
      <c r="J337" s="551"/>
      <c r="K337" s="551"/>
      <c r="L337" s="551"/>
      <c r="M337" s="551"/>
      <c r="N337" s="1"/>
      <c r="O337" s="551"/>
      <c r="P337" s="551"/>
      <c r="Q337" s="551"/>
      <c r="R337" s="551"/>
      <c r="S337" s="551"/>
      <c r="T337" s="551"/>
      <c r="U337" s="551"/>
      <c r="V337" s="551"/>
      <c r="W337" s="551"/>
      <c r="X337" s="551"/>
      <c r="Y337" s="551"/>
      <c r="Z337" s="551"/>
      <c r="AA337" s="551"/>
      <c r="AB337" s="551"/>
      <c r="AC337" s="551"/>
      <c r="AD337" s="551"/>
      <c r="AE337" s="551"/>
      <c r="AF337" s="551"/>
      <c r="AG337" s="551"/>
      <c r="AH337" s="551"/>
      <c r="AI337" s="551"/>
    </row>
    <row r="338" spans="1:35" ht="18" thickTop="1" thickBot="1" x14ac:dyDescent="0.25">
      <c r="A338" s="46" t="s">
        <v>13</v>
      </c>
      <c r="B338" s="52">
        <f>IFERROR(X22*H22,"0")</f>
        <v>0</v>
      </c>
      <c r="C338" s="52">
        <f>IFERROR(X28*H28,"0")+IFERROR(X29*H29,"0")</f>
        <v>0</v>
      </c>
      <c r="D338" s="52">
        <f>IFERROR(X34*H34,"0")+IFERROR(X35*H35,"0")+IFERROR(X36*H36,"0")</f>
        <v>0</v>
      </c>
      <c r="E338" s="52">
        <f>IFERROR(X41*H41,"0")+IFERROR(X42*H42,"0")+IFERROR(X43*H43,"0")+IFERROR(X44*H44,"0")+IFERROR(X45*H45,"0")+IFERROR(X46*H46,"0")+IFERROR(X47*H47,"0")+IFERROR(X48*H48,"0")</f>
        <v>0</v>
      </c>
      <c r="F338" s="52">
        <f>IFERROR(X53*H53,"0")+IFERROR(X57*H57,"0")+IFERROR(X58*H58,"0")+IFERROR(X62*H62,"0")+IFERROR(X66*H66,"0")+IFERROR(X67*H67,"0")+IFERROR(X71*H71,"0")+IFERROR(X72*H72,"0")+IFERROR(X73*H73,"0")</f>
        <v>0</v>
      </c>
      <c r="G338" s="52">
        <f>IFERROR(X78*H78,"0")+IFERROR(X79*H79,"0")</f>
        <v>0</v>
      </c>
      <c r="H338" s="52">
        <f>IFERROR(X84*H84,"0")+IFERROR(X85*H85,"0")</f>
        <v>54</v>
      </c>
      <c r="I338" s="52">
        <f>IFERROR(X90*H90,"0")+IFERROR(X91*H91,"0")</f>
        <v>0</v>
      </c>
      <c r="J338" s="52">
        <f>IFERROR(X96*H96,"0")+IFERROR(X97*H97,"0")+IFERROR(X98*H98,"0")+IFERROR(X99*H99,"0")+IFERROR(X100*H100,"0")+IFERROR(X101*H101,"0")+IFERROR(X102*H102,"0")+IFERROR(X103*H103,"0")</f>
        <v>0</v>
      </c>
      <c r="K338" s="52">
        <f>IFERROR(X108*H108,"0")+IFERROR(X109*H109,"0")</f>
        <v>0</v>
      </c>
      <c r="L338" s="52">
        <f>IFERROR(X114*H114,"0")+IFERROR(X115*H115,"0")+IFERROR(X116*H116,"0")+IFERROR(X117*H117,"0")+IFERROR(X118*H118,"0")+IFERROR(X119*H119,"0")+IFERROR(X123*H123,"0")</f>
        <v>0</v>
      </c>
      <c r="M338" s="52">
        <f>IFERROR(X128*H128,"0")+IFERROR(X129*H129,"0")</f>
        <v>0</v>
      </c>
      <c r="N338" s="1"/>
      <c r="O338" s="52">
        <f>IFERROR(X134*H134,"0")+IFERROR(X135*H135,"0")</f>
        <v>0</v>
      </c>
      <c r="P338" s="52">
        <f>IFERROR(X140*H140,"0")+IFERROR(X141*H141,"0")+IFERROR(X142*H142,"0")</f>
        <v>0</v>
      </c>
      <c r="Q338" s="52">
        <f>IFERROR(X147*H147,"0")</f>
        <v>0</v>
      </c>
      <c r="R338" s="52">
        <f>IFERROR(X152*H152,"0")</f>
        <v>0</v>
      </c>
      <c r="S338" s="52">
        <f>IFERROR(X157*H157,"0")</f>
        <v>0</v>
      </c>
      <c r="T338" s="52">
        <f>IFERROR(X162*H162,"0")</f>
        <v>0</v>
      </c>
      <c r="U338" s="52">
        <f>IFERROR(X168*H168,"0")</f>
        <v>0</v>
      </c>
      <c r="V338" s="52">
        <f>IFERROR(X173*H173,"0")+IFERROR(X174*H174,"0")+IFERROR(X175*H175,"0")+IFERROR(X176*H176,"0")+IFERROR(X180*H180,"0")+IFERROR(X181*H181,"0")</f>
        <v>0</v>
      </c>
      <c r="W338" s="52">
        <f>IFERROR(X187*H187,"0")+IFERROR(X188*H188,"0")+IFERROR(X189*H189,"0")+IFERROR(X193*H193,"0")</f>
        <v>0</v>
      </c>
      <c r="X338" s="52">
        <f>IFERROR(X199*H199,"0")+IFERROR(X203*H203,"0")+IFERROR(X204*H204,"0")+IFERROR(X205*H205,"0")+IFERROR(X206*H206,"0")</f>
        <v>0</v>
      </c>
      <c r="Y338" s="52">
        <f>IFERROR(X211*H211,"0")+IFERROR(X212*H212,"0")+IFERROR(X213*H213,"0")</f>
        <v>0</v>
      </c>
      <c r="Z338" s="52">
        <f>IFERROR(X218*H218,"0")+IFERROR(X219*H219,"0")+IFERROR(X220*H220,"0")+IFERROR(X221*H221,"0")+IFERROR(X222*H222,"0")+IFERROR(X223*H223,"0")</f>
        <v>0</v>
      </c>
      <c r="AA338" s="52">
        <f>IFERROR(X228*H228,"0")+IFERROR(X229*H229,"0")+IFERROR(X230*H230,"0")+IFERROR(X231*H231,"0")</f>
        <v>0</v>
      </c>
      <c r="AB338" s="52">
        <f>IFERROR(X236*H236,"0")</f>
        <v>0</v>
      </c>
      <c r="AC338" s="52">
        <f>IFERROR(X241*H241,"0")+IFERROR(X245*H245,"0")+IFERROR(X246*H246,"0")+IFERROR(X247*H247,"0")</f>
        <v>0</v>
      </c>
      <c r="AD338" s="52">
        <f>IFERROR(X252*H252,"0")+IFERROR(X253*H253,"0")</f>
        <v>0</v>
      </c>
      <c r="AE338" s="52">
        <f>IFERROR(X259*H259,"0")</f>
        <v>0</v>
      </c>
      <c r="AF338" s="52">
        <f>IFERROR(X265*H265,"0")+IFERROR(X266*H266,"0")</f>
        <v>0</v>
      </c>
      <c r="AG338" s="52">
        <f>IFERROR(X272*H272,"0")+IFERROR(X276*H276,"0")</f>
        <v>0</v>
      </c>
      <c r="AH338" s="52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0</v>
      </c>
      <c r="AI338" s="52">
        <f>IFERROR(X325*H325,"0")</f>
        <v>0</v>
      </c>
    </row>
    <row r="339" spans="1:35" ht="13.5" thickTop="1" x14ac:dyDescent="0.2">
      <c r="C339" s="1"/>
    </row>
    <row r="340" spans="1:35" ht="19.5" customHeight="1" x14ac:dyDescent="0.2">
      <c r="A340" s="70" t="s">
        <v>62</v>
      </c>
      <c r="B340" s="70" t="s">
        <v>63</v>
      </c>
      <c r="C340" s="70" t="s">
        <v>65</v>
      </c>
    </row>
    <row r="341" spans="1:35" x14ac:dyDescent="0.2">
      <c r="A341" s="71">
        <f>SUMPRODUCT(--(BB:BB="ЗПФ"),--(W:W="кор"),H:H,Y:Y)+SUMPRODUCT(--(BB:BB="ЗПФ"),--(W:W="кг"),Y:Y)</f>
        <v>0</v>
      </c>
      <c r="B341" s="72">
        <f>SUMPRODUCT(--(BB:BB="ПГП"),--(W:W="кор"),H:H,Y:Y)+SUMPRODUCT(--(BB:BB="ПГП"),--(W:W="кг"),Y:Y)</f>
        <v>54</v>
      </c>
      <c r="C341" s="72">
        <f>SUMPRODUCT(--(BB:BB="КИЗ"),--(W:W="кор"),H:H,Y:Y)+SUMPRODUCT(--(BB:BB="КИЗ"),--(W:W="кг"),Y:Y)</f>
        <v>0</v>
      </c>
    </row>
  </sheetData>
  <sheetProtection algorithmName="SHA-512" hashValue="I+umK1/7LtCuipMQkWNjV7728y6ey+O32NL0Mv0ODhrH0O9shUGTx/o7AEe0eKZEGQjWQdVRUN699UUfne6iIA==" saltValue="EJ5Vwd7zf9ArDo11Ej2bB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30,00"/>
        <filter val="54,00"/>
        <filter val="66,65"/>
        <filter val="91,65"/>
      </filters>
    </filterColumn>
    <filterColumn colId="29" showButton="0"/>
    <filterColumn colId="30" showButton="0"/>
  </autoFilter>
  <dataConsolidate/>
  <mergeCells count="593">
    <mergeCell ref="AE336:AE337"/>
    <mergeCell ref="AF336:AF337"/>
    <mergeCell ref="AG336:AG337"/>
    <mergeCell ref="AH336:AH337"/>
    <mergeCell ref="AI336:AI337"/>
    <mergeCell ref="V336:V337"/>
    <mergeCell ref="W336:W337"/>
    <mergeCell ref="X336:X337"/>
    <mergeCell ref="Y336:Y337"/>
    <mergeCell ref="Z336:Z337"/>
    <mergeCell ref="AA336:AA337"/>
    <mergeCell ref="AB336:AB337"/>
    <mergeCell ref="AC336:AC337"/>
    <mergeCell ref="AD336:AD337"/>
    <mergeCell ref="C335:T335"/>
    <mergeCell ref="U335:V335"/>
    <mergeCell ref="X335:AD335"/>
    <mergeCell ref="AH335:A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J336:J337"/>
    <mergeCell ref="K336:K337"/>
    <mergeCell ref="L336:L337"/>
    <mergeCell ref="M336:M337"/>
    <mergeCell ref="O336:O337"/>
    <mergeCell ref="P336:P337"/>
    <mergeCell ref="Q336:Q337"/>
    <mergeCell ref="R336:R337"/>
    <mergeCell ref="S336:S337"/>
    <mergeCell ref="T336:T337"/>
    <mergeCell ref="U336:U337"/>
    <mergeCell ref="A323:Z323"/>
    <mergeCell ref="A324:Z324"/>
    <mergeCell ref="D325:E325"/>
    <mergeCell ref="P325:T325"/>
    <mergeCell ref="P326:V326"/>
    <mergeCell ref="A326:O327"/>
    <mergeCell ref="P327:V327"/>
    <mergeCell ref="P328:V328"/>
    <mergeCell ref="A328:O333"/>
    <mergeCell ref="P329:V329"/>
    <mergeCell ref="P330:V330"/>
    <mergeCell ref="P331:V331"/>
    <mergeCell ref="P332:V332"/>
    <mergeCell ref="P333:V333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P294:V294"/>
    <mergeCell ref="A294:O295"/>
    <mergeCell ref="P295:V295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6:E276"/>
    <mergeCell ref="P276:T276"/>
    <mergeCell ref="P277:V277"/>
    <mergeCell ref="A277:O278"/>
    <mergeCell ref="P278:V278"/>
    <mergeCell ref="A279:Z279"/>
    <mergeCell ref="A280:Z280"/>
    <mergeCell ref="A281:Z281"/>
    <mergeCell ref="D282:E282"/>
    <mergeCell ref="P282:T282"/>
    <mergeCell ref="A269:Z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62:Z262"/>
    <mergeCell ref="A263:Z263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P260:V260"/>
    <mergeCell ref="A260:O261"/>
    <mergeCell ref="P261:V261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194:V194"/>
    <mergeCell ref="A194:O195"/>
    <mergeCell ref="P195:V195"/>
    <mergeCell ref="A196:Z196"/>
    <mergeCell ref="A197:Z197"/>
    <mergeCell ref="A198:Z198"/>
    <mergeCell ref="D199:E199"/>
    <mergeCell ref="P199:T199"/>
    <mergeCell ref="P200:V200"/>
    <mergeCell ref="A200:O201"/>
    <mergeCell ref="P201:V201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69:V169"/>
    <mergeCell ref="A169:O170"/>
    <mergeCell ref="P170:V170"/>
    <mergeCell ref="A171:Z171"/>
    <mergeCell ref="A172:Z172"/>
    <mergeCell ref="D173:E173"/>
    <mergeCell ref="P173:T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5 X303:X320 X297:X299 X292:X293 X288 X282:X284 X276 X272 X265:X266 X259 X252:X253 X245:X247 X241 X236 X228:X231 X218:X223 X211:X213 X203:X206 X199 X193 X187:X189 X180:X181 X173:X176 X168 X162 X157 X152 X147 X140:X142 X134:X135 X128:X129 X123 X114:X119 X108:X109 X96:X103 X90:X91 X84:X85 X78:X79 X71:X73 X66:X67 X62 X57:X58 X53 X41:X48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3" t="s">
        <v>492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494</v>
      </c>
      <c r="D6" s="53" t="s">
        <v>495</v>
      </c>
      <c r="E6" s="53" t="s">
        <v>46</v>
      </c>
    </row>
    <row r="8" spans="2:8" x14ac:dyDescent="0.2">
      <c r="B8" s="53" t="s">
        <v>79</v>
      </c>
      <c r="C8" s="53" t="s">
        <v>494</v>
      </c>
      <c r="D8" s="53" t="s">
        <v>46</v>
      </c>
      <c r="E8" s="53" t="s">
        <v>46</v>
      </c>
    </row>
    <row r="10" spans="2:8" x14ac:dyDescent="0.2">
      <c r="B10" s="53" t="s">
        <v>496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506</v>
      </c>
      <c r="C20" s="53" t="s">
        <v>46</v>
      </c>
      <c r="D20" s="53" t="s">
        <v>46</v>
      </c>
      <c r="E20" s="53" t="s">
        <v>46</v>
      </c>
    </row>
  </sheetData>
  <sheetProtection algorithmName="SHA-512" hashValue="18oTYIzob8OJhzUjSk3cSDeYoTNqkjQgCvFDo1wTaAbtIWgDsfbOZmcbxMpNgSY4FVHj+OQvA1WpxaMGlIc9TQ==" saltValue="nGAZsDFBGhR7bqpoz4nI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