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B2EA6AC-F701-42B2-8CDE-9FA5139721F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X512" i="1"/>
  <c r="X511" i="1"/>
  <c r="BO510" i="1"/>
  <c r="BM510" i="1"/>
  <c r="Y510" i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X486" i="1"/>
  <c r="BO485" i="1"/>
  <c r="BM485" i="1"/>
  <c r="Y485" i="1"/>
  <c r="BP485" i="1" s="1"/>
  <c r="BO484" i="1"/>
  <c r="BM484" i="1"/>
  <c r="Y484" i="1"/>
  <c r="BP484" i="1" s="1"/>
  <c r="BO483" i="1"/>
  <c r="BM483" i="1"/>
  <c r="Y483" i="1"/>
  <c r="BP483" i="1" s="1"/>
  <c r="BO482" i="1"/>
  <c r="BM482" i="1"/>
  <c r="Y482" i="1"/>
  <c r="Y487" i="1" s="1"/>
  <c r="X478" i="1"/>
  <c r="X477" i="1"/>
  <c r="BO476" i="1"/>
  <c r="BM476" i="1"/>
  <c r="Y476" i="1"/>
  <c r="P476" i="1"/>
  <c r="BO475" i="1"/>
  <c r="BM475" i="1"/>
  <c r="Y475" i="1"/>
  <c r="BP475" i="1" s="1"/>
  <c r="P475" i="1"/>
  <c r="BO474" i="1"/>
  <c r="BM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BP467" i="1" s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BP459" i="1" s="1"/>
  <c r="P459" i="1"/>
  <c r="BO458" i="1"/>
  <c r="BM458" i="1"/>
  <c r="Y458" i="1"/>
  <c r="P458" i="1"/>
  <c r="X456" i="1"/>
  <c r="X455" i="1"/>
  <c r="BO454" i="1"/>
  <c r="BM454" i="1"/>
  <c r="Y454" i="1"/>
  <c r="P454" i="1"/>
  <c r="BO453" i="1"/>
  <c r="BM453" i="1"/>
  <c r="Y453" i="1"/>
  <c r="P453" i="1"/>
  <c r="BO452" i="1"/>
  <c r="BM452" i="1"/>
  <c r="Y452" i="1"/>
  <c r="Z452" i="1" s="1"/>
  <c r="P452" i="1"/>
  <c r="BO451" i="1"/>
  <c r="BM451" i="1"/>
  <c r="Y451" i="1"/>
  <c r="P451" i="1"/>
  <c r="BP450" i="1"/>
  <c r="BO450" i="1"/>
  <c r="BN450" i="1"/>
  <c r="BM450" i="1"/>
  <c r="Z450" i="1"/>
  <c r="Y450" i="1"/>
  <c r="BP449" i="1"/>
  <c r="BO449" i="1"/>
  <c r="BN449" i="1"/>
  <c r="BM449" i="1"/>
  <c r="Z449" i="1"/>
  <c r="Y449" i="1"/>
  <c r="P449" i="1"/>
  <c r="BO448" i="1"/>
  <c r="BM448" i="1"/>
  <c r="Y448" i="1"/>
  <c r="P448" i="1"/>
  <c r="BO447" i="1"/>
  <c r="BM447" i="1"/>
  <c r="Y447" i="1"/>
  <c r="BP447" i="1" s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BP443" i="1" s="1"/>
  <c r="BO442" i="1"/>
  <c r="BM442" i="1"/>
  <c r="Y442" i="1"/>
  <c r="BP442" i="1" s="1"/>
  <c r="P442" i="1"/>
  <c r="BO441" i="1"/>
  <c r="BM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BP424" i="1" s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BP416" i="1" s="1"/>
  <c r="P416" i="1"/>
  <c r="X413" i="1"/>
  <c r="X412" i="1"/>
  <c r="BO411" i="1"/>
  <c r="BM411" i="1"/>
  <c r="Y411" i="1"/>
  <c r="BP411" i="1" s="1"/>
  <c r="P411" i="1"/>
  <c r="BO410" i="1"/>
  <c r="BM410" i="1"/>
  <c r="Y410" i="1"/>
  <c r="Y412" i="1" s="1"/>
  <c r="P410" i="1"/>
  <c r="X408" i="1"/>
  <c r="X407" i="1"/>
  <c r="BO406" i="1"/>
  <c r="BM406" i="1"/>
  <c r="Y406" i="1"/>
  <c r="P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O375" i="1"/>
  <c r="BM375" i="1"/>
  <c r="Y375" i="1"/>
  <c r="P375" i="1"/>
  <c r="X372" i="1"/>
  <c r="X371" i="1"/>
  <c r="BO370" i="1"/>
  <c r="BM370" i="1"/>
  <c r="Y370" i="1"/>
  <c r="P370" i="1"/>
  <c r="X368" i="1"/>
  <c r="X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O316" i="1"/>
  <c r="BM316" i="1"/>
  <c r="Y316" i="1"/>
  <c r="P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BP304" i="1" s="1"/>
  <c r="P304" i="1"/>
  <c r="BO303" i="1"/>
  <c r="BM303" i="1"/>
  <c r="Y303" i="1"/>
  <c r="P303" i="1"/>
  <c r="X301" i="1"/>
  <c r="X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BP296" i="1" s="1"/>
  <c r="P296" i="1"/>
  <c r="BO295" i="1"/>
  <c r="BM295" i="1"/>
  <c r="Y295" i="1"/>
  <c r="BP295" i="1" s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Q528" i="1" s="1"/>
  <c r="P289" i="1"/>
  <c r="X286" i="1"/>
  <c r="Y285" i="1"/>
  <c r="X285" i="1"/>
  <c r="BP284" i="1"/>
  <c r="BO284" i="1"/>
  <c r="BN284" i="1"/>
  <c r="BM284" i="1"/>
  <c r="Z284" i="1"/>
  <c r="Z285" i="1" s="1"/>
  <c r="Y284" i="1"/>
  <c r="Y286" i="1" s="1"/>
  <c r="P284" i="1"/>
  <c r="X282" i="1"/>
  <c r="Y281" i="1"/>
  <c r="X281" i="1"/>
  <c r="BP280" i="1"/>
  <c r="BO280" i="1"/>
  <c r="BN280" i="1"/>
  <c r="BM280" i="1"/>
  <c r="Z280" i="1"/>
  <c r="Z281" i="1" s="1"/>
  <c r="Y280" i="1"/>
  <c r="P528" i="1" s="1"/>
  <c r="P280" i="1"/>
  <c r="X277" i="1"/>
  <c r="X276" i="1"/>
  <c r="BO275" i="1"/>
  <c r="BM275" i="1"/>
  <c r="Y275" i="1"/>
  <c r="BP275" i="1" s="1"/>
  <c r="P275" i="1"/>
  <c r="BO274" i="1"/>
  <c r="BM274" i="1"/>
  <c r="Y274" i="1"/>
  <c r="BP274" i="1" s="1"/>
  <c r="P274" i="1"/>
  <c r="BO273" i="1"/>
  <c r="BM273" i="1"/>
  <c r="Y273" i="1"/>
  <c r="P273" i="1"/>
  <c r="X270" i="1"/>
  <c r="X269" i="1"/>
  <c r="BO268" i="1"/>
  <c r="BM268" i="1"/>
  <c r="Y268" i="1"/>
  <c r="BP268" i="1" s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BP260" i="1" s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O256" i="1"/>
  <c r="BM256" i="1"/>
  <c r="Y256" i="1"/>
  <c r="P256" i="1"/>
  <c r="X253" i="1"/>
  <c r="X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P246" i="1"/>
  <c r="X244" i="1"/>
  <c r="X243" i="1"/>
  <c r="BO242" i="1"/>
  <c r="BM242" i="1"/>
  <c r="Y242" i="1"/>
  <c r="BP242" i="1" s="1"/>
  <c r="P242" i="1"/>
  <c r="BO241" i="1"/>
  <c r="BM241" i="1"/>
  <c r="Y241" i="1"/>
  <c r="Y244" i="1" s="1"/>
  <c r="X239" i="1"/>
  <c r="X238" i="1"/>
  <c r="BO237" i="1"/>
  <c r="BM237" i="1"/>
  <c r="Y237" i="1"/>
  <c r="BP237" i="1" s="1"/>
  <c r="P237" i="1"/>
  <c r="BO236" i="1"/>
  <c r="BM236" i="1"/>
  <c r="Y236" i="1"/>
  <c r="Y239" i="1" s="1"/>
  <c r="P236" i="1"/>
  <c r="X234" i="1"/>
  <c r="X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P226" i="1"/>
  <c r="X223" i="1"/>
  <c r="X222" i="1"/>
  <c r="BO221" i="1"/>
  <c r="BM221" i="1"/>
  <c r="Y221" i="1"/>
  <c r="BP221" i="1" s="1"/>
  <c r="P221" i="1"/>
  <c r="BO220" i="1"/>
  <c r="BM220" i="1"/>
  <c r="Y220" i="1"/>
  <c r="Y222" i="1" s="1"/>
  <c r="P220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BP213" i="1" s="1"/>
  <c r="P213" i="1"/>
  <c r="BO212" i="1"/>
  <c r="BM212" i="1"/>
  <c r="Y212" i="1"/>
  <c r="P212" i="1"/>
  <c r="BO211" i="1"/>
  <c r="BM211" i="1"/>
  <c r="Y211" i="1"/>
  <c r="BP211" i="1" s="1"/>
  <c r="P211" i="1"/>
  <c r="BO210" i="1"/>
  <c r="BM210" i="1"/>
  <c r="Y210" i="1"/>
  <c r="BP210" i="1" s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X206" i="1"/>
  <c r="X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X195" i="1"/>
  <c r="X194" i="1"/>
  <c r="BO193" i="1"/>
  <c r="BM193" i="1"/>
  <c r="Y193" i="1"/>
  <c r="BP193" i="1" s="1"/>
  <c r="P193" i="1"/>
  <c r="BO192" i="1"/>
  <c r="BM192" i="1"/>
  <c r="Y192" i="1"/>
  <c r="Y194" i="1" s="1"/>
  <c r="P192" i="1"/>
  <c r="X190" i="1"/>
  <c r="X189" i="1"/>
  <c r="BO188" i="1"/>
  <c r="BM188" i="1"/>
  <c r="Y188" i="1"/>
  <c r="BP188" i="1" s="1"/>
  <c r="P188" i="1"/>
  <c r="BO187" i="1"/>
  <c r="BM187" i="1"/>
  <c r="Y187" i="1"/>
  <c r="P187" i="1"/>
  <c r="X184" i="1"/>
  <c r="X183" i="1"/>
  <c r="BO182" i="1"/>
  <c r="BM182" i="1"/>
  <c r="Y182" i="1"/>
  <c r="Y183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Y179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O164" i="1"/>
  <c r="BM164" i="1"/>
  <c r="Y164" i="1"/>
  <c r="Y173" i="1" s="1"/>
  <c r="P164" i="1"/>
  <c r="X162" i="1"/>
  <c r="X161" i="1"/>
  <c r="BO160" i="1"/>
  <c r="BM160" i="1"/>
  <c r="Y160" i="1"/>
  <c r="I528" i="1" s="1"/>
  <c r="P160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P152" i="1"/>
  <c r="X150" i="1"/>
  <c r="X149" i="1"/>
  <c r="BO148" i="1"/>
  <c r="BM148" i="1"/>
  <c r="Y148" i="1"/>
  <c r="P148" i="1"/>
  <c r="X145" i="1"/>
  <c r="X144" i="1"/>
  <c r="BO143" i="1"/>
  <c r="BM143" i="1"/>
  <c r="Y143" i="1"/>
  <c r="BP143" i="1" s="1"/>
  <c r="P143" i="1"/>
  <c r="BO142" i="1"/>
  <c r="BM142" i="1"/>
  <c r="Y142" i="1"/>
  <c r="Y144" i="1" s="1"/>
  <c r="P142" i="1"/>
  <c r="X140" i="1"/>
  <c r="X139" i="1"/>
  <c r="BO138" i="1"/>
  <c r="BM138" i="1"/>
  <c r="Y138" i="1"/>
  <c r="BP138" i="1" s="1"/>
  <c r="P138" i="1"/>
  <c r="BO137" i="1"/>
  <c r="BM137" i="1"/>
  <c r="Y137" i="1"/>
  <c r="Y140" i="1" s="1"/>
  <c r="P137" i="1"/>
  <c r="X135" i="1"/>
  <c r="X134" i="1"/>
  <c r="BO133" i="1"/>
  <c r="BM133" i="1"/>
  <c r="Y133" i="1"/>
  <c r="BP133" i="1" s="1"/>
  <c r="P133" i="1"/>
  <c r="BO132" i="1"/>
  <c r="BM132" i="1"/>
  <c r="Y132" i="1"/>
  <c r="BP132" i="1" s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Y129" i="1" s="1"/>
  <c r="P126" i="1"/>
  <c r="X124" i="1"/>
  <c r="X123" i="1"/>
  <c r="BO122" i="1"/>
  <c r="BM122" i="1"/>
  <c r="Y122" i="1"/>
  <c r="BP122" i="1" s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Y115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O105" i="1"/>
  <c r="BM105" i="1"/>
  <c r="Y105" i="1"/>
  <c r="BP105" i="1" s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O89" i="1"/>
  <c r="BM89" i="1"/>
  <c r="Y89" i="1"/>
  <c r="BP89" i="1" s="1"/>
  <c r="P89" i="1"/>
  <c r="X86" i="1"/>
  <c r="X85" i="1"/>
  <c r="BO84" i="1"/>
  <c r="BM84" i="1"/>
  <c r="Y84" i="1"/>
  <c r="BP84" i="1" s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X522" i="1" s="1"/>
  <c r="BO22" i="1"/>
  <c r="BM22" i="1"/>
  <c r="X519" i="1" s="1"/>
  <c r="Y22" i="1"/>
  <c r="H10" i="1"/>
  <c r="A9" i="1"/>
  <c r="A10" i="1" s="1"/>
  <c r="D7" i="1"/>
  <c r="Q6" i="1"/>
  <c r="P2" i="1"/>
  <c r="BP202" i="1" l="1"/>
  <c r="BN202" i="1"/>
  <c r="Z202" i="1"/>
  <c r="BP227" i="1"/>
  <c r="BN227" i="1"/>
  <c r="Z227" i="1"/>
  <c r="BP265" i="1"/>
  <c r="BN265" i="1"/>
  <c r="Z265" i="1"/>
  <c r="BP298" i="1"/>
  <c r="BN298" i="1"/>
  <c r="Z298" i="1"/>
  <c r="BP306" i="1"/>
  <c r="BN306" i="1"/>
  <c r="Z306" i="1"/>
  <c r="BP314" i="1"/>
  <c r="BN314" i="1"/>
  <c r="Z314" i="1"/>
  <c r="BP352" i="1"/>
  <c r="BN352" i="1"/>
  <c r="Z352" i="1"/>
  <c r="Y393" i="1"/>
  <c r="Y392" i="1"/>
  <c r="BP391" i="1"/>
  <c r="BN391" i="1"/>
  <c r="Z391" i="1"/>
  <c r="Z392" i="1" s="1"/>
  <c r="BP397" i="1"/>
  <c r="BN397" i="1"/>
  <c r="Z397" i="1"/>
  <c r="X528" i="1"/>
  <c r="Y430" i="1"/>
  <c r="BP429" i="1"/>
  <c r="BN429" i="1"/>
  <c r="Z429" i="1"/>
  <c r="Z430" i="1" s="1"/>
  <c r="Y436" i="1"/>
  <c r="Y435" i="1"/>
  <c r="BP434" i="1"/>
  <c r="BN434" i="1"/>
  <c r="Z434" i="1"/>
  <c r="Z435" i="1" s="1"/>
  <c r="BP440" i="1"/>
  <c r="BN440" i="1"/>
  <c r="Z440" i="1"/>
  <c r="BP453" i="1"/>
  <c r="BN453" i="1"/>
  <c r="Z453" i="1"/>
  <c r="Y499" i="1"/>
  <c r="Y498" i="1"/>
  <c r="BP496" i="1"/>
  <c r="BN496" i="1"/>
  <c r="Z496" i="1"/>
  <c r="BP508" i="1"/>
  <c r="BN508" i="1"/>
  <c r="Z508" i="1"/>
  <c r="BP510" i="1"/>
  <c r="BN510" i="1"/>
  <c r="Z510" i="1"/>
  <c r="B528" i="1"/>
  <c r="X520" i="1"/>
  <c r="X521" i="1" s="1"/>
  <c r="Y33" i="1"/>
  <c r="Z35" i="1"/>
  <c r="Z36" i="1" s="1"/>
  <c r="BN35" i="1"/>
  <c r="BP35" i="1"/>
  <c r="Y36" i="1"/>
  <c r="Z41" i="1"/>
  <c r="BN41" i="1"/>
  <c r="Z56" i="1"/>
  <c r="BN56" i="1"/>
  <c r="Z70" i="1"/>
  <c r="BN70" i="1"/>
  <c r="Y80" i="1"/>
  <c r="Z84" i="1"/>
  <c r="BN84" i="1"/>
  <c r="Z100" i="1"/>
  <c r="BN100" i="1"/>
  <c r="Z119" i="1"/>
  <c r="BN119" i="1"/>
  <c r="Z138" i="1"/>
  <c r="BN138" i="1"/>
  <c r="Z167" i="1"/>
  <c r="BN167" i="1"/>
  <c r="Z188" i="1"/>
  <c r="BN188" i="1"/>
  <c r="BP212" i="1"/>
  <c r="BN212" i="1"/>
  <c r="Z212" i="1"/>
  <c r="BP251" i="1"/>
  <c r="BN251" i="1"/>
  <c r="Z251" i="1"/>
  <c r="BP273" i="1"/>
  <c r="BN273" i="1"/>
  <c r="Z273" i="1"/>
  <c r="BP335" i="1"/>
  <c r="BN335" i="1"/>
  <c r="Z335" i="1"/>
  <c r="BP366" i="1"/>
  <c r="BN366" i="1"/>
  <c r="Z366" i="1"/>
  <c r="BP405" i="1"/>
  <c r="BN405" i="1"/>
  <c r="Z405" i="1"/>
  <c r="BP445" i="1"/>
  <c r="BN445" i="1"/>
  <c r="Z445" i="1"/>
  <c r="BP469" i="1"/>
  <c r="BN469" i="1"/>
  <c r="Z469" i="1"/>
  <c r="BP497" i="1"/>
  <c r="BN497" i="1"/>
  <c r="Z497" i="1"/>
  <c r="Y512" i="1"/>
  <c r="Y511" i="1"/>
  <c r="BP507" i="1"/>
  <c r="BN507" i="1"/>
  <c r="Z507" i="1"/>
  <c r="BP509" i="1"/>
  <c r="BN509" i="1"/>
  <c r="Z509" i="1"/>
  <c r="Y262" i="1"/>
  <c r="F9" i="1"/>
  <c r="F10" i="1"/>
  <c r="BP308" i="1"/>
  <c r="BN308" i="1"/>
  <c r="Z308" i="1"/>
  <c r="BP331" i="1"/>
  <c r="BN331" i="1"/>
  <c r="Z331" i="1"/>
  <c r="BP350" i="1"/>
  <c r="BN350" i="1"/>
  <c r="Z350" i="1"/>
  <c r="BP360" i="1"/>
  <c r="BN360" i="1"/>
  <c r="Z360" i="1"/>
  <c r="BP387" i="1"/>
  <c r="BN387" i="1"/>
  <c r="Z387" i="1"/>
  <c r="BP403" i="1"/>
  <c r="BN403" i="1"/>
  <c r="Z403" i="1"/>
  <c r="J9" i="1"/>
  <c r="Z27" i="1"/>
  <c r="BN27" i="1"/>
  <c r="Z31" i="1"/>
  <c r="BN31" i="1"/>
  <c r="Z43" i="1"/>
  <c r="BN43" i="1"/>
  <c r="Y58" i="1"/>
  <c r="Z54" i="1"/>
  <c r="BN54" i="1"/>
  <c r="Z62" i="1"/>
  <c r="BN62" i="1"/>
  <c r="Z68" i="1"/>
  <c r="BN68" i="1"/>
  <c r="BP68" i="1"/>
  <c r="Z74" i="1"/>
  <c r="BN74" i="1"/>
  <c r="BP74" i="1"/>
  <c r="Z78" i="1"/>
  <c r="BN78" i="1"/>
  <c r="Z89" i="1"/>
  <c r="BN89" i="1"/>
  <c r="Y102" i="1"/>
  <c r="Z98" i="1"/>
  <c r="BN98" i="1"/>
  <c r="Z105" i="1"/>
  <c r="BN105" i="1"/>
  <c r="Z113" i="1"/>
  <c r="BN113" i="1"/>
  <c r="Y123" i="1"/>
  <c r="Z121" i="1"/>
  <c r="BN121" i="1"/>
  <c r="Z132" i="1"/>
  <c r="BN132" i="1"/>
  <c r="Z142" i="1"/>
  <c r="BN142" i="1"/>
  <c r="BP142" i="1"/>
  <c r="H528" i="1"/>
  <c r="Y155" i="1"/>
  <c r="Z165" i="1"/>
  <c r="BN165" i="1"/>
  <c r="Z169" i="1"/>
  <c r="BN169" i="1"/>
  <c r="Z177" i="1"/>
  <c r="BN177" i="1"/>
  <c r="J528" i="1"/>
  <c r="Z192" i="1"/>
  <c r="BN192" i="1"/>
  <c r="BP192" i="1"/>
  <c r="Y206" i="1"/>
  <c r="Z200" i="1"/>
  <c r="BN200" i="1"/>
  <c r="Z204" i="1"/>
  <c r="BN204" i="1"/>
  <c r="Y218" i="1"/>
  <c r="Z210" i="1"/>
  <c r="BN210" i="1"/>
  <c r="Z214" i="1"/>
  <c r="BN214" i="1"/>
  <c r="Z220" i="1"/>
  <c r="BN220" i="1"/>
  <c r="BP220" i="1"/>
  <c r="K528" i="1"/>
  <c r="Z229" i="1"/>
  <c r="BN229" i="1"/>
  <c r="Z237" i="1"/>
  <c r="BN237" i="1"/>
  <c r="Z242" i="1"/>
  <c r="BN242" i="1"/>
  <c r="Y253" i="1"/>
  <c r="Z249" i="1"/>
  <c r="BN249" i="1"/>
  <c r="Z256" i="1"/>
  <c r="BN256" i="1"/>
  <c r="BP256" i="1"/>
  <c r="Z260" i="1"/>
  <c r="BN260" i="1"/>
  <c r="Z267" i="1"/>
  <c r="BN267" i="1"/>
  <c r="Z268" i="1"/>
  <c r="BN268" i="1"/>
  <c r="Z275" i="1"/>
  <c r="BN275" i="1"/>
  <c r="Z296" i="1"/>
  <c r="BN296" i="1"/>
  <c r="Z304" i="1"/>
  <c r="BN304" i="1"/>
  <c r="BP316" i="1"/>
  <c r="BN316" i="1"/>
  <c r="Z316" i="1"/>
  <c r="BP337" i="1"/>
  <c r="BN337" i="1"/>
  <c r="Z337" i="1"/>
  <c r="BP342" i="1"/>
  <c r="BN342" i="1"/>
  <c r="Z342" i="1"/>
  <c r="BP354" i="1"/>
  <c r="BN354" i="1"/>
  <c r="Z354" i="1"/>
  <c r="Y372" i="1"/>
  <c r="Y371" i="1"/>
  <c r="BP370" i="1"/>
  <c r="BN370" i="1"/>
  <c r="Z370" i="1"/>
  <c r="Z371" i="1" s="1"/>
  <c r="Y379" i="1"/>
  <c r="BP375" i="1"/>
  <c r="BN375" i="1"/>
  <c r="Z375" i="1"/>
  <c r="BP399" i="1"/>
  <c r="BN399" i="1"/>
  <c r="Z399" i="1"/>
  <c r="Y339" i="1"/>
  <c r="Y338" i="1"/>
  <c r="Z411" i="1"/>
  <c r="BN411" i="1"/>
  <c r="Z416" i="1"/>
  <c r="BN416" i="1"/>
  <c r="Z424" i="1"/>
  <c r="BN424" i="1"/>
  <c r="Z442" i="1"/>
  <c r="BN442" i="1"/>
  <c r="Z443" i="1"/>
  <c r="BN443" i="1"/>
  <c r="Z447" i="1"/>
  <c r="BN447" i="1"/>
  <c r="Z459" i="1"/>
  <c r="BN459" i="1"/>
  <c r="Z467" i="1"/>
  <c r="BN467" i="1"/>
  <c r="Z475" i="1"/>
  <c r="BN475" i="1"/>
  <c r="Z482" i="1"/>
  <c r="BN482" i="1"/>
  <c r="BP482" i="1"/>
  <c r="Z483" i="1"/>
  <c r="BN483" i="1"/>
  <c r="Z484" i="1"/>
  <c r="BN484" i="1"/>
  <c r="Z485" i="1"/>
  <c r="BN485" i="1"/>
  <c r="Y486" i="1"/>
  <c r="Y528" i="1"/>
  <c r="Y24" i="1"/>
  <c r="Y44" i="1"/>
  <c r="Y59" i="1"/>
  <c r="Y71" i="1"/>
  <c r="Y85" i="1"/>
  <c r="Y92" i="1"/>
  <c r="Y101" i="1"/>
  <c r="Y110" i="1"/>
  <c r="Y116" i="1"/>
  <c r="Y124" i="1"/>
  <c r="Y128" i="1"/>
  <c r="Y135" i="1"/>
  <c r="Y139" i="1"/>
  <c r="Y145" i="1"/>
  <c r="Y150" i="1"/>
  <c r="Y156" i="1"/>
  <c r="Y162" i="1"/>
  <c r="Y174" i="1"/>
  <c r="Y180" i="1"/>
  <c r="Y184" i="1"/>
  <c r="Y189" i="1"/>
  <c r="Y195" i="1"/>
  <c r="Y205" i="1"/>
  <c r="Y217" i="1"/>
  <c r="Y223" i="1"/>
  <c r="Y234" i="1"/>
  <c r="Y238" i="1"/>
  <c r="Y243" i="1"/>
  <c r="Y252" i="1"/>
  <c r="Y261" i="1"/>
  <c r="Y269" i="1"/>
  <c r="Y276" i="1"/>
  <c r="BP299" i="1"/>
  <c r="BN299" i="1"/>
  <c r="Z299" i="1"/>
  <c r="Y301" i="1"/>
  <c r="Y310" i="1"/>
  <c r="BP303" i="1"/>
  <c r="BN303" i="1"/>
  <c r="Z303" i="1"/>
  <c r="BP307" i="1"/>
  <c r="BN307" i="1"/>
  <c r="Z307" i="1"/>
  <c r="BP315" i="1"/>
  <c r="BN315" i="1"/>
  <c r="Z315" i="1"/>
  <c r="BP323" i="1"/>
  <c r="BN323" i="1"/>
  <c r="Z323" i="1"/>
  <c r="Y325" i="1"/>
  <c r="BP330" i="1"/>
  <c r="BN330" i="1"/>
  <c r="Z330" i="1"/>
  <c r="Z332" i="1" s="1"/>
  <c r="BP343" i="1"/>
  <c r="BN343" i="1"/>
  <c r="Z343" i="1"/>
  <c r="Z345" i="1" s="1"/>
  <c r="BP353" i="1"/>
  <c r="BN353" i="1"/>
  <c r="Z353" i="1"/>
  <c r="Y357" i="1"/>
  <c r="BP361" i="1"/>
  <c r="BN361" i="1"/>
  <c r="Z361" i="1"/>
  <c r="Z362" i="1" s="1"/>
  <c r="Y363" i="1"/>
  <c r="Y368" i="1"/>
  <c r="BP365" i="1"/>
  <c r="BN365" i="1"/>
  <c r="Z365" i="1"/>
  <c r="BP378" i="1"/>
  <c r="BN378" i="1"/>
  <c r="Z378" i="1"/>
  <c r="Y380" i="1"/>
  <c r="Y383" i="1"/>
  <c r="BP382" i="1"/>
  <c r="BN382" i="1"/>
  <c r="Z382" i="1"/>
  <c r="Z383" i="1" s="1"/>
  <c r="Y384" i="1"/>
  <c r="Y389" i="1"/>
  <c r="BP386" i="1"/>
  <c r="BN386" i="1"/>
  <c r="Z386" i="1"/>
  <c r="Z388" i="1" s="1"/>
  <c r="BP400" i="1"/>
  <c r="BN400" i="1"/>
  <c r="Z400" i="1"/>
  <c r="BP404" i="1"/>
  <c r="BN404" i="1"/>
  <c r="Z404" i="1"/>
  <c r="BP417" i="1"/>
  <c r="BN417" i="1"/>
  <c r="Z417" i="1"/>
  <c r="Z418" i="1" s="1"/>
  <c r="Y419" i="1"/>
  <c r="Y426" i="1"/>
  <c r="BP421" i="1"/>
  <c r="BN421" i="1"/>
  <c r="Z421" i="1"/>
  <c r="Y425" i="1"/>
  <c r="BP441" i="1"/>
  <c r="BN441" i="1"/>
  <c r="Z441" i="1"/>
  <c r="BP446" i="1"/>
  <c r="BN446" i="1"/>
  <c r="Z446" i="1"/>
  <c r="BP451" i="1"/>
  <c r="BN451" i="1"/>
  <c r="Z451" i="1"/>
  <c r="D528" i="1"/>
  <c r="L528" i="1"/>
  <c r="U528" i="1"/>
  <c r="Y32" i="1"/>
  <c r="Y65" i="1"/>
  <c r="Y81" i="1"/>
  <c r="H9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C528" i="1"/>
  <c r="Z42" i="1"/>
  <c r="Z44" i="1" s="1"/>
  <c r="BN42" i="1"/>
  <c r="Y45" i="1"/>
  <c r="Z53" i="1"/>
  <c r="BN53" i="1"/>
  <c r="Z55" i="1"/>
  <c r="BN55" i="1"/>
  <c r="Z57" i="1"/>
  <c r="BN57" i="1"/>
  <c r="Z61" i="1"/>
  <c r="Z65" i="1" s="1"/>
  <c r="BN61" i="1"/>
  <c r="BP61" i="1"/>
  <c r="Z63" i="1"/>
  <c r="BN63" i="1"/>
  <c r="Z69" i="1"/>
  <c r="BN69" i="1"/>
  <c r="Z75" i="1"/>
  <c r="BN75" i="1"/>
  <c r="Z77" i="1"/>
  <c r="BN77" i="1"/>
  <c r="Z79" i="1"/>
  <c r="BN79" i="1"/>
  <c r="Z83" i="1"/>
  <c r="BN83" i="1"/>
  <c r="BP83" i="1"/>
  <c r="E528" i="1"/>
  <c r="Z90" i="1"/>
  <c r="BN90" i="1"/>
  <c r="Y93" i="1"/>
  <c r="Z95" i="1"/>
  <c r="Z101" i="1" s="1"/>
  <c r="BN95" i="1"/>
  <c r="BP95" i="1"/>
  <c r="Z97" i="1"/>
  <c r="BN97" i="1"/>
  <c r="Z99" i="1"/>
  <c r="BN99" i="1"/>
  <c r="F528" i="1"/>
  <c r="Z106" i="1"/>
  <c r="BN106" i="1"/>
  <c r="Z108" i="1"/>
  <c r="BN108" i="1"/>
  <c r="Y109" i="1"/>
  <c r="Z112" i="1"/>
  <c r="BN112" i="1"/>
  <c r="BP112" i="1"/>
  <c r="Z114" i="1"/>
  <c r="BN114" i="1"/>
  <c r="Z118" i="1"/>
  <c r="Z123" i="1" s="1"/>
  <c r="BN118" i="1"/>
  <c r="BP118" i="1"/>
  <c r="Z120" i="1"/>
  <c r="BN120" i="1"/>
  <c r="Z122" i="1"/>
  <c r="BN122" i="1"/>
  <c r="Z126" i="1"/>
  <c r="Z128" i="1" s="1"/>
  <c r="BN126" i="1"/>
  <c r="BP126" i="1"/>
  <c r="G528" i="1"/>
  <c r="Z133" i="1"/>
  <c r="BN133" i="1"/>
  <c r="Y134" i="1"/>
  <c r="Z137" i="1"/>
  <c r="Z139" i="1" s="1"/>
  <c r="BN137" i="1"/>
  <c r="BP137" i="1"/>
  <c r="Z143" i="1"/>
  <c r="BN143" i="1"/>
  <c r="Z148" i="1"/>
  <c r="Z149" i="1" s="1"/>
  <c r="BN148" i="1"/>
  <c r="BP148" i="1"/>
  <c r="Y149" i="1"/>
  <c r="Z152" i="1"/>
  <c r="BN152" i="1"/>
  <c r="BP152" i="1"/>
  <c r="Z154" i="1"/>
  <c r="BN154" i="1"/>
  <c r="Z160" i="1"/>
  <c r="Z161" i="1" s="1"/>
  <c r="BN160" i="1"/>
  <c r="BP160" i="1"/>
  <c r="Y161" i="1"/>
  <c r="Z164" i="1"/>
  <c r="BN164" i="1"/>
  <c r="BP164" i="1"/>
  <c r="Z166" i="1"/>
  <c r="BN166" i="1"/>
  <c r="Z168" i="1"/>
  <c r="BN168" i="1"/>
  <c r="Z170" i="1"/>
  <c r="BN170" i="1"/>
  <c r="Z172" i="1"/>
  <c r="BN172" i="1"/>
  <c r="Z176" i="1"/>
  <c r="BN176" i="1"/>
  <c r="BP176" i="1"/>
  <c r="Z178" i="1"/>
  <c r="BN178" i="1"/>
  <c r="Z182" i="1"/>
  <c r="Z183" i="1" s="1"/>
  <c r="BN182" i="1"/>
  <c r="BP182" i="1"/>
  <c r="Z187" i="1"/>
  <c r="BN187" i="1"/>
  <c r="BP187" i="1"/>
  <c r="Y190" i="1"/>
  <c r="Z193" i="1"/>
  <c r="BN193" i="1"/>
  <c r="Z197" i="1"/>
  <c r="BN197" i="1"/>
  <c r="BP197" i="1"/>
  <c r="Z199" i="1"/>
  <c r="BN199" i="1"/>
  <c r="Z201" i="1"/>
  <c r="BN201" i="1"/>
  <c r="Z203" i="1"/>
  <c r="BN203" i="1"/>
  <c r="Z209" i="1"/>
  <c r="BN209" i="1"/>
  <c r="Z211" i="1"/>
  <c r="BN211" i="1"/>
  <c r="Z213" i="1"/>
  <c r="BN213" i="1"/>
  <c r="Z215" i="1"/>
  <c r="BN215" i="1"/>
  <c r="Z221" i="1"/>
  <c r="Z222" i="1" s="1"/>
  <c r="BN221" i="1"/>
  <c r="Z226" i="1"/>
  <c r="BN226" i="1"/>
  <c r="BP226" i="1"/>
  <c r="Z228" i="1"/>
  <c r="BN228" i="1"/>
  <c r="Z230" i="1"/>
  <c r="BN230" i="1"/>
  <c r="Z232" i="1"/>
  <c r="BN232" i="1"/>
  <c r="Y233" i="1"/>
  <c r="Z236" i="1"/>
  <c r="Z238" i="1" s="1"/>
  <c r="BN236" i="1"/>
  <c r="BP236" i="1"/>
  <c r="Z241" i="1"/>
  <c r="Z243" i="1" s="1"/>
  <c r="BN241" i="1"/>
  <c r="BP241" i="1"/>
  <c r="Z248" i="1"/>
  <c r="BN248" i="1"/>
  <c r="Z250" i="1"/>
  <c r="BN250" i="1"/>
  <c r="Z257" i="1"/>
  <c r="BN257" i="1"/>
  <c r="Z259" i="1"/>
  <c r="BN259" i="1"/>
  <c r="M528" i="1"/>
  <c r="Z266" i="1"/>
  <c r="BN266" i="1"/>
  <c r="Y270" i="1"/>
  <c r="O528" i="1"/>
  <c r="Z274" i="1"/>
  <c r="BN274" i="1"/>
  <c r="Y277" i="1"/>
  <c r="Y282" i="1"/>
  <c r="Y291" i="1"/>
  <c r="R528" i="1"/>
  <c r="Y300" i="1"/>
  <c r="Z295" i="1"/>
  <c r="BN295" i="1"/>
  <c r="BP297" i="1"/>
  <c r="BN297" i="1"/>
  <c r="Z297" i="1"/>
  <c r="BP305" i="1"/>
  <c r="BN305" i="1"/>
  <c r="Z305" i="1"/>
  <c r="BP309" i="1"/>
  <c r="BN309" i="1"/>
  <c r="Z309" i="1"/>
  <c r="Y311" i="1"/>
  <c r="Y318" i="1"/>
  <c r="BP313" i="1"/>
  <c r="BN313" i="1"/>
  <c r="Z313" i="1"/>
  <c r="BP317" i="1"/>
  <c r="BN317" i="1"/>
  <c r="Z317" i="1"/>
  <c r="Y319" i="1"/>
  <c r="Y324" i="1"/>
  <c r="BP321" i="1"/>
  <c r="BN321" i="1"/>
  <c r="Z321" i="1"/>
  <c r="Y333" i="1"/>
  <c r="Y332" i="1"/>
  <c r="BP336" i="1"/>
  <c r="BN336" i="1"/>
  <c r="Z336" i="1"/>
  <c r="Z338" i="1" s="1"/>
  <c r="S528" i="1"/>
  <c r="Y345" i="1"/>
  <c r="BP351" i="1"/>
  <c r="BN351" i="1"/>
  <c r="Z351" i="1"/>
  <c r="BP355" i="1"/>
  <c r="BN355" i="1"/>
  <c r="Z355" i="1"/>
  <c r="Z357" i="1" s="1"/>
  <c r="Y362" i="1"/>
  <c r="Y367" i="1"/>
  <c r="BP376" i="1"/>
  <c r="BN376" i="1"/>
  <c r="Z376" i="1"/>
  <c r="Y388" i="1"/>
  <c r="BP398" i="1"/>
  <c r="BN398" i="1"/>
  <c r="Z398" i="1"/>
  <c r="BP402" i="1"/>
  <c r="BN402" i="1"/>
  <c r="Z402" i="1"/>
  <c r="BP406" i="1"/>
  <c r="BN406" i="1"/>
  <c r="Z406" i="1"/>
  <c r="Y408" i="1"/>
  <c r="Y413" i="1"/>
  <c r="BP410" i="1"/>
  <c r="BN410" i="1"/>
  <c r="Z410" i="1"/>
  <c r="Z412" i="1" s="1"/>
  <c r="W528" i="1"/>
  <c r="BP423" i="1"/>
  <c r="BN423" i="1"/>
  <c r="Z423" i="1"/>
  <c r="BP444" i="1"/>
  <c r="BN444" i="1"/>
  <c r="Z444" i="1"/>
  <c r="BP448" i="1"/>
  <c r="BN448" i="1"/>
  <c r="Z448" i="1"/>
  <c r="BP460" i="1"/>
  <c r="BN460" i="1"/>
  <c r="Z460" i="1"/>
  <c r="Y462" i="1"/>
  <c r="Y471" i="1"/>
  <c r="BP464" i="1"/>
  <c r="BN464" i="1"/>
  <c r="Z464" i="1"/>
  <c r="Y472" i="1"/>
  <c r="BP468" i="1"/>
  <c r="BN468" i="1"/>
  <c r="Z468" i="1"/>
  <c r="BP476" i="1"/>
  <c r="BN476" i="1"/>
  <c r="Z476" i="1"/>
  <c r="Y478" i="1"/>
  <c r="Y493" i="1"/>
  <c r="BP489" i="1"/>
  <c r="BN489" i="1"/>
  <c r="Z489" i="1"/>
  <c r="AA528" i="1"/>
  <c r="Y494" i="1"/>
  <c r="BP491" i="1"/>
  <c r="BN491" i="1"/>
  <c r="Z491" i="1"/>
  <c r="BP502" i="1"/>
  <c r="BN502" i="1"/>
  <c r="Z502" i="1"/>
  <c r="Y346" i="1"/>
  <c r="T528" i="1"/>
  <c r="Y358" i="1"/>
  <c r="V528" i="1"/>
  <c r="Y407" i="1"/>
  <c r="Y418" i="1"/>
  <c r="Y431" i="1"/>
  <c r="Z528" i="1"/>
  <c r="Y455" i="1"/>
  <c r="BP452" i="1"/>
  <c r="BN452" i="1"/>
  <c r="BP454" i="1"/>
  <c r="BN454" i="1"/>
  <c r="Z454" i="1"/>
  <c r="Y456" i="1"/>
  <c r="Y461" i="1"/>
  <c r="BP458" i="1"/>
  <c r="BN458" i="1"/>
  <c r="Z458" i="1"/>
  <c r="Z461" i="1" s="1"/>
  <c r="BP466" i="1"/>
  <c r="BN466" i="1"/>
  <c r="Z466" i="1"/>
  <c r="BP470" i="1"/>
  <c r="BN470" i="1"/>
  <c r="Z470" i="1"/>
  <c r="Y477" i="1"/>
  <c r="BP474" i="1"/>
  <c r="BN474" i="1"/>
  <c r="Z474" i="1"/>
  <c r="Z477" i="1" s="1"/>
  <c r="BP490" i="1"/>
  <c r="BN490" i="1"/>
  <c r="Z490" i="1"/>
  <c r="BP492" i="1"/>
  <c r="BN492" i="1"/>
  <c r="Z492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Z379" i="1" l="1"/>
  <c r="Z324" i="1"/>
  <c r="Z276" i="1"/>
  <c r="Z269" i="1"/>
  <c r="Z194" i="1"/>
  <c r="Z189" i="1"/>
  <c r="Z144" i="1"/>
  <c r="Z134" i="1"/>
  <c r="Z92" i="1"/>
  <c r="Z85" i="1"/>
  <c r="Z71" i="1"/>
  <c r="Z367" i="1"/>
  <c r="Z486" i="1"/>
  <c r="Z511" i="1"/>
  <c r="Z498" i="1"/>
  <c r="Z80" i="1"/>
  <c r="Z455" i="1"/>
  <c r="Z407" i="1"/>
  <c r="Z300" i="1"/>
  <c r="Z261" i="1"/>
  <c r="Z252" i="1"/>
  <c r="Z233" i="1"/>
  <c r="Z217" i="1"/>
  <c r="Z173" i="1"/>
  <c r="Z109" i="1"/>
  <c r="Z58" i="1"/>
  <c r="Z504" i="1"/>
  <c r="Z318" i="1"/>
  <c r="Z205" i="1"/>
  <c r="Z179" i="1"/>
  <c r="Z155" i="1"/>
  <c r="Z115" i="1"/>
  <c r="Z32" i="1"/>
  <c r="Y522" i="1"/>
  <c r="Y519" i="1"/>
  <c r="Z425" i="1"/>
  <c r="Y518" i="1"/>
  <c r="Z493" i="1"/>
  <c r="Z471" i="1"/>
  <c r="Y520" i="1"/>
  <c r="Z310" i="1"/>
  <c r="Z523" i="1" l="1"/>
  <c r="Y521" i="1"/>
</calcChain>
</file>

<file path=xl/sharedStrings.xml><?xml version="1.0" encoding="utf-8"?>
<sst xmlns="http://schemas.openxmlformats.org/spreadsheetml/2006/main" count="2342" uniqueCount="832">
  <si>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</si>
  <si>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</si>
  <si>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</si>
  <si>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</si>
  <si>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</si>
  <si>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</si>
  <si>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</si>
  <si>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</si>
  <si>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</si>
  <si>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</si>
  <si>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</si>
  <si>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</si>
  <si>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</si>
  <si>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</si>
  <si>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</si>
  <si>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</si>
  <si>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</si>
  <si>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</si>
  <si>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</si>
  <si>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</si>
  <si>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</si>
  <si>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</si>
  <si>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</si>
  <si>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</si>
  <si>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</si>
  <si>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</si>
  <si>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</si>
  <si>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</si>
  <si>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</si>
  <si>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</si>
  <si>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</si>
  <si>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</si>
  <si>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</si>
  <si>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</si>
  <si>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</si>
  <si>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</si>
  <si>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</si>
  <si>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</si>
  <si>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</si>
  <si>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</si>
  <si>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</si>
  <si>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</si>
  <si>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</si>
  <si>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</si>
  <si>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</si>
  <si>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</si>
  <si>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</si>
  <si>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</si>
  <si>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</si>
  <si>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</si>
  <si>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</si>
  <si>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</si>
  <si>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</si>
  <si>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</si>
  <si>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</si>
  <si>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</si>
  <si>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</si>
  <si>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</si>
  <si>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</si>
  <si>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</si>
  <si>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</si>
  <si>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</si>
  <si>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</si>
  <si>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</si>
  <si>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</si>
  <si>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</si>
  <si>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</si>
  <si>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</si>
  <si>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</si>
  <si>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</si>
  <si>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</si>
  <si>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</si>
  <si>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</si>
  <si>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</si>
  <si>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</si>
  <si>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</si>
  <si>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</si>
  <si>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</si>
  <si>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</si>
  <si>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</si>
  <si>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</si>
  <si>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</si>
  <si>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</si>
  <si>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</si>
  <si>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</si>
  <si>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</si>
  <si>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</si>
  <si>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</si>
  <si>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</si>
  <si>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</si>
  <si>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</si>
  <si>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</si>
  <si>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</si>
  <si>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</si>
  <si>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</si>
  <si>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</si>
  <si>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</si>
  <si>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</si>
  <si>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</si>
  <si>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</si>
  <si>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</si>
  <si>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</si>
  <si>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</si>
  <si>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</si>
  <si>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</si>
  <si>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</si>
  <si>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</si>
  <si>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</si>
  <si>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</si>
  <si>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</si>
  <si>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</si>
  <si>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</si>
  <si>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</si>
  <si>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</si>
  <si>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</si>
  <si>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</si>
  <si>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</si>
  <si>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</si>
  <si>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</si>
  <si>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</si>
  <si>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</si>
  <si>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</si>
  <si>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</si>
  <si>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</si>
  <si>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</si>
  <si>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</si>
  <si>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</si>
  <si>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</si>
  <si>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</si>
  <si>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</si>
  <si>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</si>
  <si>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</si>
  <si>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</si>
  <si>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</si>
  <si>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</si>
  <si>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</si>
  <si>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</si>
  <si>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</si>
  <si>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</si>
  <si>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</si>
  <si>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</si>
  <si>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</si>
  <si>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</si>
  <si>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</si>
  <si>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</si>
  <si>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</si>
  <si>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</si>
  <si>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</si>
  <si>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</si>
  <si>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</si>
  <si>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</si>
  <si>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</si>
  <si>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</si>
  <si>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</si>
  <si>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</si>
  <si>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</si>
  <si>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</si>
  <si>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</si>
  <si>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</si>
  <si>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</si>
  <si>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</si>
  <si>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</si>
  <si>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</si>
  <si>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</si>
  <si>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</si>
  <si>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</si>
  <si>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</si>
  <si>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</si>
  <si>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</si>
  <si>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</si>
  <si>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</si>
  <si>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</si>
  <si>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</si>
  <si>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</si>
  <si>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</si>
  <si>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</si>
  <si>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</si>
  <si>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</si>
  <si>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</si>
  <si>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</si>
  <si>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</si>
  <si>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</si>
  <si>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</si>
  <si>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</si>
  <si>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</si>
  <si>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</si>
  <si>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</si>
  <si>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</si>
  <si>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</si>
  <si>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</si>
  <si>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</si>
  <si>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</si>
  <si>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</si>
  <si>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</si>
  <si>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</si>
  <si>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</si>
  <si>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</si>
  <si>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</si>
  <si>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</si>
  <si>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</si>
  <si>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</si>
  <si>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</si>
  <si>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</si>
  <si>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</si>
  <si>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</si>
  <si>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</si>
  <si>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</si>
  <si>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</si>
  <si>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</si>
  <si>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</si>
  <si>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</si>
  <si>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</si>
  <si>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</si>
  <si>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</si>
  <si>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</si>
  <si>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</si>
  <si>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</si>
  <si>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</si>
  <si>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</si>
  <si>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</si>
  <si>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</si>
  <si>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</si>
  <si>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</si>
  <si>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</si>
  <si>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</si>
  <si>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</si>
  <si>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</si>
  <si>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</si>
  <si>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</si>
  <si>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</si>
  <si>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</si>
  <si>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</si>
  <si>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</si>
  <si>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</si>
  <si>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</si>
  <si>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</si>
  <si>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</si>
  <si>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</si>
  <si>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</si>
  <si>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</si>
  <si>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</si>
  <si>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</si>
  <si>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</si>
  <si>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</si>
  <si>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</si>
  <si>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</si>
  <si>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</si>
  <si>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</si>
  <si>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</si>
  <si>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</si>
  <si>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</si>
  <si>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</si>
  <si>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</si>
  <si>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</si>
  <si>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</si>
  <si>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</si>
  <si>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</si>
  <si>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</si>
  <si>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</si>
  <si>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</si>
  <si>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</si>
  <si>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</si>
  <si>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</si>
  <si>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</si>
  <si>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</si>
  <si>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</si>
  <si>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</si>
  <si>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</si>
  <si>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</si>
  <si>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</si>
  <si>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</si>
  <si>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</si>
  <si>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</si>
  <si>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</si>
  <si>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</si>
  <si>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</si>
  <si>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</si>
  <si>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</si>
  <si>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</si>
  <si>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</si>
  <si>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</si>
  <si>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</si>
  <si>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</si>
  <si>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</si>
  <si>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</si>
  <si>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</si>
  <si>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</si>
  <si>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</si>
  <si>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</si>
  <si>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</si>
  <si>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</si>
  <si>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</si>
  <si>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</si>
  <si>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</si>
  <si>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</si>
  <si>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</si>
  <si>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</si>
  <si>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</si>
  <si>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</si>
  <si>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</si>
  <si>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</si>
  <si>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</si>
  <si>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</si>
  <si>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</si>
  <si>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</si>
  <si>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</si>
  <si>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</si>
  <si>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</si>
  <si>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</si>
  <si>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</si>
  <si>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</si>
  <si>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</si>
  <si>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</si>
  <si>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</si>
  <si>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</si>
  <si>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</si>
  <si>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</si>
  <si>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</si>
  <si>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</si>
  <si>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</si>
  <si>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</si>
  <si>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</si>
  <si>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</si>
  <si>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</si>
  <si>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</si>
  <si>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</si>
  <si>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</si>
  <si>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</si>
  <si>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</si>
  <si>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</si>
  <si>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</si>
  <si>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</si>
  <si>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</si>
  <si>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</si>
  <si>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</si>
  <si>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</si>
  <si>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</si>
  <si>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</si>
  <si>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</si>
  <si>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</si>
  <si>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</si>
  <si>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</si>
  <si>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</si>
  <si>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</si>
  <si>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</si>
  <si>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</si>
  <si>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</si>
  <si>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</si>
  <si>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</si>
  <si>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</si>
  <si>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</si>
  <si>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</si>
  <si>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</si>
  <si>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</si>
  <si>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</si>
  <si>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</si>
  <si>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</si>
  <si>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</si>
  <si>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</si>
  <si>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</si>
  <si>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</si>
  <si>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</si>
  <si>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</si>
  <si>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</si>
  <si>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</si>
  <si>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</si>
  <si>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</si>
  <si>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</si>
  <si>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</si>
  <si>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</si>
  <si>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</si>
  <si>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</si>
  <si>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</si>
  <si>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</si>
  <si>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</si>
  <si>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</si>
  <si>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</si>
  <si>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</si>
  <si>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</si>
  <si>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</si>
  <si>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</si>
  <si>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</si>
  <si>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</si>
  <si>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</si>
  <si>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</si>
  <si>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</si>
  <si>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</si>
  <si>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</si>
  <si>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</si>
  <si>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</si>
  <si>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</si>
  <si>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</si>
  <si>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</si>
  <si>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</si>
  <si>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</si>
  <si>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</si>
  <si>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</si>
  <si>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</si>
  <si>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</si>
  <si>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</si>
  <si>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</si>
  <si>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</si>
  <si>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</si>
  <si>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</si>
  <si>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</si>
  <si>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</si>
  <si>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</si>
  <si>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</si>
  <si>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</si>
  <si>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</si>
  <si>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</si>
  <si>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</si>
  <si>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</si>
  <si>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</si>
  <si>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</si>
  <si>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</si>
  <si>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</si>
  <si>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</si>
  <si>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</si>
  <si>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</si>
  <si>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</si>
  <si>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</si>
  <si>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</si>
  <si>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</si>
  <si>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</si>
  <si>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</si>
  <si>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</si>
  <si>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</si>
  <si>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</si>
  <si>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</si>
  <si>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</si>
  <si>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</si>
  <si>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</si>
  <si>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</si>
  <si>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</si>
  <si>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</si>
  <si>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</si>
  <si>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</si>
  <si>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</si>
  <si>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</si>
  <si>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</si>
  <si>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</si>
  <si>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</si>
  <si>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</si>
  <si>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</si>
  <si>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</si>
  <si>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</si>
  <si>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</si>
  <si>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</si>
  <si>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</si>
  <si>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</si>
  <si>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</si>
  <si>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</si>
  <si>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</si>
  <si>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</si>
  <si>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</si>
  <si>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</si>
  <si>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</si>
  <si>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</si>
  <si>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</si>
  <si>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</si>
  <si>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</si>
  <si>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</si>
  <si>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</si>
  <si>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</si>
  <si>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</si>
  <si>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Слой, мин. 1</t>
  </si>
  <si>
    <t>ЕАЭС N RU Д-RU.РА04.В.93998/24, ЕАЭС N RU Д-RU.РА04.В.94346/24</t>
  </si>
  <si>
    <t>Слой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</si>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</sst>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8"/>
      <c r="F1" s="618"/>
      <c r="G1" s="12" t="s">
        <v>1</v>
      </c>
      <c r="H1" s="662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617" t="s">
        <v>3</v>
      </c>
      <c r="S1" s="618"/>
      <c r="T1" s="6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5"/>
      <c r="Q3" s="595"/>
      <c r="R3" s="595"/>
      <c r="S3" s="595"/>
      <c r="T3" s="595"/>
      <c r="U3" s="595"/>
      <c r="V3" s="595"/>
      <c r="W3" s="595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23" t="s">
        <v>8</v>
      </c>
      <c r="B5" s="724"/>
      <c r="C5" s="725"/>
      <c r="D5" s="666"/>
      <c r="E5" s="667"/>
      <c r="F5" s="905" t="s">
        <v>9</v>
      </c>
      <c r="G5" s="725"/>
      <c r="H5" s="666" t="s">
        <v>831</v>
      </c>
      <c r="I5" s="838"/>
      <c r="J5" s="838"/>
      <c r="K5" s="838"/>
      <c r="L5" s="838"/>
      <c r="M5" s="667"/>
      <c r="N5" s="58"/>
      <c r="P5" s="24" t="s">
        <v>10</v>
      </c>
      <c r="Q5" s="900">
        <v>45831</v>
      </c>
      <c r="R5" s="717"/>
      <c r="T5" s="770" t="s">
        <v>11</v>
      </c>
      <c r="U5" s="604"/>
      <c r="V5" s="772" t="s">
        <v>12</v>
      </c>
      <c r="W5" s="717"/>
      <c r="AB5" s="51"/>
      <c r="AC5" s="51"/>
      <c r="AD5" s="51"/>
      <c r="AE5" s="51"/>
    </row>
    <row r="6" spans="1:32" s="577" customFormat="1" ht="24" customHeight="1" x14ac:dyDescent="0.2">
      <c r="A6" s="723" t="s">
        <v>13</v>
      </c>
      <c r="B6" s="724"/>
      <c r="C6" s="725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7"/>
      <c r="N6" s="59"/>
      <c r="P6" s="24" t="s">
        <v>15</v>
      </c>
      <c r="Q6" s="906" t="str">
        <f>IF(Q5=0," ",CHOOSE(WEEKDAY(Q5,2),"Понедельник","Вторник","Среда","Четверг","Пятница","Суббота","Воскресенье"))</f>
        <v>Понедельник</v>
      </c>
      <c r="R6" s="590"/>
      <c r="T6" s="778" t="s">
        <v>16</v>
      </c>
      <c r="U6" s="604"/>
      <c r="V6" s="823" t="s">
        <v>17</v>
      </c>
      <c r="W6" s="631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8" t="str">
        <f>IFERROR(VLOOKUP(DeliveryAddress,Table,3,0),1)</f>
        <v>1</v>
      </c>
      <c r="E7" s="649"/>
      <c r="F7" s="649"/>
      <c r="G7" s="649"/>
      <c r="H7" s="649"/>
      <c r="I7" s="649"/>
      <c r="J7" s="649"/>
      <c r="K7" s="649"/>
      <c r="L7" s="649"/>
      <c r="M7" s="650"/>
      <c r="N7" s="60"/>
      <c r="P7" s="24"/>
      <c r="Q7" s="42"/>
      <c r="R7" s="42"/>
      <c r="T7" s="595"/>
      <c r="U7" s="604"/>
      <c r="V7" s="824"/>
      <c r="W7" s="825"/>
      <c r="AB7" s="51"/>
      <c r="AC7" s="51"/>
      <c r="AD7" s="51"/>
      <c r="AE7" s="51"/>
    </row>
    <row r="8" spans="1:32" s="577" customFormat="1" ht="25.5" customHeight="1" x14ac:dyDescent="0.2">
      <c r="A8" s="917" t="s">
        <v>18</v>
      </c>
      <c r="B8" s="597"/>
      <c r="C8" s="598"/>
      <c r="D8" s="656" t="s">
        <v>19</v>
      </c>
      <c r="E8" s="657"/>
      <c r="F8" s="657"/>
      <c r="G8" s="657"/>
      <c r="H8" s="657"/>
      <c r="I8" s="657"/>
      <c r="J8" s="657"/>
      <c r="K8" s="657"/>
      <c r="L8" s="657"/>
      <c r="M8" s="658"/>
      <c r="N8" s="61"/>
      <c r="P8" s="24" t="s">
        <v>20</v>
      </c>
      <c r="Q8" s="737">
        <v>0.375</v>
      </c>
      <c r="R8" s="650"/>
      <c r="T8" s="595"/>
      <c r="U8" s="604"/>
      <c r="V8" s="824"/>
      <c r="W8" s="825"/>
      <c r="AB8" s="51"/>
      <c r="AC8" s="51"/>
      <c r="AD8" s="51"/>
      <c r="AE8" s="51"/>
    </row>
    <row r="9" spans="1:32" s="577" customFormat="1" ht="39.950000000000003" customHeight="1" x14ac:dyDescent="0.2">
      <c r="A9" s="8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743"/>
      <c r="E9" s="607"/>
      <c r="F9" s="8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75"/>
      <c r="P9" s="26" t="s">
        <v>21</v>
      </c>
      <c r="Q9" s="712"/>
      <c r="R9" s="713"/>
      <c r="T9" s="595"/>
      <c r="U9" s="604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743"/>
      <c r="E10" s="607"/>
      <c r="F10" s="8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816" t="str">
        <f>IFERROR(VLOOKUP($D$10,Proxy,2,FALSE),"")</f>
        <v/>
      </c>
      <c r="I10" s="595"/>
      <c r="J10" s="595"/>
      <c r="K10" s="595"/>
      <c r="L10" s="595"/>
      <c r="M10" s="595"/>
      <c r="N10" s="576"/>
      <c r="P10" s="26" t="s">
        <v>22</v>
      </c>
      <c r="Q10" s="779"/>
      <c r="R10" s="780"/>
      <c r="U10" s="24" t="s">
        <v>23</v>
      </c>
      <c r="V10" s="630" t="s">
        <v>24</v>
      </c>
      <c r="W10" s="631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6"/>
      <c r="R11" s="717"/>
      <c r="U11" s="24" t="s">
        <v>27</v>
      </c>
      <c r="V11" s="859" t="s">
        <v>28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63" t="s">
        <v>29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30</v>
      </c>
      <c r="Q12" s="737"/>
      <c r="R12" s="650"/>
      <c r="S12" s="23"/>
      <c r="U12" s="24"/>
      <c r="V12" s="618"/>
      <c r="W12" s="595"/>
      <c r="AB12" s="51"/>
      <c r="AC12" s="51"/>
      <c r="AD12" s="51"/>
      <c r="AE12" s="51"/>
    </row>
    <row r="13" spans="1:32" s="577" customFormat="1" ht="23.25" customHeight="1" x14ac:dyDescent="0.2">
      <c r="A13" s="763" t="s">
        <v>31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32</v>
      </c>
      <c r="Q13" s="85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63" t="s">
        <v>33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754" t="s">
        <v>35</v>
      </c>
      <c r="Q15" s="618"/>
      <c r="R15" s="618"/>
      <c r="S15" s="618"/>
      <c r="T15" s="6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8" t="s">
        <v>36</v>
      </c>
      <c r="B17" s="628" t="s">
        <v>37</v>
      </c>
      <c r="C17" s="741" t="s">
        <v>38</v>
      </c>
      <c r="D17" s="628" t="s">
        <v>39</v>
      </c>
      <c r="E17" s="694"/>
      <c r="F17" s="628" t="s">
        <v>40</v>
      </c>
      <c r="G17" s="628" t="s">
        <v>41</v>
      </c>
      <c r="H17" s="628" t="s">
        <v>42</v>
      </c>
      <c r="I17" s="628" t="s">
        <v>43</v>
      </c>
      <c r="J17" s="628" t="s">
        <v>44</v>
      </c>
      <c r="K17" s="628" t="s">
        <v>45</v>
      </c>
      <c r="L17" s="628" t="s">
        <v>46</v>
      </c>
      <c r="M17" s="628" t="s">
        <v>47</v>
      </c>
      <c r="N17" s="628" t="s">
        <v>48</v>
      </c>
      <c r="O17" s="628" t="s">
        <v>49</v>
      </c>
      <c r="P17" s="628" t="s">
        <v>50</v>
      </c>
      <c r="Q17" s="693"/>
      <c r="R17" s="693"/>
      <c r="S17" s="693"/>
      <c r="T17" s="694"/>
      <c r="U17" s="929" t="s">
        <v>51</v>
      </c>
      <c r="V17" s="725"/>
      <c r="W17" s="628" t="s">
        <v>52</v>
      </c>
      <c r="X17" s="628" t="s">
        <v>53</v>
      </c>
      <c r="Y17" s="927" t="s">
        <v>54</v>
      </c>
      <c r="Z17" s="834" t="s">
        <v>55</v>
      </c>
      <c r="AA17" s="813" t="s">
        <v>56</v>
      </c>
      <c r="AB17" s="813" t="s">
        <v>57</v>
      </c>
      <c r="AC17" s="813" t="s">
        <v>58</v>
      </c>
      <c r="AD17" s="813" t="s">
        <v>59</v>
      </c>
      <c r="AE17" s="885"/>
      <c r="AF17" s="886"/>
      <c r="AG17" s="66"/>
      <c r="BD17" s="65" t="s">
        <v>60</v>
      </c>
    </row>
    <row r="18" spans="1:68" ht="14.25" customHeight="1" x14ac:dyDescent="0.2">
      <c r="A18" s="629"/>
      <c r="B18" s="629"/>
      <c r="C18" s="629"/>
      <c r="D18" s="695"/>
      <c r="E18" s="697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95"/>
      <c r="Q18" s="696"/>
      <c r="R18" s="696"/>
      <c r="S18" s="696"/>
      <c r="T18" s="697"/>
      <c r="U18" s="67" t="s">
        <v>61</v>
      </c>
      <c r="V18" s="67" t="s">
        <v>62</v>
      </c>
      <c r="W18" s="629"/>
      <c r="X18" s="629"/>
      <c r="Y18" s="928"/>
      <c r="Z18" s="835"/>
      <c r="AA18" s="814"/>
      <c r="AB18" s="814"/>
      <c r="AC18" s="814"/>
      <c r="AD18" s="887"/>
      <c r="AE18" s="888"/>
      <c r="AF18" s="889"/>
      <c r="AG18" s="66"/>
      <c r="BD18" s="65"/>
    </row>
    <row r="19" spans="1:68" ht="27.75" hidden="1" customHeight="1" x14ac:dyDescent="0.2">
      <c r="A19" s="615" t="s">
        <v>63</v>
      </c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  <c r="AA19" s="48"/>
      <c r="AB19" s="48"/>
      <c r="AC19" s="48"/>
    </row>
    <row r="20" spans="1:68" ht="16.5" hidden="1" customHeight="1" x14ac:dyDescent="0.25">
      <c r="A20" s="644" t="s">
        <v>63</v>
      </c>
      <c r="B20" s="595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578"/>
      <c r="AB20" s="578"/>
      <c r="AC20" s="578"/>
    </row>
    <row r="21" spans="1:68" ht="14.25" hidden="1" customHeight="1" x14ac:dyDescent="0.25">
      <c r="A21" s="594" t="s">
        <v>64</v>
      </c>
      <c r="B21" s="595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595"/>
      <c r="AA21" s="579"/>
      <c r="AB21" s="579"/>
      <c r="AC21" s="57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9">
        <v>4680115886643</v>
      </c>
      <c r="E22" s="590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1" t="s">
        <v>69</v>
      </c>
      <c r="Q22" s="592"/>
      <c r="R22" s="592"/>
      <c r="S22" s="592"/>
      <c r="T22" s="593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9"/>
      <c r="B23" s="595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600"/>
      <c r="P23" s="596" t="s">
        <v>72</v>
      </c>
      <c r="Q23" s="597"/>
      <c r="R23" s="597"/>
      <c r="S23" s="597"/>
      <c r="T23" s="597"/>
      <c r="U23" s="597"/>
      <c r="V23" s="598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5"/>
      <c r="B24" s="595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600"/>
      <c r="P24" s="596" t="s">
        <v>72</v>
      </c>
      <c r="Q24" s="597"/>
      <c r="R24" s="597"/>
      <c r="S24" s="597"/>
      <c r="T24" s="597"/>
      <c r="U24" s="597"/>
      <c r="V24" s="598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4" t="s">
        <v>74</v>
      </c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5"/>
      <c r="Z25" s="595"/>
      <c r="AA25" s="579"/>
      <c r="AB25" s="579"/>
      <c r="AC25" s="57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9">
        <v>4680115885912</v>
      </c>
      <c r="E26" s="590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9">
        <v>4607091388237</v>
      </c>
      <c r="E27" s="590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9">
        <v>4680115886230</v>
      </c>
      <c r="E28" s="590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9">
        <v>4680115886247</v>
      </c>
      <c r="E29" s="590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9">
        <v>4680115885905</v>
      </c>
      <c r="E30" s="590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9">
        <v>4607091388244</v>
      </c>
      <c r="E31" s="590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9"/>
      <c r="B32" s="595"/>
      <c r="C32" s="595"/>
      <c r="D32" s="595"/>
      <c r="E32" s="595"/>
      <c r="F32" s="595"/>
      <c r="G32" s="595"/>
      <c r="H32" s="595"/>
      <c r="I32" s="595"/>
      <c r="J32" s="595"/>
      <c r="K32" s="595"/>
      <c r="L32" s="595"/>
      <c r="M32" s="595"/>
      <c r="N32" s="595"/>
      <c r="O32" s="600"/>
      <c r="P32" s="596" t="s">
        <v>72</v>
      </c>
      <c r="Q32" s="597"/>
      <c r="R32" s="597"/>
      <c r="S32" s="597"/>
      <c r="T32" s="597"/>
      <c r="U32" s="597"/>
      <c r="V32" s="598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5"/>
      <c r="B33" s="595"/>
      <c r="C33" s="595"/>
      <c r="D33" s="595"/>
      <c r="E33" s="595"/>
      <c r="F33" s="595"/>
      <c r="G33" s="595"/>
      <c r="H33" s="595"/>
      <c r="I33" s="595"/>
      <c r="J33" s="595"/>
      <c r="K33" s="595"/>
      <c r="L33" s="595"/>
      <c r="M33" s="595"/>
      <c r="N33" s="595"/>
      <c r="O33" s="600"/>
      <c r="P33" s="596" t="s">
        <v>72</v>
      </c>
      <c r="Q33" s="597"/>
      <c r="R33" s="597"/>
      <c r="S33" s="597"/>
      <c r="T33" s="597"/>
      <c r="U33" s="597"/>
      <c r="V33" s="598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4" t="s">
        <v>95</v>
      </c>
      <c r="B34" s="595"/>
      <c r="C34" s="595"/>
      <c r="D34" s="595"/>
      <c r="E34" s="595"/>
      <c r="F34" s="595"/>
      <c r="G34" s="595"/>
      <c r="H34" s="595"/>
      <c r="I34" s="595"/>
      <c r="J34" s="595"/>
      <c r="K34" s="595"/>
      <c r="L34" s="595"/>
      <c r="M34" s="595"/>
      <c r="N34" s="595"/>
      <c r="O34" s="595"/>
      <c r="P34" s="595"/>
      <c r="Q34" s="595"/>
      <c r="R34" s="595"/>
      <c r="S34" s="595"/>
      <c r="T34" s="595"/>
      <c r="U34" s="595"/>
      <c r="V34" s="595"/>
      <c r="W34" s="595"/>
      <c r="X34" s="595"/>
      <c r="Y34" s="595"/>
      <c r="Z34" s="595"/>
      <c r="AA34" s="579"/>
      <c r="AB34" s="579"/>
      <c r="AC34" s="57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9">
        <v>4607091388503</v>
      </c>
      <c r="E35" s="590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9"/>
      <c r="B36" s="595"/>
      <c r="C36" s="595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600"/>
      <c r="P36" s="596" t="s">
        <v>72</v>
      </c>
      <c r="Q36" s="597"/>
      <c r="R36" s="597"/>
      <c r="S36" s="597"/>
      <c r="T36" s="597"/>
      <c r="U36" s="597"/>
      <c r="V36" s="598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5"/>
      <c r="B37" s="595"/>
      <c r="C37" s="595"/>
      <c r="D37" s="595"/>
      <c r="E37" s="595"/>
      <c r="F37" s="595"/>
      <c r="G37" s="595"/>
      <c r="H37" s="595"/>
      <c r="I37" s="595"/>
      <c r="J37" s="595"/>
      <c r="K37" s="595"/>
      <c r="L37" s="595"/>
      <c r="M37" s="595"/>
      <c r="N37" s="595"/>
      <c r="O37" s="600"/>
      <c r="P37" s="596" t="s">
        <v>72</v>
      </c>
      <c r="Q37" s="597"/>
      <c r="R37" s="597"/>
      <c r="S37" s="597"/>
      <c r="T37" s="597"/>
      <c r="U37" s="597"/>
      <c r="V37" s="598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5" t="s">
        <v>101</v>
      </c>
      <c r="B38" s="61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48"/>
      <c r="AB38" s="48"/>
      <c r="AC38" s="48"/>
    </row>
    <row r="39" spans="1:68" ht="16.5" hidden="1" customHeight="1" x14ac:dyDescent="0.25">
      <c r="A39" s="644" t="s">
        <v>102</v>
      </c>
      <c r="B39" s="595"/>
      <c r="C39" s="595"/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5"/>
      <c r="X39" s="595"/>
      <c r="Y39" s="595"/>
      <c r="Z39" s="595"/>
      <c r="AA39" s="578"/>
      <c r="AB39" s="578"/>
      <c r="AC39" s="578"/>
    </row>
    <row r="40" spans="1:68" ht="14.25" hidden="1" customHeight="1" x14ac:dyDescent="0.25">
      <c r="A40" s="594" t="s">
        <v>103</v>
      </c>
      <c r="B40" s="595"/>
      <c r="C40" s="595"/>
      <c r="D40" s="595"/>
      <c r="E40" s="595"/>
      <c r="F40" s="595"/>
      <c r="G40" s="595"/>
      <c r="H40" s="595"/>
      <c r="I40" s="595"/>
      <c r="J40" s="595"/>
      <c r="K40" s="595"/>
      <c r="L40" s="595"/>
      <c r="M40" s="595"/>
      <c r="N40" s="595"/>
      <c r="O40" s="595"/>
      <c r="P40" s="595"/>
      <c r="Q40" s="595"/>
      <c r="R40" s="595"/>
      <c r="S40" s="595"/>
      <c r="T40" s="595"/>
      <c r="U40" s="595"/>
      <c r="V40" s="595"/>
      <c r="W40" s="595"/>
      <c r="X40" s="595"/>
      <c r="Y40" s="595"/>
      <c r="Z40" s="595"/>
      <c r="AA40" s="579"/>
      <c r="AB40" s="579"/>
      <c r="AC40" s="57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89">
        <v>4607091385670</v>
      </c>
      <c r="E41" s="590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4"/>
      <c r="V41" s="34"/>
      <c r="W41" s="35" t="s">
        <v>70</v>
      </c>
      <c r="X41" s="583">
        <v>100</v>
      </c>
      <c r="Y41" s="584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9">
        <v>4607091385687</v>
      </c>
      <c r="E42" s="590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2"/>
      <c r="R42" s="592"/>
      <c r="S42" s="592"/>
      <c r="T42" s="593"/>
      <c r="U42" s="34"/>
      <c r="V42" s="34"/>
      <c r="W42" s="35" t="s">
        <v>70</v>
      </c>
      <c r="X42" s="583">
        <v>360</v>
      </c>
      <c r="Y42" s="584">
        <f>IFERROR(IF(X42="",0,CEILING((X42/$H42),1)*$H42),"")</f>
        <v>360</v>
      </c>
      <c r="Z42" s="36">
        <f>IFERROR(IF(Y42=0,"",ROUNDUP(Y42/H42,0)*0.00902),"")</f>
        <v>0.81180000000000008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378.9</v>
      </c>
      <c r="BN42" s="64">
        <f>IFERROR(Y42*I42/H42,"0")</f>
        <v>378.9</v>
      </c>
      <c r="BO42" s="64">
        <f>IFERROR(1/J42*(X42/H42),"0")</f>
        <v>0.68181818181818188</v>
      </c>
      <c r="BP42" s="64">
        <f>IFERROR(1/J42*(Y42/H42),"0")</f>
        <v>0.68181818181818188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9">
        <v>4680115882539</v>
      </c>
      <c r="E43" s="590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5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2"/>
      <c r="R43" s="592"/>
      <c r="S43" s="592"/>
      <c r="T43" s="593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9"/>
      <c r="B44" s="595"/>
      <c r="C44" s="595"/>
      <c r="D44" s="595"/>
      <c r="E44" s="595"/>
      <c r="F44" s="595"/>
      <c r="G44" s="595"/>
      <c r="H44" s="595"/>
      <c r="I44" s="595"/>
      <c r="J44" s="595"/>
      <c r="K44" s="595"/>
      <c r="L44" s="595"/>
      <c r="M44" s="595"/>
      <c r="N44" s="595"/>
      <c r="O44" s="600"/>
      <c r="P44" s="596" t="s">
        <v>72</v>
      </c>
      <c r="Q44" s="597"/>
      <c r="R44" s="597"/>
      <c r="S44" s="597"/>
      <c r="T44" s="597"/>
      <c r="U44" s="597"/>
      <c r="V44" s="598"/>
      <c r="W44" s="37" t="s">
        <v>73</v>
      </c>
      <c r="X44" s="585">
        <f>IFERROR(X41/H41,"0")+IFERROR(X42/H42,"0")+IFERROR(X43/H43,"0")</f>
        <v>99.259259259259267</v>
      </c>
      <c r="Y44" s="585">
        <f>IFERROR(Y41/H41,"0")+IFERROR(Y42/H42,"0")+IFERROR(Y43/H43,"0")</f>
        <v>100</v>
      </c>
      <c r="Z44" s="585">
        <f>IFERROR(IF(Z41="",0,Z41),"0")+IFERROR(IF(Z42="",0,Z42),"0")+IFERROR(IF(Z43="",0,Z43),"0")</f>
        <v>1.0016</v>
      </c>
      <c r="AA44" s="586"/>
      <c r="AB44" s="586"/>
      <c r="AC44" s="586"/>
    </row>
    <row r="45" spans="1:68" x14ac:dyDescent="0.2">
      <c r="A45" s="595"/>
      <c r="B45" s="595"/>
      <c r="C45" s="595"/>
      <c r="D45" s="595"/>
      <c r="E45" s="595"/>
      <c r="F45" s="595"/>
      <c r="G45" s="595"/>
      <c r="H45" s="595"/>
      <c r="I45" s="595"/>
      <c r="J45" s="595"/>
      <c r="K45" s="595"/>
      <c r="L45" s="595"/>
      <c r="M45" s="595"/>
      <c r="N45" s="595"/>
      <c r="O45" s="600"/>
      <c r="P45" s="596" t="s">
        <v>72</v>
      </c>
      <c r="Q45" s="597"/>
      <c r="R45" s="597"/>
      <c r="S45" s="597"/>
      <c r="T45" s="597"/>
      <c r="U45" s="597"/>
      <c r="V45" s="598"/>
      <c r="W45" s="37" t="s">
        <v>70</v>
      </c>
      <c r="X45" s="585">
        <f>IFERROR(SUM(X41:X43),"0")</f>
        <v>460</v>
      </c>
      <c r="Y45" s="585">
        <f>IFERROR(SUM(Y41:Y43),"0")</f>
        <v>468</v>
      </c>
      <c r="Z45" s="37"/>
      <c r="AA45" s="586"/>
      <c r="AB45" s="586"/>
      <c r="AC45" s="586"/>
    </row>
    <row r="46" spans="1:68" ht="14.25" hidden="1" customHeight="1" x14ac:dyDescent="0.25">
      <c r="A46" s="594" t="s">
        <v>74</v>
      </c>
      <c r="B46" s="595"/>
      <c r="C46" s="595"/>
      <c r="D46" s="595"/>
      <c r="E46" s="595"/>
      <c r="F46" s="595"/>
      <c r="G46" s="595"/>
      <c r="H46" s="595"/>
      <c r="I46" s="595"/>
      <c r="J46" s="595"/>
      <c r="K46" s="595"/>
      <c r="L46" s="595"/>
      <c r="M46" s="595"/>
      <c r="N46" s="595"/>
      <c r="O46" s="595"/>
      <c r="P46" s="595"/>
      <c r="Q46" s="595"/>
      <c r="R46" s="595"/>
      <c r="S46" s="595"/>
      <c r="T46" s="595"/>
      <c r="U46" s="595"/>
      <c r="V46" s="595"/>
      <c r="W46" s="595"/>
      <c r="X46" s="595"/>
      <c r="Y46" s="595"/>
      <c r="Z46" s="595"/>
      <c r="AA46" s="579"/>
      <c r="AB46" s="579"/>
      <c r="AC46" s="57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9">
        <v>4680115884915</v>
      </c>
      <c r="E47" s="590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2"/>
      <c r="R47" s="592"/>
      <c r="S47" s="592"/>
      <c r="T47" s="593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9"/>
      <c r="B48" s="595"/>
      <c r="C48" s="595"/>
      <c r="D48" s="595"/>
      <c r="E48" s="595"/>
      <c r="F48" s="595"/>
      <c r="G48" s="595"/>
      <c r="H48" s="595"/>
      <c r="I48" s="595"/>
      <c r="J48" s="595"/>
      <c r="K48" s="595"/>
      <c r="L48" s="595"/>
      <c r="M48" s="595"/>
      <c r="N48" s="595"/>
      <c r="O48" s="600"/>
      <c r="P48" s="596" t="s">
        <v>72</v>
      </c>
      <c r="Q48" s="597"/>
      <c r="R48" s="597"/>
      <c r="S48" s="597"/>
      <c r="T48" s="597"/>
      <c r="U48" s="597"/>
      <c r="V48" s="598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5"/>
      <c r="B49" s="595"/>
      <c r="C49" s="595"/>
      <c r="D49" s="595"/>
      <c r="E49" s="595"/>
      <c r="F49" s="595"/>
      <c r="G49" s="595"/>
      <c r="H49" s="595"/>
      <c r="I49" s="595"/>
      <c r="J49" s="595"/>
      <c r="K49" s="595"/>
      <c r="L49" s="595"/>
      <c r="M49" s="595"/>
      <c r="N49" s="595"/>
      <c r="O49" s="600"/>
      <c r="P49" s="596" t="s">
        <v>72</v>
      </c>
      <c r="Q49" s="597"/>
      <c r="R49" s="597"/>
      <c r="S49" s="597"/>
      <c r="T49" s="597"/>
      <c r="U49" s="597"/>
      <c r="V49" s="598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4" t="s">
        <v>119</v>
      </c>
      <c r="B50" s="595"/>
      <c r="C50" s="595"/>
      <c r="D50" s="595"/>
      <c r="E50" s="595"/>
      <c r="F50" s="595"/>
      <c r="G50" s="595"/>
      <c r="H50" s="595"/>
      <c r="I50" s="595"/>
      <c r="J50" s="595"/>
      <c r="K50" s="595"/>
      <c r="L50" s="595"/>
      <c r="M50" s="595"/>
      <c r="N50" s="595"/>
      <c r="O50" s="595"/>
      <c r="P50" s="595"/>
      <c r="Q50" s="595"/>
      <c r="R50" s="595"/>
      <c r="S50" s="595"/>
      <c r="T50" s="595"/>
      <c r="U50" s="595"/>
      <c r="V50" s="595"/>
      <c r="W50" s="595"/>
      <c r="X50" s="595"/>
      <c r="Y50" s="595"/>
      <c r="Z50" s="595"/>
      <c r="AA50" s="578"/>
      <c r="AB50" s="578"/>
      <c r="AC50" s="578"/>
    </row>
    <row r="51" spans="1:68" ht="14.25" hidden="1" customHeight="1" x14ac:dyDescent="0.25">
      <c r="A51" s="594" t="s">
        <v>103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5"/>
      <c r="S51" s="595"/>
      <c r="T51" s="595"/>
      <c r="U51" s="595"/>
      <c r="V51" s="595"/>
      <c r="W51" s="595"/>
      <c r="X51" s="595"/>
      <c r="Y51" s="595"/>
      <c r="Z51" s="595"/>
      <c r="AA51" s="579"/>
      <c r="AB51" s="579"/>
      <c r="AC51" s="57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9">
        <v>4680115885882</v>
      </c>
      <c r="E52" s="590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2"/>
      <c r="R52" s="592"/>
      <c r="S52" s="592"/>
      <c r="T52" s="593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89">
        <v>4680115881426</v>
      </c>
      <c r="E53" s="590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2"/>
      <c r="R53" s="592"/>
      <c r="S53" s="592"/>
      <c r="T53" s="593"/>
      <c r="U53" s="34"/>
      <c r="V53" s="34"/>
      <c r="W53" s="35" t="s">
        <v>70</v>
      </c>
      <c r="X53" s="583">
        <v>300</v>
      </c>
      <c r="Y53" s="584">
        <f t="shared" si="6"/>
        <v>302.40000000000003</v>
      </c>
      <c r="Z53" s="36">
        <f>IFERROR(IF(Y53=0,"",ROUNDUP(Y53/H53,0)*0.01898),"")</f>
        <v>0.53144000000000002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312.08333333333331</v>
      </c>
      <c r="BN53" s="64">
        <f t="shared" si="8"/>
        <v>314.58000000000004</v>
      </c>
      <c r="BO53" s="64">
        <f t="shared" si="9"/>
        <v>0.43402777777777773</v>
      </c>
      <c r="BP53" s="64">
        <f t="shared" si="10"/>
        <v>0.4375</v>
      </c>
    </row>
    <row r="54" spans="1:68" ht="27" hidden="1" customHeight="1" x14ac:dyDescent="0.25">
      <c r="A54" s="54" t="s">
        <v>126</v>
      </c>
      <c r="B54" s="54" t="s">
        <v>127</v>
      </c>
      <c r="C54" s="31">
        <v>4301011386</v>
      </c>
      <c r="D54" s="589">
        <v>4680115880283</v>
      </c>
      <c r="E54" s="590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2"/>
      <c r="R54" s="592"/>
      <c r="S54" s="592"/>
      <c r="T54" s="593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129</v>
      </c>
      <c r="B55" s="54" t="s">
        <v>130</v>
      </c>
      <c r="C55" s="31">
        <v>4301011806</v>
      </c>
      <c r="D55" s="589">
        <v>4680115881525</v>
      </c>
      <c r="E55" s="590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3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2"/>
      <c r="R55" s="592"/>
      <c r="S55" s="592"/>
      <c r="T55" s="593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131</v>
      </c>
      <c r="B56" s="54" t="s">
        <v>132</v>
      </c>
      <c r="C56" s="31">
        <v>4301011589</v>
      </c>
      <c r="D56" s="589">
        <v>4680115885899</v>
      </c>
      <c r="E56" s="590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2"/>
      <c r="R56" s="592"/>
      <c r="S56" s="592"/>
      <c r="T56" s="593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89">
        <v>4680115881419</v>
      </c>
      <c r="E57" s="590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2"/>
      <c r="R57" s="592"/>
      <c r="S57" s="592"/>
      <c r="T57" s="593"/>
      <c r="U57" s="34"/>
      <c r="V57" s="34"/>
      <c r="W57" s="35" t="s">
        <v>70</v>
      </c>
      <c r="X57" s="583">
        <v>450</v>
      </c>
      <c r="Y57" s="584">
        <f t="shared" si="6"/>
        <v>450</v>
      </c>
      <c r="Z57" s="36">
        <f>IFERROR(IF(Y57=0,"",ROUNDUP(Y57/H57,0)*0.00902),"")</f>
        <v>0.90200000000000002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471</v>
      </c>
      <c r="BN57" s="64">
        <f t="shared" si="8"/>
        <v>471</v>
      </c>
      <c r="BO57" s="64">
        <f t="shared" si="9"/>
        <v>0.75757575757575757</v>
      </c>
      <c r="BP57" s="64">
        <f t="shared" si="10"/>
        <v>0.75757575757575757</v>
      </c>
    </row>
    <row r="58" spans="1:68" x14ac:dyDescent="0.2">
      <c r="A58" s="599"/>
      <c r="B58" s="595"/>
      <c r="C58" s="595"/>
      <c r="D58" s="595"/>
      <c r="E58" s="595"/>
      <c r="F58" s="595"/>
      <c r="G58" s="595"/>
      <c r="H58" s="595"/>
      <c r="I58" s="595"/>
      <c r="J58" s="595"/>
      <c r="K58" s="595"/>
      <c r="L58" s="595"/>
      <c r="M58" s="595"/>
      <c r="N58" s="595"/>
      <c r="O58" s="600"/>
      <c r="P58" s="596" t="s">
        <v>72</v>
      </c>
      <c r="Q58" s="597"/>
      <c r="R58" s="597"/>
      <c r="S58" s="597"/>
      <c r="T58" s="597"/>
      <c r="U58" s="597"/>
      <c r="V58" s="598"/>
      <c r="W58" s="37" t="s">
        <v>73</v>
      </c>
      <c r="X58" s="585">
        <f>IFERROR(X52/H52,"0")+IFERROR(X53/H53,"0")+IFERROR(X54/H54,"0")+IFERROR(X55/H55,"0")+IFERROR(X56/H56,"0")+IFERROR(X57/H57,"0")</f>
        <v>127.77777777777777</v>
      </c>
      <c r="Y58" s="585">
        <f>IFERROR(Y52/H52,"0")+IFERROR(Y53/H53,"0")+IFERROR(Y54/H54,"0")+IFERROR(Y55/H55,"0")+IFERROR(Y56/H56,"0")+IFERROR(Y57/H57,"0")</f>
        <v>128</v>
      </c>
      <c r="Z58" s="585">
        <f>IFERROR(IF(Z52="",0,Z52),"0")+IFERROR(IF(Z53="",0,Z53),"0")+IFERROR(IF(Z54="",0,Z54),"0")+IFERROR(IF(Z55="",0,Z55),"0")+IFERROR(IF(Z56="",0,Z56),"0")+IFERROR(IF(Z57="",0,Z57),"0")</f>
        <v>1.43344</v>
      </c>
      <c r="AA58" s="586"/>
      <c r="AB58" s="586"/>
      <c r="AC58" s="586"/>
    </row>
    <row r="59" spans="1:68" x14ac:dyDescent="0.2">
      <c r="A59" s="595"/>
      <c r="B59" s="595"/>
      <c r="C59" s="595"/>
      <c r="D59" s="595"/>
      <c r="E59" s="595"/>
      <c r="F59" s="595"/>
      <c r="G59" s="595"/>
      <c r="H59" s="595"/>
      <c r="I59" s="595"/>
      <c r="J59" s="595"/>
      <c r="K59" s="595"/>
      <c r="L59" s="595"/>
      <c r="M59" s="595"/>
      <c r="N59" s="595"/>
      <c r="O59" s="600"/>
      <c r="P59" s="596" t="s">
        <v>72</v>
      </c>
      <c r="Q59" s="597"/>
      <c r="R59" s="597"/>
      <c r="S59" s="597"/>
      <c r="T59" s="597"/>
      <c r="U59" s="597"/>
      <c r="V59" s="598"/>
      <c r="W59" s="37" t="s">
        <v>70</v>
      </c>
      <c r="X59" s="585">
        <f>IFERROR(SUM(X52:X57),"0")</f>
        <v>750</v>
      </c>
      <c r="Y59" s="585">
        <f>IFERROR(SUM(Y52:Y57),"0")</f>
        <v>752.40000000000009</v>
      </c>
      <c r="Z59" s="37"/>
      <c r="AA59" s="586"/>
      <c r="AB59" s="586"/>
      <c r="AC59" s="586"/>
    </row>
    <row r="60" spans="1:68" ht="14.25" hidden="1" customHeight="1" x14ac:dyDescent="0.25">
      <c r="A60" s="594" t="s">
        <v>137</v>
      </c>
      <c r="B60" s="595"/>
      <c r="C60" s="595"/>
      <c r="D60" s="595"/>
      <c r="E60" s="595"/>
      <c r="F60" s="595"/>
      <c r="G60" s="595"/>
      <c r="H60" s="595"/>
      <c r="I60" s="595"/>
      <c r="J60" s="595"/>
      <c r="K60" s="595"/>
      <c r="L60" s="595"/>
      <c r="M60" s="595"/>
      <c r="N60" s="595"/>
      <c r="O60" s="595"/>
      <c r="P60" s="595"/>
      <c r="Q60" s="595"/>
      <c r="R60" s="595"/>
      <c r="S60" s="595"/>
      <c r="T60" s="595"/>
      <c r="U60" s="595"/>
      <c r="V60" s="595"/>
      <c r="W60" s="595"/>
      <c r="X60" s="595"/>
      <c r="Y60" s="595"/>
      <c r="Z60" s="595"/>
      <c r="AA60" s="579"/>
      <c r="AB60" s="579"/>
      <c r="AC60" s="579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89">
        <v>4680115881440</v>
      </c>
      <c r="E61" s="590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2"/>
      <c r="R61" s="592"/>
      <c r="S61" s="592"/>
      <c r="T61" s="593"/>
      <c r="U61" s="34"/>
      <c r="V61" s="34"/>
      <c r="W61" s="35" t="s">
        <v>70</v>
      </c>
      <c r="X61" s="583">
        <v>90</v>
      </c>
      <c r="Y61" s="584">
        <f>IFERROR(IF(X61="",0,CEILING((X61/$H61),1)*$H61),"")</f>
        <v>97.2</v>
      </c>
      <c r="Z61" s="36">
        <f>IFERROR(IF(Y61=0,"",ROUNDUP(Y61/H61,0)*0.01898),"")</f>
        <v>0.17082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93.624999999999986</v>
      </c>
      <c r="BN61" s="64">
        <f>IFERROR(Y61*I61/H61,"0")</f>
        <v>101.11499999999998</v>
      </c>
      <c r="BO61" s="64">
        <f>IFERROR(1/J61*(X61/H61),"0")</f>
        <v>0.13020833333333331</v>
      </c>
      <c r="BP61" s="64">
        <f>IFERROR(1/J61*(Y61/H61),"0")</f>
        <v>0.140625</v>
      </c>
    </row>
    <row r="62" spans="1:68" ht="27" hidden="1" customHeight="1" x14ac:dyDescent="0.25">
      <c r="A62" s="54" t="s">
        <v>141</v>
      </c>
      <c r="B62" s="54" t="s">
        <v>142</v>
      </c>
      <c r="C62" s="31">
        <v>4301020228</v>
      </c>
      <c r="D62" s="589">
        <v>4680115882751</v>
      </c>
      <c r="E62" s="590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2"/>
      <c r="R62" s="592"/>
      <c r="S62" s="592"/>
      <c r="T62" s="593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144</v>
      </c>
      <c r="B63" s="54" t="s">
        <v>145</v>
      </c>
      <c r="C63" s="31">
        <v>4301020358</v>
      </c>
      <c r="D63" s="589">
        <v>4680115885950</v>
      </c>
      <c r="E63" s="590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2"/>
      <c r="R63" s="592"/>
      <c r="S63" s="592"/>
      <c r="T63" s="593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89">
        <v>4680115881433</v>
      </c>
      <c r="E64" s="590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2"/>
      <c r="R64" s="592"/>
      <c r="S64" s="592"/>
      <c r="T64" s="593"/>
      <c r="U64" s="34"/>
      <c r="V64" s="34"/>
      <c r="W64" s="35" t="s">
        <v>70</v>
      </c>
      <c r="X64" s="583">
        <v>135</v>
      </c>
      <c r="Y64" s="584">
        <f>IFERROR(IF(X64="",0,CEILING((X64/$H64),1)*$H64),"")</f>
        <v>135</v>
      </c>
      <c r="Z64" s="36">
        <f>IFERROR(IF(Y64=0,"",ROUNDUP(Y64/H64,0)*0.00651),"")</f>
        <v>0.32550000000000001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144</v>
      </c>
      <c r="BN64" s="64">
        <f>IFERROR(Y64*I64/H64,"0")</f>
        <v>144</v>
      </c>
      <c r="BO64" s="64">
        <f>IFERROR(1/J64*(X64/H64),"0")</f>
        <v>0.27472527472527475</v>
      </c>
      <c r="BP64" s="64">
        <f>IFERROR(1/J64*(Y64/H64),"0")</f>
        <v>0.27472527472527475</v>
      </c>
    </row>
    <row r="65" spans="1:68" x14ac:dyDescent="0.2">
      <c r="A65" s="599"/>
      <c r="B65" s="595"/>
      <c r="C65" s="595"/>
      <c r="D65" s="595"/>
      <c r="E65" s="595"/>
      <c r="F65" s="595"/>
      <c r="G65" s="595"/>
      <c r="H65" s="595"/>
      <c r="I65" s="595"/>
      <c r="J65" s="595"/>
      <c r="K65" s="595"/>
      <c r="L65" s="595"/>
      <c r="M65" s="595"/>
      <c r="N65" s="595"/>
      <c r="O65" s="600"/>
      <c r="P65" s="596" t="s">
        <v>72</v>
      </c>
      <c r="Q65" s="597"/>
      <c r="R65" s="597"/>
      <c r="S65" s="597"/>
      <c r="T65" s="597"/>
      <c r="U65" s="597"/>
      <c r="V65" s="598"/>
      <c r="W65" s="37" t="s">
        <v>73</v>
      </c>
      <c r="X65" s="585">
        <f>IFERROR(X61/H61,"0")+IFERROR(X62/H62,"0")+IFERROR(X63/H63,"0")+IFERROR(X64/H64,"0")</f>
        <v>58.333333333333329</v>
      </c>
      <c r="Y65" s="585">
        <f>IFERROR(Y61/H61,"0")+IFERROR(Y62/H62,"0")+IFERROR(Y63/H63,"0")+IFERROR(Y64/H64,"0")</f>
        <v>59</v>
      </c>
      <c r="Z65" s="585">
        <f>IFERROR(IF(Z61="",0,Z61),"0")+IFERROR(IF(Z62="",0,Z62),"0")+IFERROR(IF(Z63="",0,Z63),"0")+IFERROR(IF(Z64="",0,Z64),"0")</f>
        <v>0.49631999999999998</v>
      </c>
      <c r="AA65" s="586"/>
      <c r="AB65" s="586"/>
      <c r="AC65" s="586"/>
    </row>
    <row r="66" spans="1:68" x14ac:dyDescent="0.2">
      <c r="A66" s="595"/>
      <c r="B66" s="595"/>
      <c r="C66" s="595"/>
      <c r="D66" s="595"/>
      <c r="E66" s="595"/>
      <c r="F66" s="595"/>
      <c r="G66" s="595"/>
      <c r="H66" s="595"/>
      <c r="I66" s="595"/>
      <c r="J66" s="595"/>
      <c r="K66" s="595"/>
      <c r="L66" s="595"/>
      <c r="M66" s="595"/>
      <c r="N66" s="595"/>
      <c r="O66" s="600"/>
      <c r="P66" s="596" t="s">
        <v>72</v>
      </c>
      <c r="Q66" s="597"/>
      <c r="R66" s="597"/>
      <c r="S66" s="597"/>
      <c r="T66" s="597"/>
      <c r="U66" s="597"/>
      <c r="V66" s="598"/>
      <c r="W66" s="37" t="s">
        <v>70</v>
      </c>
      <c r="X66" s="585">
        <f>IFERROR(SUM(X61:X64),"0")</f>
        <v>225</v>
      </c>
      <c r="Y66" s="585">
        <f>IFERROR(SUM(Y61:Y64),"0")</f>
        <v>232.2</v>
      </c>
      <c r="Z66" s="37"/>
      <c r="AA66" s="586"/>
      <c r="AB66" s="586"/>
      <c r="AC66" s="586"/>
    </row>
    <row r="67" spans="1:68" ht="14.25" hidden="1" customHeight="1" x14ac:dyDescent="0.25">
      <c r="A67" s="594" t="s">
        <v>64</v>
      </c>
      <c r="B67" s="595"/>
      <c r="C67" s="595"/>
      <c r="D67" s="595"/>
      <c r="E67" s="595"/>
      <c r="F67" s="595"/>
      <c r="G67" s="595"/>
      <c r="H67" s="595"/>
      <c r="I67" s="595"/>
      <c r="J67" s="595"/>
      <c r="K67" s="595"/>
      <c r="L67" s="595"/>
      <c r="M67" s="595"/>
      <c r="N67" s="595"/>
      <c r="O67" s="595"/>
      <c r="P67" s="595"/>
      <c r="Q67" s="595"/>
      <c r="R67" s="595"/>
      <c r="S67" s="595"/>
      <c r="T67" s="595"/>
      <c r="U67" s="595"/>
      <c r="V67" s="595"/>
      <c r="W67" s="595"/>
      <c r="X67" s="595"/>
      <c r="Y67" s="595"/>
      <c r="Z67" s="595"/>
      <c r="AA67" s="579"/>
      <c r="AB67" s="579"/>
      <c r="AC67" s="579"/>
    </row>
    <row r="68" spans="1:68" ht="27" hidden="1" customHeight="1" x14ac:dyDescent="0.25">
      <c r="A68" s="54" t="s">
        <v>148</v>
      </c>
      <c r="B68" s="54" t="s">
        <v>149</v>
      </c>
      <c r="C68" s="31">
        <v>4301031243</v>
      </c>
      <c r="D68" s="589">
        <v>4680115885073</v>
      </c>
      <c r="E68" s="590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2"/>
      <c r="R68" s="592"/>
      <c r="S68" s="592"/>
      <c r="T68" s="593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151</v>
      </c>
      <c r="B69" s="54" t="s">
        <v>152</v>
      </c>
      <c r="C69" s="31">
        <v>4301031241</v>
      </c>
      <c r="D69" s="589">
        <v>4680115885059</v>
      </c>
      <c r="E69" s="590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2"/>
      <c r="R69" s="592"/>
      <c r="S69" s="592"/>
      <c r="T69" s="593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154</v>
      </c>
      <c r="B70" s="54" t="s">
        <v>155</v>
      </c>
      <c r="C70" s="31">
        <v>4301031316</v>
      </c>
      <c r="D70" s="589">
        <v>4680115885097</v>
      </c>
      <c r="E70" s="590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2"/>
      <c r="R70" s="592"/>
      <c r="S70" s="592"/>
      <c r="T70" s="593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9"/>
      <c r="B71" s="595"/>
      <c r="C71" s="595"/>
      <c r="D71" s="595"/>
      <c r="E71" s="595"/>
      <c r="F71" s="595"/>
      <c r="G71" s="595"/>
      <c r="H71" s="595"/>
      <c r="I71" s="595"/>
      <c r="J71" s="595"/>
      <c r="K71" s="595"/>
      <c r="L71" s="595"/>
      <c r="M71" s="595"/>
      <c r="N71" s="595"/>
      <c r="O71" s="600"/>
      <c r="P71" s="596" t="s">
        <v>72</v>
      </c>
      <c r="Q71" s="597"/>
      <c r="R71" s="597"/>
      <c r="S71" s="597"/>
      <c r="T71" s="597"/>
      <c r="U71" s="597"/>
      <c r="V71" s="598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5"/>
      <c r="B72" s="595"/>
      <c r="C72" s="595"/>
      <c r="D72" s="595"/>
      <c r="E72" s="595"/>
      <c r="F72" s="595"/>
      <c r="G72" s="595"/>
      <c r="H72" s="595"/>
      <c r="I72" s="595"/>
      <c r="J72" s="595"/>
      <c r="K72" s="595"/>
      <c r="L72" s="595"/>
      <c r="M72" s="595"/>
      <c r="N72" s="595"/>
      <c r="O72" s="600"/>
      <c r="P72" s="596" t="s">
        <v>72</v>
      </c>
      <c r="Q72" s="597"/>
      <c r="R72" s="597"/>
      <c r="S72" s="597"/>
      <c r="T72" s="597"/>
      <c r="U72" s="597"/>
      <c r="V72" s="598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4" t="s">
        <v>74</v>
      </c>
      <c r="B73" s="595"/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595"/>
      <c r="P73" s="595"/>
      <c r="Q73" s="595"/>
      <c r="R73" s="595"/>
      <c r="S73" s="595"/>
      <c r="T73" s="595"/>
      <c r="U73" s="595"/>
      <c r="V73" s="595"/>
      <c r="W73" s="595"/>
      <c r="X73" s="595"/>
      <c r="Y73" s="595"/>
      <c r="Z73" s="595"/>
      <c r="AA73" s="579"/>
      <c r="AB73" s="579"/>
      <c r="AC73" s="579"/>
    </row>
    <row r="74" spans="1:68" ht="16.5" hidden="1" customHeight="1" x14ac:dyDescent="0.25">
      <c r="A74" s="54" t="s">
        <v>157</v>
      </c>
      <c r="B74" s="54" t="s">
        <v>158</v>
      </c>
      <c r="C74" s="31">
        <v>4301051838</v>
      </c>
      <c r="D74" s="589">
        <v>4680115881891</v>
      </c>
      <c r="E74" s="590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2"/>
      <c r="R74" s="592"/>
      <c r="S74" s="592"/>
      <c r="T74" s="593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160</v>
      </c>
      <c r="B75" s="54" t="s">
        <v>161</v>
      </c>
      <c r="C75" s="31">
        <v>4301051846</v>
      </c>
      <c r="D75" s="589">
        <v>4680115885769</v>
      </c>
      <c r="E75" s="590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2"/>
      <c r="R75" s="592"/>
      <c r="S75" s="592"/>
      <c r="T75" s="593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163</v>
      </c>
      <c r="B76" s="54" t="s">
        <v>164</v>
      </c>
      <c r="C76" s="31">
        <v>4301051927</v>
      </c>
      <c r="D76" s="589">
        <v>4680115884410</v>
      </c>
      <c r="E76" s="590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2"/>
      <c r="R76" s="592"/>
      <c r="S76" s="592"/>
      <c r="T76" s="593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166</v>
      </c>
      <c r="B77" s="54" t="s">
        <v>167</v>
      </c>
      <c r="C77" s="31">
        <v>4301051837</v>
      </c>
      <c r="D77" s="589">
        <v>4680115884311</v>
      </c>
      <c r="E77" s="590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2"/>
      <c r="R77" s="592"/>
      <c r="S77" s="592"/>
      <c r="T77" s="593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168</v>
      </c>
      <c r="B78" s="54" t="s">
        <v>169</v>
      </c>
      <c r="C78" s="31">
        <v>4301051844</v>
      </c>
      <c r="D78" s="589">
        <v>4680115885929</v>
      </c>
      <c r="E78" s="590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2"/>
      <c r="R78" s="592"/>
      <c r="S78" s="592"/>
      <c r="T78" s="593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170</v>
      </c>
      <c r="B79" s="54" t="s">
        <v>171</v>
      </c>
      <c r="C79" s="31">
        <v>4301051929</v>
      </c>
      <c r="D79" s="589">
        <v>4680115884403</v>
      </c>
      <c r="E79" s="590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2"/>
      <c r="R79" s="592"/>
      <c r="S79" s="592"/>
      <c r="T79" s="593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9"/>
      <c r="B80" s="595"/>
      <c r="C80" s="595"/>
      <c r="D80" s="595"/>
      <c r="E80" s="595"/>
      <c r="F80" s="595"/>
      <c r="G80" s="595"/>
      <c r="H80" s="595"/>
      <c r="I80" s="595"/>
      <c r="J80" s="595"/>
      <c r="K80" s="595"/>
      <c r="L80" s="595"/>
      <c r="M80" s="595"/>
      <c r="N80" s="595"/>
      <c r="O80" s="600"/>
      <c r="P80" s="596" t="s">
        <v>72</v>
      </c>
      <c r="Q80" s="597"/>
      <c r="R80" s="597"/>
      <c r="S80" s="597"/>
      <c r="T80" s="597"/>
      <c r="U80" s="597"/>
      <c r="V80" s="598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5"/>
      <c r="B81" s="595"/>
      <c r="C81" s="595"/>
      <c r="D81" s="595"/>
      <c r="E81" s="595"/>
      <c r="F81" s="595"/>
      <c r="G81" s="595"/>
      <c r="H81" s="595"/>
      <c r="I81" s="595"/>
      <c r="J81" s="595"/>
      <c r="K81" s="595"/>
      <c r="L81" s="595"/>
      <c r="M81" s="595"/>
      <c r="N81" s="595"/>
      <c r="O81" s="600"/>
      <c r="P81" s="596" t="s">
        <v>72</v>
      </c>
      <c r="Q81" s="597"/>
      <c r="R81" s="597"/>
      <c r="S81" s="597"/>
      <c r="T81" s="597"/>
      <c r="U81" s="597"/>
      <c r="V81" s="598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4" t="s">
        <v>172</v>
      </c>
      <c r="B82" s="595"/>
      <c r="C82" s="595"/>
      <c r="D82" s="595"/>
      <c r="E82" s="595"/>
      <c r="F82" s="595"/>
      <c r="G82" s="595"/>
      <c r="H82" s="595"/>
      <c r="I82" s="595"/>
      <c r="J82" s="595"/>
      <c r="K82" s="595"/>
      <c r="L82" s="595"/>
      <c r="M82" s="595"/>
      <c r="N82" s="595"/>
      <c r="O82" s="595"/>
      <c r="P82" s="595"/>
      <c r="Q82" s="595"/>
      <c r="R82" s="595"/>
      <c r="S82" s="595"/>
      <c r="T82" s="595"/>
      <c r="U82" s="595"/>
      <c r="V82" s="595"/>
      <c r="W82" s="595"/>
      <c r="X82" s="595"/>
      <c r="Y82" s="595"/>
      <c r="Z82" s="595"/>
      <c r="AA82" s="579"/>
      <c r="AB82" s="579"/>
      <c r="AC82" s="579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89">
        <v>4680115881532</v>
      </c>
      <c r="E83" s="590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2"/>
      <c r="R83" s="592"/>
      <c r="S83" s="592"/>
      <c r="T83" s="593"/>
      <c r="U83" s="34"/>
      <c r="V83" s="34"/>
      <c r="W83" s="35" t="s">
        <v>70</v>
      </c>
      <c r="X83" s="583">
        <v>30</v>
      </c>
      <c r="Y83" s="584">
        <f>IFERROR(IF(X83="",0,CEILING((X83/$H83),1)*$H83),"")</f>
        <v>31.2</v>
      </c>
      <c r="Z83" s="36">
        <f>IFERROR(IF(Y83=0,"",ROUNDUP(Y83/H83,0)*0.01898),"")</f>
        <v>7.5920000000000001E-2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31.673076923076923</v>
      </c>
      <c r="BN83" s="64">
        <f>IFERROR(Y83*I83/H83,"0")</f>
        <v>32.94</v>
      </c>
      <c r="BO83" s="64">
        <f>IFERROR(1/J83*(X83/H83),"0")</f>
        <v>6.0096153846153848E-2</v>
      </c>
      <c r="BP83" s="64">
        <f>IFERROR(1/J83*(Y83/H83),"0")</f>
        <v>6.25E-2</v>
      </c>
    </row>
    <row r="84" spans="1:68" ht="27" hidden="1" customHeight="1" x14ac:dyDescent="0.25">
      <c r="A84" s="54" t="s">
        <v>176</v>
      </c>
      <c r="B84" s="54" t="s">
        <v>177</v>
      </c>
      <c r="C84" s="31">
        <v>4301060351</v>
      </c>
      <c r="D84" s="589">
        <v>4680115881464</v>
      </c>
      <c r="E84" s="590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2"/>
      <c r="R84" s="592"/>
      <c r="S84" s="592"/>
      <c r="T84" s="593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9"/>
      <c r="B85" s="595"/>
      <c r="C85" s="595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600"/>
      <c r="P85" s="596" t="s">
        <v>72</v>
      </c>
      <c r="Q85" s="597"/>
      <c r="R85" s="597"/>
      <c r="S85" s="597"/>
      <c r="T85" s="597"/>
      <c r="U85" s="597"/>
      <c r="V85" s="598"/>
      <c r="W85" s="37" t="s">
        <v>73</v>
      </c>
      <c r="X85" s="585">
        <f>IFERROR(X83/H83,"0")+IFERROR(X84/H84,"0")</f>
        <v>3.8461538461538463</v>
      </c>
      <c r="Y85" s="585">
        <f>IFERROR(Y83/H83,"0")+IFERROR(Y84/H84,"0")</f>
        <v>4</v>
      </c>
      <c r="Z85" s="585">
        <f>IFERROR(IF(Z83="",0,Z83),"0")+IFERROR(IF(Z84="",0,Z84),"0")</f>
        <v>7.5920000000000001E-2</v>
      </c>
      <c r="AA85" s="586"/>
      <c r="AB85" s="586"/>
      <c r="AC85" s="586"/>
    </row>
    <row r="86" spans="1:68" x14ac:dyDescent="0.2">
      <c r="A86" s="595"/>
      <c r="B86" s="595"/>
      <c r="C86" s="595"/>
      <c r="D86" s="595"/>
      <c r="E86" s="595"/>
      <c r="F86" s="595"/>
      <c r="G86" s="595"/>
      <c r="H86" s="595"/>
      <c r="I86" s="595"/>
      <c r="J86" s="595"/>
      <c r="K86" s="595"/>
      <c r="L86" s="595"/>
      <c r="M86" s="595"/>
      <c r="N86" s="595"/>
      <c r="O86" s="600"/>
      <c r="P86" s="596" t="s">
        <v>72</v>
      </c>
      <c r="Q86" s="597"/>
      <c r="R86" s="597"/>
      <c r="S86" s="597"/>
      <c r="T86" s="597"/>
      <c r="U86" s="597"/>
      <c r="V86" s="598"/>
      <c r="W86" s="37" t="s">
        <v>70</v>
      </c>
      <c r="X86" s="585">
        <f>IFERROR(SUM(X83:X84),"0")</f>
        <v>30</v>
      </c>
      <c r="Y86" s="585">
        <f>IFERROR(SUM(Y83:Y84),"0")</f>
        <v>31.2</v>
      </c>
      <c r="Z86" s="37"/>
      <c r="AA86" s="586"/>
      <c r="AB86" s="586"/>
      <c r="AC86" s="586"/>
    </row>
    <row r="87" spans="1:68" ht="16.5" hidden="1" customHeight="1" x14ac:dyDescent="0.25">
      <c r="A87" s="644" t="s">
        <v>179</v>
      </c>
      <c r="B87" s="595"/>
      <c r="C87" s="595"/>
      <c r="D87" s="595"/>
      <c r="E87" s="595"/>
      <c r="F87" s="595"/>
      <c r="G87" s="595"/>
      <c r="H87" s="595"/>
      <c r="I87" s="595"/>
      <c r="J87" s="595"/>
      <c r="K87" s="595"/>
      <c r="L87" s="595"/>
      <c r="M87" s="595"/>
      <c r="N87" s="595"/>
      <c r="O87" s="595"/>
      <c r="P87" s="595"/>
      <c r="Q87" s="595"/>
      <c r="R87" s="595"/>
      <c r="S87" s="595"/>
      <c r="T87" s="595"/>
      <c r="U87" s="595"/>
      <c r="V87" s="595"/>
      <c r="W87" s="595"/>
      <c r="X87" s="595"/>
      <c r="Y87" s="595"/>
      <c r="Z87" s="595"/>
      <c r="AA87" s="578"/>
      <c r="AB87" s="578"/>
      <c r="AC87" s="578"/>
    </row>
    <row r="88" spans="1:68" ht="14.25" hidden="1" customHeight="1" x14ac:dyDescent="0.25">
      <c r="A88" s="594" t="s">
        <v>103</v>
      </c>
      <c r="B88" s="595"/>
      <c r="C88" s="595"/>
      <c r="D88" s="595"/>
      <c r="E88" s="595"/>
      <c r="F88" s="595"/>
      <c r="G88" s="595"/>
      <c r="H88" s="595"/>
      <c r="I88" s="595"/>
      <c r="J88" s="595"/>
      <c r="K88" s="595"/>
      <c r="L88" s="595"/>
      <c r="M88" s="595"/>
      <c r="N88" s="595"/>
      <c r="O88" s="595"/>
      <c r="P88" s="595"/>
      <c r="Q88" s="595"/>
      <c r="R88" s="595"/>
      <c r="S88" s="595"/>
      <c r="T88" s="595"/>
      <c r="U88" s="595"/>
      <c r="V88" s="595"/>
      <c r="W88" s="595"/>
      <c r="X88" s="595"/>
      <c r="Y88" s="595"/>
      <c r="Z88" s="595"/>
      <c r="AA88" s="579"/>
      <c r="AB88" s="579"/>
      <c r="AC88" s="579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89">
        <v>4680115881327</v>
      </c>
      <c r="E89" s="590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2"/>
      <c r="R89" s="592"/>
      <c r="S89" s="592"/>
      <c r="T89" s="593"/>
      <c r="U89" s="34"/>
      <c r="V89" s="34"/>
      <c r="W89" s="35" t="s">
        <v>70</v>
      </c>
      <c r="X89" s="583">
        <v>250</v>
      </c>
      <c r="Y89" s="584">
        <f>IFERROR(IF(X89="",0,CEILING((X89/$H89),1)*$H89),"")</f>
        <v>259.20000000000005</v>
      </c>
      <c r="Z89" s="36">
        <f>IFERROR(IF(Y89=0,"",ROUNDUP(Y89/H89,0)*0.01898),"")</f>
        <v>0.45552000000000004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260.0694444444444</v>
      </c>
      <c r="BN89" s="64">
        <f>IFERROR(Y89*I89/H89,"0")</f>
        <v>269.64000000000004</v>
      </c>
      <c r="BO89" s="64">
        <f>IFERROR(1/J89*(X89/H89),"0")</f>
        <v>0.36168981481481477</v>
      </c>
      <c r="BP89" s="64">
        <f>IFERROR(1/J89*(Y89/H89),"0")</f>
        <v>0.37500000000000006</v>
      </c>
    </row>
    <row r="90" spans="1:68" ht="16.5" hidden="1" customHeight="1" x14ac:dyDescent="0.25">
      <c r="A90" s="54" t="s">
        <v>183</v>
      </c>
      <c r="B90" s="54" t="s">
        <v>184</v>
      </c>
      <c r="C90" s="31">
        <v>4301011476</v>
      </c>
      <c r="D90" s="589">
        <v>4680115881518</v>
      </c>
      <c r="E90" s="590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2"/>
      <c r="R90" s="592"/>
      <c r="S90" s="592"/>
      <c r="T90" s="593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89">
        <v>4680115881303</v>
      </c>
      <c r="E91" s="590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2"/>
      <c r="R91" s="592"/>
      <c r="S91" s="592"/>
      <c r="T91" s="593"/>
      <c r="U91" s="34"/>
      <c r="V91" s="34"/>
      <c r="W91" s="35" t="s">
        <v>70</v>
      </c>
      <c r="X91" s="583">
        <v>495</v>
      </c>
      <c r="Y91" s="584">
        <f>IFERROR(IF(X91="",0,CEILING((X91/$H91),1)*$H91),"")</f>
        <v>495</v>
      </c>
      <c r="Z91" s="36">
        <f>IFERROR(IF(Y91=0,"",ROUNDUP(Y91/H91,0)*0.00902),"")</f>
        <v>0.99219999999999997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518.09999999999991</v>
      </c>
      <c r="BN91" s="64">
        <f>IFERROR(Y91*I91/H91,"0")</f>
        <v>518.09999999999991</v>
      </c>
      <c r="BO91" s="64">
        <f>IFERROR(1/J91*(X91/H91),"0")</f>
        <v>0.83333333333333337</v>
      </c>
      <c r="BP91" s="64">
        <f>IFERROR(1/J91*(Y91/H91),"0")</f>
        <v>0.83333333333333337</v>
      </c>
    </row>
    <row r="92" spans="1:68" x14ac:dyDescent="0.2">
      <c r="A92" s="599"/>
      <c r="B92" s="595"/>
      <c r="C92" s="595"/>
      <c r="D92" s="595"/>
      <c r="E92" s="595"/>
      <c r="F92" s="595"/>
      <c r="G92" s="595"/>
      <c r="H92" s="595"/>
      <c r="I92" s="595"/>
      <c r="J92" s="595"/>
      <c r="K92" s="595"/>
      <c r="L92" s="595"/>
      <c r="M92" s="595"/>
      <c r="N92" s="595"/>
      <c r="O92" s="600"/>
      <c r="P92" s="596" t="s">
        <v>72</v>
      </c>
      <c r="Q92" s="597"/>
      <c r="R92" s="597"/>
      <c r="S92" s="597"/>
      <c r="T92" s="597"/>
      <c r="U92" s="597"/>
      <c r="V92" s="598"/>
      <c r="W92" s="37" t="s">
        <v>73</v>
      </c>
      <c r="X92" s="585">
        <f>IFERROR(X89/H89,"0")+IFERROR(X90/H90,"0")+IFERROR(X91/H91,"0")</f>
        <v>133.14814814814815</v>
      </c>
      <c r="Y92" s="585">
        <f>IFERROR(Y89/H89,"0")+IFERROR(Y90/H90,"0")+IFERROR(Y91/H91,"0")</f>
        <v>134</v>
      </c>
      <c r="Z92" s="585">
        <f>IFERROR(IF(Z89="",0,Z89),"0")+IFERROR(IF(Z90="",0,Z90),"0")+IFERROR(IF(Z91="",0,Z91),"0")</f>
        <v>1.4477199999999999</v>
      </c>
      <c r="AA92" s="586"/>
      <c r="AB92" s="586"/>
      <c r="AC92" s="586"/>
    </row>
    <row r="93" spans="1:68" x14ac:dyDescent="0.2">
      <c r="A93" s="595"/>
      <c r="B93" s="595"/>
      <c r="C93" s="595"/>
      <c r="D93" s="595"/>
      <c r="E93" s="595"/>
      <c r="F93" s="595"/>
      <c r="G93" s="595"/>
      <c r="H93" s="595"/>
      <c r="I93" s="595"/>
      <c r="J93" s="595"/>
      <c r="K93" s="595"/>
      <c r="L93" s="595"/>
      <c r="M93" s="595"/>
      <c r="N93" s="595"/>
      <c r="O93" s="600"/>
      <c r="P93" s="596" t="s">
        <v>72</v>
      </c>
      <c r="Q93" s="597"/>
      <c r="R93" s="597"/>
      <c r="S93" s="597"/>
      <c r="T93" s="597"/>
      <c r="U93" s="597"/>
      <c r="V93" s="598"/>
      <c r="W93" s="37" t="s">
        <v>70</v>
      </c>
      <c r="X93" s="585">
        <f>IFERROR(SUM(X89:X91),"0")</f>
        <v>745</v>
      </c>
      <c r="Y93" s="585">
        <f>IFERROR(SUM(Y89:Y91),"0")</f>
        <v>754.2</v>
      </c>
      <c r="Z93" s="37"/>
      <c r="AA93" s="586"/>
      <c r="AB93" s="586"/>
      <c r="AC93" s="586"/>
    </row>
    <row r="94" spans="1:68" ht="14.25" hidden="1" customHeight="1" x14ac:dyDescent="0.25">
      <c r="A94" s="594" t="s">
        <v>74</v>
      </c>
      <c r="B94" s="595"/>
      <c r="C94" s="595"/>
      <c r="D94" s="595"/>
      <c r="E94" s="595"/>
      <c r="F94" s="595"/>
      <c r="G94" s="595"/>
      <c r="H94" s="595"/>
      <c r="I94" s="595"/>
      <c r="J94" s="595"/>
      <c r="K94" s="595"/>
      <c r="L94" s="595"/>
      <c r="M94" s="595"/>
      <c r="N94" s="595"/>
      <c r="O94" s="595"/>
      <c r="P94" s="595"/>
      <c r="Q94" s="595"/>
      <c r="R94" s="595"/>
      <c r="S94" s="595"/>
      <c r="T94" s="595"/>
      <c r="U94" s="595"/>
      <c r="V94" s="595"/>
      <c r="W94" s="595"/>
      <c r="X94" s="595"/>
      <c r="Y94" s="595"/>
      <c r="Z94" s="595"/>
      <c r="AA94" s="579"/>
      <c r="AB94" s="579"/>
      <c r="AC94" s="579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89">
        <v>4607091386967</v>
      </c>
      <c r="E95" s="590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189</v>
      </c>
      <c r="Q95" s="592"/>
      <c r="R95" s="592"/>
      <c r="S95" s="592"/>
      <c r="T95" s="593"/>
      <c r="U95" s="34"/>
      <c r="V95" s="34"/>
      <c r="W95" s="35" t="s">
        <v>70</v>
      </c>
      <c r="X95" s="583">
        <v>350</v>
      </c>
      <c r="Y95" s="584">
        <f t="shared" ref="Y95:Y100" si="16">IFERROR(IF(X95="",0,CEILING((X95/$H95),1)*$H95),"")</f>
        <v>356.4</v>
      </c>
      <c r="Z95" s="36">
        <f>IFERROR(IF(Y95=0,"",ROUNDUP(Y95/H95,0)*0.01898),"")</f>
        <v>0.83511999999999997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372.42592592592598</v>
      </c>
      <c r="BN95" s="64">
        <f t="shared" ref="BN95:BN100" si="18">IFERROR(Y95*I95/H95,"0")</f>
        <v>379.23599999999993</v>
      </c>
      <c r="BO95" s="64">
        <f t="shared" ref="BO95:BO100" si="19">IFERROR(1/J95*(X95/H95),"0")</f>
        <v>0.67515432098765438</v>
      </c>
      <c r="BP95" s="64">
        <f t="shared" ref="BP95:BP100" si="20">IFERROR(1/J95*(Y95/H95),"0")</f>
        <v>0.6875</v>
      </c>
    </row>
    <row r="96" spans="1:68" ht="16.5" hidden="1" customHeight="1" x14ac:dyDescent="0.25">
      <c r="A96" s="54" t="s">
        <v>187</v>
      </c>
      <c r="B96" s="54" t="s">
        <v>191</v>
      </c>
      <c r="C96" s="31">
        <v>4301051437</v>
      </c>
      <c r="D96" s="589">
        <v>4607091386967</v>
      </c>
      <c r="E96" s="590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2"/>
      <c r="R96" s="592"/>
      <c r="S96" s="592"/>
      <c r="T96" s="593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192</v>
      </c>
      <c r="B97" s="54" t="s">
        <v>193</v>
      </c>
      <c r="C97" s="31">
        <v>4301051788</v>
      </c>
      <c r="D97" s="589">
        <v>4680115884953</v>
      </c>
      <c r="E97" s="590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2"/>
      <c r="R97" s="592"/>
      <c r="S97" s="592"/>
      <c r="T97" s="593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195</v>
      </c>
      <c r="B98" s="54" t="s">
        <v>196</v>
      </c>
      <c r="C98" s="31">
        <v>4301051718</v>
      </c>
      <c r="D98" s="589">
        <v>4607091385731</v>
      </c>
      <c r="E98" s="590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2"/>
      <c r="R98" s="592"/>
      <c r="S98" s="592"/>
      <c r="T98" s="593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89">
        <v>4607091385731</v>
      </c>
      <c r="E99" s="590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2"/>
      <c r="R99" s="592"/>
      <c r="S99" s="592"/>
      <c r="T99" s="593"/>
      <c r="U99" s="34"/>
      <c r="V99" s="34"/>
      <c r="W99" s="35" t="s">
        <v>70</v>
      </c>
      <c r="X99" s="583">
        <v>585</v>
      </c>
      <c r="Y99" s="584">
        <f t="shared" si="16"/>
        <v>585.90000000000009</v>
      </c>
      <c r="Z99" s="36">
        <f>IFERROR(IF(Y99=0,"",ROUNDUP(Y99/H99,0)*0.00651),"")</f>
        <v>1.4126700000000001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639.6</v>
      </c>
      <c r="BN99" s="64">
        <f t="shared" si="18"/>
        <v>640.58400000000006</v>
      </c>
      <c r="BO99" s="64">
        <f t="shared" si="19"/>
        <v>1.1904761904761905</v>
      </c>
      <c r="BP99" s="64">
        <f t="shared" si="20"/>
        <v>1.1923076923076925</v>
      </c>
    </row>
    <row r="100" spans="1:68" ht="16.5" hidden="1" customHeight="1" x14ac:dyDescent="0.25">
      <c r="A100" s="54" t="s">
        <v>199</v>
      </c>
      <c r="B100" s="54" t="s">
        <v>200</v>
      </c>
      <c r="C100" s="31">
        <v>4301051438</v>
      </c>
      <c r="D100" s="589">
        <v>4680115880894</v>
      </c>
      <c r="E100" s="590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2"/>
      <c r="R100" s="592"/>
      <c r="S100" s="592"/>
      <c r="T100" s="593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9"/>
      <c r="B101" s="595"/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/>
      <c r="O101" s="600"/>
      <c r="P101" s="596" t="s">
        <v>72</v>
      </c>
      <c r="Q101" s="597"/>
      <c r="R101" s="597"/>
      <c r="S101" s="597"/>
      <c r="T101" s="597"/>
      <c r="U101" s="597"/>
      <c r="V101" s="598"/>
      <c r="W101" s="37" t="s">
        <v>73</v>
      </c>
      <c r="X101" s="585">
        <f>IFERROR(X95/H95,"0")+IFERROR(X96/H96,"0")+IFERROR(X97/H97,"0")+IFERROR(X98/H98,"0")+IFERROR(X99/H99,"0")+IFERROR(X100/H100,"0")</f>
        <v>259.87654320987656</v>
      </c>
      <c r="Y101" s="585">
        <f>IFERROR(Y95/H95,"0")+IFERROR(Y96/H96,"0")+IFERROR(Y97/H97,"0")+IFERROR(Y98/H98,"0")+IFERROR(Y99/H99,"0")+IFERROR(Y100/H100,"0")</f>
        <v>261</v>
      </c>
      <c r="Z101" s="585">
        <f>IFERROR(IF(Z95="",0,Z95),"0")+IFERROR(IF(Z96="",0,Z96),"0")+IFERROR(IF(Z97="",0,Z97),"0")+IFERROR(IF(Z98="",0,Z98),"0")+IFERROR(IF(Z99="",0,Z99),"0")+IFERROR(IF(Z100="",0,Z100),"0")</f>
        <v>2.2477900000000002</v>
      </c>
      <c r="AA101" s="586"/>
      <c r="AB101" s="586"/>
      <c r="AC101" s="586"/>
    </row>
    <row r="102" spans="1:68" x14ac:dyDescent="0.2">
      <c r="A102" s="595"/>
      <c r="B102" s="595"/>
      <c r="C102" s="595"/>
      <c r="D102" s="595"/>
      <c r="E102" s="595"/>
      <c r="F102" s="595"/>
      <c r="G102" s="595"/>
      <c r="H102" s="595"/>
      <c r="I102" s="595"/>
      <c r="J102" s="595"/>
      <c r="K102" s="595"/>
      <c r="L102" s="595"/>
      <c r="M102" s="595"/>
      <c r="N102" s="595"/>
      <c r="O102" s="600"/>
      <c r="P102" s="596" t="s">
        <v>72</v>
      </c>
      <c r="Q102" s="597"/>
      <c r="R102" s="597"/>
      <c r="S102" s="597"/>
      <c r="T102" s="597"/>
      <c r="U102" s="597"/>
      <c r="V102" s="598"/>
      <c r="W102" s="37" t="s">
        <v>70</v>
      </c>
      <c r="X102" s="585">
        <f>IFERROR(SUM(X95:X100),"0")</f>
        <v>935</v>
      </c>
      <c r="Y102" s="585">
        <f>IFERROR(SUM(Y95:Y100),"0")</f>
        <v>942.30000000000007</v>
      </c>
      <c r="Z102" s="37"/>
      <c r="AA102" s="586"/>
      <c r="AB102" s="586"/>
      <c r="AC102" s="586"/>
    </row>
    <row r="103" spans="1:68" ht="16.5" hidden="1" customHeight="1" x14ac:dyDescent="0.25">
      <c r="A103" s="644" t="s">
        <v>202</v>
      </c>
      <c r="B103" s="595"/>
      <c r="C103" s="595"/>
      <c r="D103" s="595"/>
      <c r="E103" s="595"/>
      <c r="F103" s="595"/>
      <c r="G103" s="595"/>
      <c r="H103" s="595"/>
      <c r="I103" s="595"/>
      <c r="J103" s="595"/>
      <c r="K103" s="595"/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595"/>
      <c r="Z103" s="595"/>
      <c r="AA103" s="578"/>
      <c r="AB103" s="578"/>
      <c r="AC103" s="578"/>
    </row>
    <row r="104" spans="1:68" ht="14.25" hidden="1" customHeight="1" x14ac:dyDescent="0.25">
      <c r="A104" s="594" t="s">
        <v>103</v>
      </c>
      <c r="B104" s="595"/>
      <c r="C104" s="595"/>
      <c r="D104" s="595"/>
      <c r="E104" s="595"/>
      <c r="F104" s="595"/>
      <c r="G104" s="595"/>
      <c r="H104" s="595"/>
      <c r="I104" s="595"/>
      <c r="J104" s="595"/>
      <c r="K104" s="595"/>
      <c r="L104" s="595"/>
      <c r="M104" s="595"/>
      <c r="N104" s="595"/>
      <c r="O104" s="595"/>
      <c r="P104" s="595"/>
      <c r="Q104" s="595"/>
      <c r="R104" s="595"/>
      <c r="S104" s="595"/>
      <c r="T104" s="595"/>
      <c r="U104" s="595"/>
      <c r="V104" s="595"/>
      <c r="W104" s="595"/>
      <c r="X104" s="595"/>
      <c r="Y104" s="595"/>
      <c r="Z104" s="595"/>
      <c r="AA104" s="579"/>
      <c r="AB104" s="579"/>
      <c r="AC104" s="579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89">
        <v>4680115882133</v>
      </c>
      <c r="E105" s="590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2"/>
      <c r="R105" s="592"/>
      <c r="S105" s="592"/>
      <c r="T105" s="593"/>
      <c r="U105" s="34"/>
      <c r="V105" s="34"/>
      <c r="W105" s="35" t="s">
        <v>70</v>
      </c>
      <c r="X105" s="583">
        <v>60</v>
      </c>
      <c r="Y105" s="584">
        <f>IFERROR(IF(X105="",0,CEILING((X105/$H105),1)*$H105),"")</f>
        <v>64.800000000000011</v>
      </c>
      <c r="Z105" s="36">
        <f>IFERROR(IF(Y105=0,"",ROUNDUP(Y105/H105,0)*0.01898),"")</f>
        <v>0.11388000000000001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62.416666666666657</v>
      </c>
      <c r="BN105" s="64">
        <f>IFERROR(Y105*I105/H105,"0")</f>
        <v>67.410000000000011</v>
      </c>
      <c r="BO105" s="64">
        <f>IFERROR(1/J105*(X105/H105),"0")</f>
        <v>8.6805555555555552E-2</v>
      </c>
      <c r="BP105" s="64">
        <f>IFERROR(1/J105*(Y105/H105),"0")</f>
        <v>9.3750000000000014E-2</v>
      </c>
    </row>
    <row r="106" spans="1:68" ht="16.5" hidden="1" customHeight="1" x14ac:dyDescent="0.25">
      <c r="A106" s="54" t="s">
        <v>206</v>
      </c>
      <c r="B106" s="54" t="s">
        <v>207</v>
      </c>
      <c r="C106" s="31">
        <v>4301011417</v>
      </c>
      <c r="D106" s="589">
        <v>4680115880269</v>
      </c>
      <c r="E106" s="590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2"/>
      <c r="R106" s="592"/>
      <c r="S106" s="592"/>
      <c r="T106" s="593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89">
        <v>4680115880429</v>
      </c>
      <c r="E107" s="590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2"/>
      <c r="R107" s="592"/>
      <c r="S107" s="592"/>
      <c r="T107" s="593"/>
      <c r="U107" s="34"/>
      <c r="V107" s="34"/>
      <c r="W107" s="35" t="s">
        <v>70</v>
      </c>
      <c r="X107" s="583">
        <v>540</v>
      </c>
      <c r="Y107" s="584">
        <f>IFERROR(IF(X107="",0,CEILING((X107/$H107),1)*$H107),"")</f>
        <v>540</v>
      </c>
      <c r="Z107" s="36">
        <f>IFERROR(IF(Y107=0,"",ROUNDUP(Y107/H107,0)*0.00902),"")</f>
        <v>1.0824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565.20000000000005</v>
      </c>
      <c r="BN107" s="64">
        <f>IFERROR(Y107*I107/H107,"0")</f>
        <v>565.20000000000005</v>
      </c>
      <c r="BO107" s="64">
        <f>IFERROR(1/J107*(X107/H107),"0")</f>
        <v>0.90909090909090917</v>
      </c>
      <c r="BP107" s="64">
        <f>IFERROR(1/J107*(Y107/H107),"0")</f>
        <v>0.90909090909090917</v>
      </c>
    </row>
    <row r="108" spans="1:68" ht="16.5" hidden="1" customHeight="1" x14ac:dyDescent="0.25">
      <c r="A108" s="54" t="s">
        <v>210</v>
      </c>
      <c r="B108" s="54" t="s">
        <v>211</v>
      </c>
      <c r="C108" s="31">
        <v>4301011462</v>
      </c>
      <c r="D108" s="589">
        <v>4680115881457</v>
      </c>
      <c r="E108" s="590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2"/>
      <c r="R108" s="592"/>
      <c r="S108" s="592"/>
      <c r="T108" s="593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9"/>
      <c r="B109" s="595"/>
      <c r="C109" s="595"/>
      <c r="D109" s="595"/>
      <c r="E109" s="595"/>
      <c r="F109" s="595"/>
      <c r="G109" s="595"/>
      <c r="H109" s="595"/>
      <c r="I109" s="595"/>
      <c r="J109" s="595"/>
      <c r="K109" s="595"/>
      <c r="L109" s="595"/>
      <c r="M109" s="595"/>
      <c r="N109" s="595"/>
      <c r="O109" s="600"/>
      <c r="P109" s="596" t="s">
        <v>72</v>
      </c>
      <c r="Q109" s="597"/>
      <c r="R109" s="597"/>
      <c r="S109" s="597"/>
      <c r="T109" s="597"/>
      <c r="U109" s="597"/>
      <c r="V109" s="598"/>
      <c r="W109" s="37" t="s">
        <v>73</v>
      </c>
      <c r="X109" s="585">
        <f>IFERROR(X105/H105,"0")+IFERROR(X106/H106,"0")+IFERROR(X107/H107,"0")+IFERROR(X108/H108,"0")</f>
        <v>125.55555555555556</v>
      </c>
      <c r="Y109" s="585">
        <f>IFERROR(Y105/H105,"0")+IFERROR(Y106/H106,"0")+IFERROR(Y107/H107,"0")+IFERROR(Y108/H108,"0")</f>
        <v>126</v>
      </c>
      <c r="Z109" s="585">
        <f>IFERROR(IF(Z105="",0,Z105),"0")+IFERROR(IF(Z106="",0,Z106),"0")+IFERROR(IF(Z107="",0,Z107),"0")+IFERROR(IF(Z108="",0,Z108),"0")</f>
        <v>1.19628</v>
      </c>
      <c r="AA109" s="586"/>
      <c r="AB109" s="586"/>
      <c r="AC109" s="586"/>
    </row>
    <row r="110" spans="1:68" x14ac:dyDescent="0.2">
      <c r="A110" s="595"/>
      <c r="B110" s="595"/>
      <c r="C110" s="595"/>
      <c r="D110" s="595"/>
      <c r="E110" s="595"/>
      <c r="F110" s="595"/>
      <c r="G110" s="595"/>
      <c r="H110" s="595"/>
      <c r="I110" s="595"/>
      <c r="J110" s="595"/>
      <c r="K110" s="595"/>
      <c r="L110" s="595"/>
      <c r="M110" s="595"/>
      <c r="N110" s="595"/>
      <c r="O110" s="600"/>
      <c r="P110" s="596" t="s">
        <v>72</v>
      </c>
      <c r="Q110" s="597"/>
      <c r="R110" s="597"/>
      <c r="S110" s="597"/>
      <c r="T110" s="597"/>
      <c r="U110" s="597"/>
      <c r="V110" s="598"/>
      <c r="W110" s="37" t="s">
        <v>70</v>
      </c>
      <c r="X110" s="585">
        <f>IFERROR(SUM(X105:X108),"0")</f>
        <v>600</v>
      </c>
      <c r="Y110" s="585">
        <f>IFERROR(SUM(Y105:Y108),"0")</f>
        <v>604.79999999999995</v>
      </c>
      <c r="Z110" s="37"/>
      <c r="AA110" s="586"/>
      <c r="AB110" s="586"/>
      <c r="AC110" s="586"/>
    </row>
    <row r="111" spans="1:68" ht="14.25" hidden="1" customHeight="1" x14ac:dyDescent="0.25">
      <c r="A111" s="594" t="s">
        <v>137</v>
      </c>
      <c r="B111" s="595"/>
      <c r="C111" s="595"/>
      <c r="D111" s="595"/>
      <c r="E111" s="595"/>
      <c r="F111" s="595"/>
      <c r="G111" s="595"/>
      <c r="H111" s="595"/>
      <c r="I111" s="595"/>
      <c r="J111" s="595"/>
      <c r="K111" s="595"/>
      <c r="L111" s="595"/>
      <c r="M111" s="595"/>
      <c r="N111" s="595"/>
      <c r="O111" s="595"/>
      <c r="P111" s="595"/>
      <c r="Q111" s="595"/>
      <c r="R111" s="595"/>
      <c r="S111" s="595"/>
      <c r="T111" s="595"/>
      <c r="U111" s="595"/>
      <c r="V111" s="595"/>
      <c r="W111" s="595"/>
      <c r="X111" s="595"/>
      <c r="Y111" s="595"/>
      <c r="Z111" s="595"/>
      <c r="AA111" s="579"/>
      <c r="AB111" s="579"/>
      <c r="AC111" s="579"/>
    </row>
    <row r="112" spans="1:68" ht="16.5" hidden="1" customHeight="1" x14ac:dyDescent="0.25">
      <c r="A112" s="54" t="s">
        <v>212</v>
      </c>
      <c r="B112" s="54" t="s">
        <v>213</v>
      </c>
      <c r="C112" s="31">
        <v>4301020345</v>
      </c>
      <c r="D112" s="589">
        <v>4680115881488</v>
      </c>
      <c r="E112" s="590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2"/>
      <c r="R112" s="592"/>
      <c r="S112" s="592"/>
      <c r="T112" s="593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215</v>
      </c>
      <c r="B113" s="54" t="s">
        <v>216</v>
      </c>
      <c r="C113" s="31">
        <v>4301020346</v>
      </c>
      <c r="D113" s="589">
        <v>4680115882775</v>
      </c>
      <c r="E113" s="590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2"/>
      <c r="R113" s="592"/>
      <c r="S113" s="592"/>
      <c r="T113" s="593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217</v>
      </c>
      <c r="B114" s="54" t="s">
        <v>218</v>
      </c>
      <c r="C114" s="31">
        <v>4301020344</v>
      </c>
      <c r="D114" s="589">
        <v>4680115880658</v>
      </c>
      <c r="E114" s="590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2"/>
      <c r="R114" s="592"/>
      <c r="S114" s="592"/>
      <c r="T114" s="593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9"/>
      <c r="B115" s="595"/>
      <c r="C115" s="595"/>
      <c r="D115" s="595"/>
      <c r="E115" s="595"/>
      <c r="F115" s="595"/>
      <c r="G115" s="595"/>
      <c r="H115" s="595"/>
      <c r="I115" s="595"/>
      <c r="J115" s="595"/>
      <c r="K115" s="595"/>
      <c r="L115" s="595"/>
      <c r="M115" s="595"/>
      <c r="N115" s="595"/>
      <c r="O115" s="600"/>
      <c r="P115" s="596" t="s">
        <v>72</v>
      </c>
      <c r="Q115" s="597"/>
      <c r="R115" s="597"/>
      <c r="S115" s="597"/>
      <c r="T115" s="597"/>
      <c r="U115" s="597"/>
      <c r="V115" s="598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5"/>
      <c r="B116" s="595"/>
      <c r="C116" s="595"/>
      <c r="D116" s="595"/>
      <c r="E116" s="595"/>
      <c r="F116" s="595"/>
      <c r="G116" s="595"/>
      <c r="H116" s="595"/>
      <c r="I116" s="595"/>
      <c r="J116" s="595"/>
      <c r="K116" s="595"/>
      <c r="L116" s="595"/>
      <c r="M116" s="595"/>
      <c r="N116" s="595"/>
      <c r="O116" s="600"/>
      <c r="P116" s="596" t="s">
        <v>72</v>
      </c>
      <c r="Q116" s="597"/>
      <c r="R116" s="597"/>
      <c r="S116" s="597"/>
      <c r="T116" s="597"/>
      <c r="U116" s="597"/>
      <c r="V116" s="598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4" t="s">
        <v>74</v>
      </c>
      <c r="B117" s="595"/>
      <c r="C117" s="595"/>
      <c r="D117" s="595"/>
      <c r="E117" s="595"/>
      <c r="F117" s="595"/>
      <c r="G117" s="595"/>
      <c r="H117" s="595"/>
      <c r="I117" s="595"/>
      <c r="J117" s="595"/>
      <c r="K117" s="595"/>
      <c r="L117" s="595"/>
      <c r="M117" s="595"/>
      <c r="N117" s="595"/>
      <c r="O117" s="595"/>
      <c r="P117" s="595"/>
      <c r="Q117" s="595"/>
      <c r="R117" s="595"/>
      <c r="S117" s="595"/>
      <c r="T117" s="595"/>
      <c r="U117" s="595"/>
      <c r="V117" s="595"/>
      <c r="W117" s="595"/>
      <c r="X117" s="595"/>
      <c r="Y117" s="595"/>
      <c r="Z117" s="595"/>
      <c r="AA117" s="579"/>
      <c r="AB117" s="579"/>
      <c r="AC117" s="579"/>
    </row>
    <row r="118" spans="1:68" ht="27" hidden="1" customHeight="1" x14ac:dyDescent="0.25">
      <c r="A118" s="54" t="s">
        <v>219</v>
      </c>
      <c r="B118" s="54" t="s">
        <v>220</v>
      </c>
      <c r="C118" s="31">
        <v>4301051360</v>
      </c>
      <c r="D118" s="589">
        <v>4607091385168</v>
      </c>
      <c r="E118" s="590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2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92"/>
      <c r="R118" s="592"/>
      <c r="S118" s="592"/>
      <c r="T118" s="593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219</v>
      </c>
      <c r="B119" s="54" t="s">
        <v>222</v>
      </c>
      <c r="C119" s="31">
        <v>4301051724</v>
      </c>
      <c r="D119" s="589">
        <v>4607091385168</v>
      </c>
      <c r="E119" s="590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3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92"/>
      <c r="R119" s="592"/>
      <c r="S119" s="592"/>
      <c r="T119" s="593"/>
      <c r="U119" s="34"/>
      <c r="V119" s="34"/>
      <c r="W119" s="35" t="s">
        <v>70</v>
      </c>
      <c r="X119" s="583">
        <v>700</v>
      </c>
      <c r="Y119" s="584">
        <f>IFERROR(IF(X119="",0,CEILING((X119/$H119),1)*$H119),"")</f>
        <v>704.69999999999993</v>
      </c>
      <c r="Z119" s="36">
        <f>IFERROR(IF(Y119=0,"",ROUNDUP(Y119/H119,0)*0.01898),"")</f>
        <v>1.65126</v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744.33333333333326</v>
      </c>
      <c r="BN119" s="64">
        <f>IFERROR(Y119*I119/H119,"0")</f>
        <v>749.33100000000002</v>
      </c>
      <c r="BO119" s="64">
        <f>IFERROR(1/J119*(X119/H119),"0")</f>
        <v>1.3503086419753088</v>
      </c>
      <c r="BP119" s="64">
        <f>IFERROR(1/J119*(Y119/H119),"0")</f>
        <v>1.359375</v>
      </c>
    </row>
    <row r="120" spans="1:68" ht="27" hidden="1" customHeight="1" x14ac:dyDescent="0.25">
      <c r="A120" s="54" t="s">
        <v>224</v>
      </c>
      <c r="B120" s="54" t="s">
        <v>225</v>
      </c>
      <c r="C120" s="31">
        <v>4301051730</v>
      </c>
      <c r="D120" s="589">
        <v>4607091383256</v>
      </c>
      <c r="E120" s="590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2"/>
      <c r="R120" s="592"/>
      <c r="S120" s="592"/>
      <c r="T120" s="593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226</v>
      </c>
      <c r="B121" s="54" t="s">
        <v>227</v>
      </c>
      <c r="C121" s="31">
        <v>4301051721</v>
      </c>
      <c r="D121" s="589">
        <v>4607091385748</v>
      </c>
      <c r="E121" s="590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2"/>
      <c r="R121" s="592"/>
      <c r="S121" s="592"/>
      <c r="T121" s="593"/>
      <c r="U121" s="34"/>
      <c r="V121" s="34"/>
      <c r="W121" s="35" t="s">
        <v>70</v>
      </c>
      <c r="X121" s="583">
        <v>585</v>
      </c>
      <c r="Y121" s="584">
        <f>IFERROR(IF(X121="",0,CEILING((X121/$H121),1)*$H121),"")</f>
        <v>585.90000000000009</v>
      </c>
      <c r="Z121" s="36">
        <f>IFERROR(IF(Y121=0,"",ROUNDUP(Y121/H121,0)*0.00651),"")</f>
        <v>1.4126700000000001</v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639.6</v>
      </c>
      <c r="BN121" s="64">
        <f>IFERROR(Y121*I121/H121,"0")</f>
        <v>640.58400000000006</v>
      </c>
      <c r="BO121" s="64">
        <f>IFERROR(1/J121*(X121/H121),"0")</f>
        <v>1.1904761904761905</v>
      </c>
      <c r="BP121" s="64">
        <f>IFERROR(1/J121*(Y121/H121),"0")</f>
        <v>1.1923076923076925</v>
      </c>
    </row>
    <row r="122" spans="1:68" ht="16.5" customHeight="1" x14ac:dyDescent="0.25">
      <c r="A122" s="54" t="s">
        <v>228</v>
      </c>
      <c r="B122" s="54" t="s">
        <v>229</v>
      </c>
      <c r="C122" s="31">
        <v>4301051740</v>
      </c>
      <c r="D122" s="589">
        <v>4680115884533</v>
      </c>
      <c r="E122" s="590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2"/>
      <c r="R122" s="592"/>
      <c r="S122" s="592"/>
      <c r="T122" s="593"/>
      <c r="U122" s="34"/>
      <c r="V122" s="34"/>
      <c r="W122" s="35" t="s">
        <v>70</v>
      </c>
      <c r="X122" s="583">
        <v>30</v>
      </c>
      <c r="Y122" s="584">
        <f>IFERROR(IF(X122="",0,CEILING((X122/$H122),1)*$H122),"")</f>
        <v>30.6</v>
      </c>
      <c r="Z122" s="36">
        <f>IFERROR(IF(Y122=0,"",ROUNDUP(Y122/H122,0)*0.00651),"")</f>
        <v>0.11067</v>
      </c>
      <c r="AA122" s="56"/>
      <c r="AB122" s="57"/>
      <c r="AC122" s="175" t="s">
        <v>230</v>
      </c>
      <c r="AG122" s="64"/>
      <c r="AJ122" s="68"/>
      <c r="AK122" s="68">
        <v>0</v>
      </c>
      <c r="BB122" s="176" t="s">
        <v>1</v>
      </c>
      <c r="BM122" s="64">
        <f>IFERROR(X122*I122/H122,"0")</f>
        <v>33</v>
      </c>
      <c r="BN122" s="64">
        <f>IFERROR(Y122*I122/H122,"0")</f>
        <v>33.659999999999997</v>
      </c>
      <c r="BO122" s="64">
        <f>IFERROR(1/J122*(X122/H122),"0")</f>
        <v>9.1575091575091583E-2</v>
      </c>
      <c r="BP122" s="64">
        <f>IFERROR(1/J122*(Y122/H122),"0")</f>
        <v>9.3406593406593408E-2</v>
      </c>
    </row>
    <row r="123" spans="1:68" x14ac:dyDescent="0.2">
      <c r="A123" s="599"/>
      <c r="B123" s="595"/>
      <c r="C123" s="595"/>
      <c r="D123" s="595"/>
      <c r="E123" s="595"/>
      <c r="F123" s="595"/>
      <c r="G123" s="595"/>
      <c r="H123" s="595"/>
      <c r="I123" s="595"/>
      <c r="J123" s="595"/>
      <c r="K123" s="595"/>
      <c r="L123" s="595"/>
      <c r="M123" s="595"/>
      <c r="N123" s="595"/>
      <c r="O123" s="600"/>
      <c r="P123" s="596" t="s">
        <v>72</v>
      </c>
      <c r="Q123" s="597"/>
      <c r="R123" s="597"/>
      <c r="S123" s="597"/>
      <c r="T123" s="597"/>
      <c r="U123" s="597"/>
      <c r="V123" s="598"/>
      <c r="W123" s="37" t="s">
        <v>73</v>
      </c>
      <c r="X123" s="585">
        <f>IFERROR(X118/H118,"0")+IFERROR(X119/H119,"0")+IFERROR(X120/H120,"0")+IFERROR(X121/H121,"0")+IFERROR(X122/H122,"0")</f>
        <v>319.75308641975312</v>
      </c>
      <c r="Y123" s="585">
        <f>IFERROR(Y118/H118,"0")+IFERROR(Y119/H119,"0")+IFERROR(Y120/H120,"0")+IFERROR(Y121/H121,"0")+IFERROR(Y122/H122,"0")</f>
        <v>321</v>
      </c>
      <c r="Z123" s="585">
        <f>IFERROR(IF(Z118="",0,Z118),"0")+IFERROR(IF(Z119="",0,Z119),"0")+IFERROR(IF(Z120="",0,Z120),"0")+IFERROR(IF(Z121="",0,Z121),"0")+IFERROR(IF(Z122="",0,Z122),"0")</f>
        <v>3.1745999999999999</v>
      </c>
      <c r="AA123" s="586"/>
      <c r="AB123" s="586"/>
      <c r="AC123" s="586"/>
    </row>
    <row r="124" spans="1:68" x14ac:dyDescent="0.2">
      <c r="A124" s="595"/>
      <c r="B124" s="595"/>
      <c r="C124" s="595"/>
      <c r="D124" s="595"/>
      <c r="E124" s="595"/>
      <c r="F124" s="595"/>
      <c r="G124" s="595"/>
      <c r="H124" s="595"/>
      <c r="I124" s="595"/>
      <c r="J124" s="595"/>
      <c r="K124" s="595"/>
      <c r="L124" s="595"/>
      <c r="M124" s="595"/>
      <c r="N124" s="595"/>
      <c r="O124" s="600"/>
      <c r="P124" s="596" t="s">
        <v>72</v>
      </c>
      <c r="Q124" s="597"/>
      <c r="R124" s="597"/>
      <c r="S124" s="597"/>
      <c r="T124" s="597"/>
      <c r="U124" s="597"/>
      <c r="V124" s="598"/>
      <c r="W124" s="37" t="s">
        <v>70</v>
      </c>
      <c r="X124" s="585">
        <f>IFERROR(SUM(X118:X122),"0")</f>
        <v>1315</v>
      </c>
      <c r="Y124" s="585">
        <f>IFERROR(SUM(Y118:Y122),"0")</f>
        <v>1321.1999999999998</v>
      </c>
      <c r="Z124" s="37"/>
      <c r="AA124" s="586"/>
      <c r="AB124" s="586"/>
      <c r="AC124" s="586"/>
    </row>
    <row r="125" spans="1:68" ht="14.25" hidden="1" customHeight="1" x14ac:dyDescent="0.25">
      <c r="A125" s="594" t="s">
        <v>172</v>
      </c>
      <c r="B125" s="595"/>
      <c r="C125" s="595"/>
      <c r="D125" s="595"/>
      <c r="E125" s="595"/>
      <c r="F125" s="595"/>
      <c r="G125" s="595"/>
      <c r="H125" s="595"/>
      <c r="I125" s="595"/>
      <c r="J125" s="595"/>
      <c r="K125" s="595"/>
      <c r="L125" s="595"/>
      <c r="M125" s="595"/>
      <c r="N125" s="595"/>
      <c r="O125" s="595"/>
      <c r="P125" s="595"/>
      <c r="Q125" s="595"/>
      <c r="R125" s="595"/>
      <c r="S125" s="595"/>
      <c r="T125" s="595"/>
      <c r="U125" s="595"/>
      <c r="V125" s="595"/>
      <c r="W125" s="595"/>
      <c r="X125" s="595"/>
      <c r="Y125" s="595"/>
      <c r="Z125" s="595"/>
      <c r="AA125" s="579"/>
      <c r="AB125" s="579"/>
      <c r="AC125" s="579"/>
    </row>
    <row r="126" spans="1:68" ht="27" hidden="1" customHeight="1" x14ac:dyDescent="0.25">
      <c r="A126" s="54" t="s">
        <v>231</v>
      </c>
      <c r="B126" s="54" t="s">
        <v>232</v>
      </c>
      <c r="C126" s="31">
        <v>4301060357</v>
      </c>
      <c r="D126" s="589">
        <v>4680115882652</v>
      </c>
      <c r="E126" s="590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2"/>
      <c r="R126" s="592"/>
      <c r="S126" s="592"/>
      <c r="T126" s="593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233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234</v>
      </c>
      <c r="B127" s="54" t="s">
        <v>235</v>
      </c>
      <c r="C127" s="31">
        <v>4301060317</v>
      </c>
      <c r="D127" s="589">
        <v>4680115880238</v>
      </c>
      <c r="E127" s="590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2"/>
      <c r="R127" s="592"/>
      <c r="S127" s="592"/>
      <c r="T127" s="593"/>
      <c r="U127" s="34"/>
      <c r="V127" s="34"/>
      <c r="W127" s="35" t="s">
        <v>70</v>
      </c>
      <c r="X127" s="583">
        <v>19.8</v>
      </c>
      <c r="Y127" s="584">
        <f>IFERROR(IF(X127="",0,CEILING((X127/$H127),1)*$H127),"")</f>
        <v>19.8</v>
      </c>
      <c r="Z127" s="36">
        <f>IFERROR(IF(Y127=0,"",ROUNDUP(Y127/H127,0)*0.00651),"")</f>
        <v>6.5100000000000005E-2</v>
      </c>
      <c r="AA127" s="56"/>
      <c r="AB127" s="57"/>
      <c r="AC127" s="179" t="s">
        <v>236</v>
      </c>
      <c r="AG127" s="64"/>
      <c r="AJ127" s="68"/>
      <c r="AK127" s="68">
        <v>0</v>
      </c>
      <c r="BB127" s="180" t="s">
        <v>1</v>
      </c>
      <c r="BM127" s="64">
        <f>IFERROR(X127*I127/H127,"0")</f>
        <v>22.380000000000003</v>
      </c>
      <c r="BN127" s="64">
        <f>IFERROR(Y127*I127/H127,"0")</f>
        <v>22.380000000000003</v>
      </c>
      <c r="BO127" s="64">
        <f>IFERROR(1/J127*(X127/H127),"0")</f>
        <v>5.4945054945054951E-2</v>
      </c>
      <c r="BP127" s="64">
        <f>IFERROR(1/J127*(Y127/H127),"0")</f>
        <v>5.4945054945054951E-2</v>
      </c>
    </row>
    <row r="128" spans="1:68" x14ac:dyDescent="0.2">
      <c r="A128" s="599"/>
      <c r="B128" s="595"/>
      <c r="C128" s="595"/>
      <c r="D128" s="595"/>
      <c r="E128" s="595"/>
      <c r="F128" s="595"/>
      <c r="G128" s="595"/>
      <c r="H128" s="595"/>
      <c r="I128" s="595"/>
      <c r="J128" s="595"/>
      <c r="K128" s="595"/>
      <c r="L128" s="595"/>
      <c r="M128" s="595"/>
      <c r="N128" s="595"/>
      <c r="O128" s="600"/>
      <c r="P128" s="596" t="s">
        <v>72</v>
      </c>
      <c r="Q128" s="597"/>
      <c r="R128" s="597"/>
      <c r="S128" s="597"/>
      <c r="T128" s="597"/>
      <c r="U128" s="597"/>
      <c r="V128" s="598"/>
      <c r="W128" s="37" t="s">
        <v>73</v>
      </c>
      <c r="X128" s="585">
        <f>IFERROR(X126/H126,"0")+IFERROR(X127/H127,"0")</f>
        <v>10</v>
      </c>
      <c r="Y128" s="585">
        <f>IFERROR(Y126/H126,"0")+IFERROR(Y127/H127,"0")</f>
        <v>10</v>
      </c>
      <c r="Z128" s="585">
        <f>IFERROR(IF(Z126="",0,Z126),"0")+IFERROR(IF(Z127="",0,Z127),"0")</f>
        <v>6.5100000000000005E-2</v>
      </c>
      <c r="AA128" s="586"/>
      <c r="AB128" s="586"/>
      <c r="AC128" s="586"/>
    </row>
    <row r="129" spans="1:68" x14ac:dyDescent="0.2">
      <c r="A129" s="595"/>
      <c r="B129" s="595"/>
      <c r="C129" s="595"/>
      <c r="D129" s="595"/>
      <c r="E129" s="595"/>
      <c r="F129" s="595"/>
      <c r="G129" s="595"/>
      <c r="H129" s="595"/>
      <c r="I129" s="595"/>
      <c r="J129" s="595"/>
      <c r="K129" s="595"/>
      <c r="L129" s="595"/>
      <c r="M129" s="595"/>
      <c r="N129" s="595"/>
      <c r="O129" s="600"/>
      <c r="P129" s="596" t="s">
        <v>72</v>
      </c>
      <c r="Q129" s="597"/>
      <c r="R129" s="597"/>
      <c r="S129" s="597"/>
      <c r="T129" s="597"/>
      <c r="U129" s="597"/>
      <c r="V129" s="598"/>
      <c r="W129" s="37" t="s">
        <v>70</v>
      </c>
      <c r="X129" s="585">
        <f>IFERROR(SUM(X126:X127),"0")</f>
        <v>19.8</v>
      </c>
      <c r="Y129" s="585">
        <f>IFERROR(SUM(Y126:Y127),"0")</f>
        <v>19.8</v>
      </c>
      <c r="Z129" s="37"/>
      <c r="AA129" s="586"/>
      <c r="AB129" s="586"/>
      <c r="AC129" s="586"/>
    </row>
    <row r="130" spans="1:68" ht="16.5" hidden="1" customHeight="1" x14ac:dyDescent="0.25">
      <c r="A130" s="644" t="s">
        <v>237</v>
      </c>
      <c r="B130" s="595"/>
      <c r="C130" s="595"/>
      <c r="D130" s="595"/>
      <c r="E130" s="595"/>
      <c r="F130" s="595"/>
      <c r="G130" s="595"/>
      <c r="H130" s="595"/>
      <c r="I130" s="595"/>
      <c r="J130" s="595"/>
      <c r="K130" s="595"/>
      <c r="L130" s="595"/>
      <c r="M130" s="595"/>
      <c r="N130" s="595"/>
      <c r="O130" s="595"/>
      <c r="P130" s="595"/>
      <c r="Q130" s="595"/>
      <c r="R130" s="595"/>
      <c r="S130" s="595"/>
      <c r="T130" s="595"/>
      <c r="U130" s="595"/>
      <c r="V130" s="595"/>
      <c r="W130" s="595"/>
      <c r="X130" s="595"/>
      <c r="Y130" s="595"/>
      <c r="Z130" s="595"/>
      <c r="AA130" s="578"/>
      <c r="AB130" s="578"/>
      <c r="AC130" s="578"/>
    </row>
    <row r="131" spans="1:68" ht="14.25" hidden="1" customHeight="1" x14ac:dyDescent="0.25">
      <c r="A131" s="594" t="s">
        <v>103</v>
      </c>
      <c r="B131" s="595"/>
      <c r="C131" s="595"/>
      <c r="D131" s="595"/>
      <c r="E131" s="595"/>
      <c r="F131" s="595"/>
      <c r="G131" s="595"/>
      <c r="H131" s="595"/>
      <c r="I131" s="595"/>
      <c r="J131" s="595"/>
      <c r="K131" s="595"/>
      <c r="L131" s="595"/>
      <c r="M131" s="595"/>
      <c r="N131" s="595"/>
      <c r="O131" s="595"/>
      <c r="P131" s="595"/>
      <c r="Q131" s="595"/>
      <c r="R131" s="595"/>
      <c r="S131" s="595"/>
      <c r="T131" s="595"/>
      <c r="U131" s="595"/>
      <c r="V131" s="595"/>
      <c r="W131" s="595"/>
      <c r="X131" s="595"/>
      <c r="Y131" s="595"/>
      <c r="Z131" s="595"/>
      <c r="AA131" s="579"/>
      <c r="AB131" s="579"/>
      <c r="AC131" s="579"/>
    </row>
    <row r="132" spans="1:68" ht="27" hidden="1" customHeight="1" x14ac:dyDescent="0.25">
      <c r="A132" s="54" t="s">
        <v>238</v>
      </c>
      <c r="B132" s="54" t="s">
        <v>239</v>
      </c>
      <c r="C132" s="31">
        <v>4301011564</v>
      </c>
      <c r="D132" s="589">
        <v>4680115882577</v>
      </c>
      <c r="E132" s="590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6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2"/>
      <c r="R132" s="592"/>
      <c r="S132" s="592"/>
      <c r="T132" s="593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238</v>
      </c>
      <c r="B133" s="54" t="s">
        <v>241</v>
      </c>
      <c r="C133" s="31">
        <v>4301011562</v>
      </c>
      <c r="D133" s="589">
        <v>4680115882577</v>
      </c>
      <c r="E133" s="590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2"/>
      <c r="R133" s="592"/>
      <c r="S133" s="592"/>
      <c r="T133" s="593"/>
      <c r="U133" s="34"/>
      <c r="V133" s="34"/>
      <c r="W133" s="35" t="s">
        <v>70</v>
      </c>
      <c r="X133" s="583">
        <v>72</v>
      </c>
      <c r="Y133" s="584">
        <f>IFERROR(IF(X133="",0,CEILING((X133/$H133),1)*$H133),"")</f>
        <v>73.600000000000009</v>
      </c>
      <c r="Z133" s="36">
        <f>IFERROR(IF(Y133=0,"",ROUNDUP(Y133/H133,0)*0.00651),"")</f>
        <v>0.14973</v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76.05</v>
      </c>
      <c r="BN133" s="64">
        <f>IFERROR(Y133*I133/H133,"0")</f>
        <v>77.740000000000009</v>
      </c>
      <c r="BO133" s="64">
        <f>IFERROR(1/J133*(X133/H133),"0")</f>
        <v>0.12362637362637363</v>
      </c>
      <c r="BP133" s="64">
        <f>IFERROR(1/J133*(Y133/H133),"0")</f>
        <v>0.1263736263736264</v>
      </c>
    </row>
    <row r="134" spans="1:68" x14ac:dyDescent="0.2">
      <c r="A134" s="599"/>
      <c r="B134" s="595"/>
      <c r="C134" s="595"/>
      <c r="D134" s="595"/>
      <c r="E134" s="595"/>
      <c r="F134" s="595"/>
      <c r="G134" s="595"/>
      <c r="H134" s="595"/>
      <c r="I134" s="595"/>
      <c r="J134" s="595"/>
      <c r="K134" s="595"/>
      <c r="L134" s="595"/>
      <c r="M134" s="595"/>
      <c r="N134" s="595"/>
      <c r="O134" s="600"/>
      <c r="P134" s="596" t="s">
        <v>72</v>
      </c>
      <c r="Q134" s="597"/>
      <c r="R134" s="597"/>
      <c r="S134" s="597"/>
      <c r="T134" s="597"/>
      <c r="U134" s="597"/>
      <c r="V134" s="598"/>
      <c r="W134" s="37" t="s">
        <v>73</v>
      </c>
      <c r="X134" s="585">
        <f>IFERROR(X132/H132,"0")+IFERROR(X133/H133,"0")</f>
        <v>22.5</v>
      </c>
      <c r="Y134" s="585">
        <f>IFERROR(Y132/H132,"0")+IFERROR(Y133/H133,"0")</f>
        <v>23</v>
      </c>
      <c r="Z134" s="585">
        <f>IFERROR(IF(Z132="",0,Z132),"0")+IFERROR(IF(Z133="",0,Z133),"0")</f>
        <v>0.14973</v>
      </c>
      <c r="AA134" s="586"/>
      <c r="AB134" s="586"/>
      <c r="AC134" s="586"/>
    </row>
    <row r="135" spans="1:68" x14ac:dyDescent="0.2">
      <c r="A135" s="595"/>
      <c r="B135" s="595"/>
      <c r="C135" s="595"/>
      <c r="D135" s="595"/>
      <c r="E135" s="595"/>
      <c r="F135" s="595"/>
      <c r="G135" s="595"/>
      <c r="H135" s="595"/>
      <c r="I135" s="595"/>
      <c r="J135" s="595"/>
      <c r="K135" s="595"/>
      <c r="L135" s="595"/>
      <c r="M135" s="595"/>
      <c r="N135" s="595"/>
      <c r="O135" s="600"/>
      <c r="P135" s="596" t="s">
        <v>72</v>
      </c>
      <c r="Q135" s="597"/>
      <c r="R135" s="597"/>
      <c r="S135" s="597"/>
      <c r="T135" s="597"/>
      <c r="U135" s="597"/>
      <c r="V135" s="598"/>
      <c r="W135" s="37" t="s">
        <v>70</v>
      </c>
      <c r="X135" s="585">
        <f>IFERROR(SUM(X132:X133),"0")</f>
        <v>72</v>
      </c>
      <c r="Y135" s="585">
        <f>IFERROR(SUM(Y132:Y133),"0")</f>
        <v>73.600000000000009</v>
      </c>
      <c r="Z135" s="37"/>
      <c r="AA135" s="586"/>
      <c r="AB135" s="586"/>
      <c r="AC135" s="586"/>
    </row>
    <row r="136" spans="1:68" ht="14.25" hidden="1" customHeight="1" x14ac:dyDescent="0.25">
      <c r="A136" s="594" t="s">
        <v>64</v>
      </c>
      <c r="B136" s="595"/>
      <c r="C136" s="595"/>
      <c r="D136" s="595"/>
      <c r="E136" s="595"/>
      <c r="F136" s="595"/>
      <c r="G136" s="595"/>
      <c r="H136" s="595"/>
      <c r="I136" s="595"/>
      <c r="J136" s="595"/>
      <c r="K136" s="595"/>
      <c r="L136" s="595"/>
      <c r="M136" s="595"/>
      <c r="N136" s="595"/>
      <c r="O136" s="595"/>
      <c r="P136" s="595"/>
      <c r="Q136" s="595"/>
      <c r="R136" s="595"/>
      <c r="S136" s="595"/>
      <c r="T136" s="595"/>
      <c r="U136" s="595"/>
      <c r="V136" s="595"/>
      <c r="W136" s="595"/>
      <c r="X136" s="595"/>
      <c r="Y136" s="595"/>
      <c r="Z136" s="595"/>
      <c r="AA136" s="579"/>
      <c r="AB136" s="579"/>
      <c r="AC136" s="579"/>
    </row>
    <row r="137" spans="1:68" ht="27" hidden="1" customHeight="1" x14ac:dyDescent="0.25">
      <c r="A137" s="54" t="s">
        <v>242</v>
      </c>
      <c r="B137" s="54" t="s">
        <v>243</v>
      </c>
      <c r="C137" s="31">
        <v>4301031235</v>
      </c>
      <c r="D137" s="589">
        <v>4680115883444</v>
      </c>
      <c r="E137" s="590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92"/>
      <c r="R137" s="592"/>
      <c r="S137" s="592"/>
      <c r="T137" s="593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242</v>
      </c>
      <c r="B138" s="54" t="s">
        <v>245</v>
      </c>
      <c r="C138" s="31">
        <v>4301031234</v>
      </c>
      <c r="D138" s="589">
        <v>4680115883444</v>
      </c>
      <c r="E138" s="590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4"/>
      <c r="V138" s="34"/>
      <c r="W138" s="35" t="s">
        <v>70</v>
      </c>
      <c r="X138" s="583">
        <v>49</v>
      </c>
      <c r="Y138" s="584">
        <f>IFERROR(IF(X138="",0,CEILING((X138/$H138),1)*$H138),"")</f>
        <v>50.4</v>
      </c>
      <c r="Z138" s="36">
        <f>IFERROR(IF(Y138=0,"",ROUNDUP(Y138/H138,0)*0.00651),"")</f>
        <v>0.11718000000000001</v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53.69</v>
      </c>
      <c r="BN138" s="64">
        <f>IFERROR(Y138*I138/H138,"0")</f>
        <v>55.223999999999997</v>
      </c>
      <c r="BO138" s="64">
        <f>IFERROR(1/J138*(X138/H138),"0")</f>
        <v>9.6153846153846159E-2</v>
      </c>
      <c r="BP138" s="64">
        <f>IFERROR(1/J138*(Y138/H138),"0")</f>
        <v>9.8901098901098911E-2</v>
      </c>
    </row>
    <row r="139" spans="1:68" x14ac:dyDescent="0.2">
      <c r="A139" s="599"/>
      <c r="B139" s="595"/>
      <c r="C139" s="595"/>
      <c r="D139" s="595"/>
      <c r="E139" s="595"/>
      <c r="F139" s="595"/>
      <c r="G139" s="595"/>
      <c r="H139" s="595"/>
      <c r="I139" s="595"/>
      <c r="J139" s="595"/>
      <c r="K139" s="595"/>
      <c r="L139" s="595"/>
      <c r="M139" s="595"/>
      <c r="N139" s="595"/>
      <c r="O139" s="600"/>
      <c r="P139" s="596" t="s">
        <v>72</v>
      </c>
      <c r="Q139" s="597"/>
      <c r="R139" s="597"/>
      <c r="S139" s="597"/>
      <c r="T139" s="597"/>
      <c r="U139" s="597"/>
      <c r="V139" s="598"/>
      <c r="W139" s="37" t="s">
        <v>73</v>
      </c>
      <c r="X139" s="585">
        <f>IFERROR(X137/H137,"0")+IFERROR(X138/H138,"0")</f>
        <v>17.5</v>
      </c>
      <c r="Y139" s="585">
        <f>IFERROR(Y137/H137,"0")+IFERROR(Y138/H138,"0")</f>
        <v>18</v>
      </c>
      <c r="Z139" s="585">
        <f>IFERROR(IF(Z137="",0,Z137),"0")+IFERROR(IF(Z138="",0,Z138),"0")</f>
        <v>0.11718000000000001</v>
      </c>
      <c r="AA139" s="586"/>
      <c r="AB139" s="586"/>
      <c r="AC139" s="586"/>
    </row>
    <row r="140" spans="1:68" x14ac:dyDescent="0.2">
      <c r="A140" s="595"/>
      <c r="B140" s="595"/>
      <c r="C140" s="595"/>
      <c r="D140" s="595"/>
      <c r="E140" s="595"/>
      <c r="F140" s="595"/>
      <c r="G140" s="595"/>
      <c r="H140" s="595"/>
      <c r="I140" s="595"/>
      <c r="J140" s="595"/>
      <c r="K140" s="595"/>
      <c r="L140" s="595"/>
      <c r="M140" s="595"/>
      <c r="N140" s="595"/>
      <c r="O140" s="600"/>
      <c r="P140" s="596" t="s">
        <v>72</v>
      </c>
      <c r="Q140" s="597"/>
      <c r="R140" s="597"/>
      <c r="S140" s="597"/>
      <c r="T140" s="597"/>
      <c r="U140" s="597"/>
      <c r="V140" s="598"/>
      <c r="W140" s="37" t="s">
        <v>70</v>
      </c>
      <c r="X140" s="585">
        <f>IFERROR(SUM(X137:X138),"0")</f>
        <v>49</v>
      </c>
      <c r="Y140" s="585">
        <f>IFERROR(SUM(Y137:Y138),"0")</f>
        <v>50.4</v>
      </c>
      <c r="Z140" s="37"/>
      <c r="AA140" s="586"/>
      <c r="AB140" s="586"/>
      <c r="AC140" s="586"/>
    </row>
    <row r="141" spans="1:68" ht="14.25" hidden="1" customHeight="1" x14ac:dyDescent="0.25">
      <c r="A141" s="594" t="s">
        <v>74</v>
      </c>
      <c r="B141" s="595"/>
      <c r="C141" s="595"/>
      <c r="D141" s="595"/>
      <c r="E141" s="595"/>
      <c r="F141" s="595"/>
      <c r="G141" s="595"/>
      <c r="H141" s="595"/>
      <c r="I141" s="595"/>
      <c r="J141" s="595"/>
      <c r="K141" s="595"/>
      <c r="L141" s="595"/>
      <c r="M141" s="595"/>
      <c r="N141" s="595"/>
      <c r="O141" s="595"/>
      <c r="P141" s="595"/>
      <c r="Q141" s="595"/>
      <c r="R141" s="595"/>
      <c r="S141" s="595"/>
      <c r="T141" s="595"/>
      <c r="U141" s="595"/>
      <c r="V141" s="595"/>
      <c r="W141" s="595"/>
      <c r="X141" s="595"/>
      <c r="Y141" s="595"/>
      <c r="Z141" s="595"/>
      <c r="AA141" s="579"/>
      <c r="AB141" s="579"/>
      <c r="AC141" s="579"/>
    </row>
    <row r="142" spans="1:68" ht="16.5" hidden="1" customHeight="1" x14ac:dyDescent="0.25">
      <c r="A142" s="54" t="s">
        <v>246</v>
      </c>
      <c r="B142" s="54" t="s">
        <v>247</v>
      </c>
      <c r="C142" s="31">
        <v>4301051477</v>
      </c>
      <c r="D142" s="589">
        <v>4680115882584</v>
      </c>
      <c r="E142" s="590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2"/>
      <c r="R142" s="592"/>
      <c r="S142" s="592"/>
      <c r="T142" s="593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246</v>
      </c>
      <c r="B143" s="54" t="s">
        <v>248</v>
      </c>
      <c r="C143" s="31">
        <v>4301051476</v>
      </c>
      <c r="D143" s="589">
        <v>4680115882584</v>
      </c>
      <c r="E143" s="590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2"/>
      <c r="R143" s="592"/>
      <c r="S143" s="592"/>
      <c r="T143" s="593"/>
      <c r="U143" s="34"/>
      <c r="V143" s="34"/>
      <c r="W143" s="35" t="s">
        <v>70</v>
      </c>
      <c r="X143" s="583">
        <v>59.400000000000013</v>
      </c>
      <c r="Y143" s="584">
        <f>IFERROR(IF(X143="",0,CEILING((X143/$H143),1)*$H143),"")</f>
        <v>60.720000000000006</v>
      </c>
      <c r="Z143" s="36">
        <f>IFERROR(IF(Y143=0,"",ROUNDUP(Y143/H143,0)*0.00651),"")</f>
        <v>0.14973</v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65.430000000000007</v>
      </c>
      <c r="BN143" s="64">
        <f>IFERROR(Y143*I143/H143,"0")</f>
        <v>66.884</v>
      </c>
      <c r="BO143" s="64">
        <f>IFERROR(1/J143*(X143/H143),"0")</f>
        <v>0.12362637362637366</v>
      </c>
      <c r="BP143" s="64">
        <f>IFERROR(1/J143*(Y143/H143),"0")</f>
        <v>0.1263736263736264</v>
      </c>
    </row>
    <row r="144" spans="1:68" x14ac:dyDescent="0.2">
      <c r="A144" s="599"/>
      <c r="B144" s="595"/>
      <c r="C144" s="595"/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600"/>
      <c r="P144" s="596" t="s">
        <v>72</v>
      </c>
      <c r="Q144" s="597"/>
      <c r="R144" s="597"/>
      <c r="S144" s="597"/>
      <c r="T144" s="597"/>
      <c r="U144" s="597"/>
      <c r="V144" s="598"/>
      <c r="W144" s="37" t="s">
        <v>73</v>
      </c>
      <c r="X144" s="585">
        <f>IFERROR(X142/H142,"0")+IFERROR(X143/H143,"0")</f>
        <v>22.500000000000004</v>
      </c>
      <c r="Y144" s="585">
        <f>IFERROR(Y142/H142,"0")+IFERROR(Y143/H143,"0")</f>
        <v>23</v>
      </c>
      <c r="Z144" s="585">
        <f>IFERROR(IF(Z142="",0,Z142),"0")+IFERROR(IF(Z143="",0,Z143),"0")</f>
        <v>0.14973</v>
      </c>
      <c r="AA144" s="586"/>
      <c r="AB144" s="586"/>
      <c r="AC144" s="586"/>
    </row>
    <row r="145" spans="1:68" x14ac:dyDescent="0.2">
      <c r="A145" s="595"/>
      <c r="B145" s="595"/>
      <c r="C145" s="595"/>
      <c r="D145" s="595"/>
      <c r="E145" s="595"/>
      <c r="F145" s="595"/>
      <c r="G145" s="595"/>
      <c r="H145" s="595"/>
      <c r="I145" s="595"/>
      <c r="J145" s="595"/>
      <c r="K145" s="595"/>
      <c r="L145" s="595"/>
      <c r="M145" s="595"/>
      <c r="N145" s="595"/>
      <c r="O145" s="600"/>
      <c r="P145" s="596" t="s">
        <v>72</v>
      </c>
      <c r="Q145" s="597"/>
      <c r="R145" s="597"/>
      <c r="S145" s="597"/>
      <c r="T145" s="597"/>
      <c r="U145" s="597"/>
      <c r="V145" s="598"/>
      <c r="W145" s="37" t="s">
        <v>70</v>
      </c>
      <c r="X145" s="585">
        <f>IFERROR(SUM(X142:X143),"0")</f>
        <v>59.400000000000013</v>
      </c>
      <c r="Y145" s="585">
        <f>IFERROR(SUM(Y142:Y143),"0")</f>
        <v>60.720000000000006</v>
      </c>
      <c r="Z145" s="37"/>
      <c r="AA145" s="586"/>
      <c r="AB145" s="586"/>
      <c r="AC145" s="586"/>
    </row>
    <row r="146" spans="1:68" ht="16.5" hidden="1" customHeight="1" x14ac:dyDescent="0.25">
      <c r="A146" s="644" t="s">
        <v>101</v>
      </c>
      <c r="B146" s="595"/>
      <c r="C146" s="595"/>
      <c r="D146" s="595"/>
      <c r="E146" s="595"/>
      <c r="F146" s="595"/>
      <c r="G146" s="595"/>
      <c r="H146" s="595"/>
      <c r="I146" s="595"/>
      <c r="J146" s="595"/>
      <c r="K146" s="595"/>
      <c r="L146" s="595"/>
      <c r="M146" s="595"/>
      <c r="N146" s="595"/>
      <c r="O146" s="595"/>
      <c r="P146" s="595"/>
      <c r="Q146" s="595"/>
      <c r="R146" s="595"/>
      <c r="S146" s="595"/>
      <c r="T146" s="595"/>
      <c r="U146" s="595"/>
      <c r="V146" s="595"/>
      <c r="W146" s="595"/>
      <c r="X146" s="595"/>
      <c r="Y146" s="595"/>
      <c r="Z146" s="595"/>
      <c r="AA146" s="578"/>
      <c r="AB146" s="578"/>
      <c r="AC146" s="578"/>
    </row>
    <row r="147" spans="1:68" ht="14.25" hidden="1" customHeight="1" x14ac:dyDescent="0.25">
      <c r="A147" s="594" t="s">
        <v>103</v>
      </c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79"/>
      <c r="AB147" s="579"/>
      <c r="AC147" s="579"/>
    </row>
    <row r="148" spans="1:68" ht="27" hidden="1" customHeight="1" x14ac:dyDescent="0.25">
      <c r="A148" s="54" t="s">
        <v>249</v>
      </c>
      <c r="B148" s="54" t="s">
        <v>250</v>
      </c>
      <c r="C148" s="31">
        <v>4301011705</v>
      </c>
      <c r="D148" s="589">
        <v>4607091384604</v>
      </c>
      <c r="E148" s="590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2"/>
      <c r="R148" s="592"/>
      <c r="S148" s="592"/>
      <c r="T148" s="593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251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9"/>
      <c r="B149" s="595"/>
      <c r="C149" s="595"/>
      <c r="D149" s="595"/>
      <c r="E149" s="595"/>
      <c r="F149" s="595"/>
      <c r="G149" s="595"/>
      <c r="H149" s="595"/>
      <c r="I149" s="595"/>
      <c r="J149" s="595"/>
      <c r="K149" s="595"/>
      <c r="L149" s="595"/>
      <c r="M149" s="595"/>
      <c r="N149" s="595"/>
      <c r="O149" s="600"/>
      <c r="P149" s="596" t="s">
        <v>72</v>
      </c>
      <c r="Q149" s="597"/>
      <c r="R149" s="597"/>
      <c r="S149" s="597"/>
      <c r="T149" s="597"/>
      <c r="U149" s="597"/>
      <c r="V149" s="598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5"/>
      <c r="B150" s="595"/>
      <c r="C150" s="595"/>
      <c r="D150" s="595"/>
      <c r="E150" s="595"/>
      <c r="F150" s="595"/>
      <c r="G150" s="595"/>
      <c r="H150" s="595"/>
      <c r="I150" s="595"/>
      <c r="J150" s="595"/>
      <c r="K150" s="595"/>
      <c r="L150" s="595"/>
      <c r="M150" s="595"/>
      <c r="N150" s="595"/>
      <c r="O150" s="600"/>
      <c r="P150" s="596" t="s">
        <v>72</v>
      </c>
      <c r="Q150" s="597"/>
      <c r="R150" s="597"/>
      <c r="S150" s="597"/>
      <c r="T150" s="597"/>
      <c r="U150" s="597"/>
      <c r="V150" s="598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4" t="s">
        <v>64</v>
      </c>
      <c r="B151" s="595"/>
      <c r="C151" s="595"/>
      <c r="D151" s="595"/>
      <c r="E151" s="595"/>
      <c r="F151" s="595"/>
      <c r="G151" s="595"/>
      <c r="H151" s="595"/>
      <c r="I151" s="595"/>
      <c r="J151" s="595"/>
      <c r="K151" s="595"/>
      <c r="L151" s="595"/>
      <c r="M151" s="595"/>
      <c r="N151" s="595"/>
      <c r="O151" s="595"/>
      <c r="P151" s="595"/>
      <c r="Q151" s="595"/>
      <c r="R151" s="595"/>
      <c r="S151" s="595"/>
      <c r="T151" s="595"/>
      <c r="U151" s="595"/>
      <c r="V151" s="595"/>
      <c r="W151" s="595"/>
      <c r="X151" s="595"/>
      <c r="Y151" s="595"/>
      <c r="Z151" s="595"/>
      <c r="AA151" s="579"/>
      <c r="AB151" s="579"/>
      <c r="AC151" s="579"/>
    </row>
    <row r="152" spans="1:68" ht="16.5" hidden="1" customHeight="1" x14ac:dyDescent="0.25">
      <c r="A152" s="54" t="s">
        <v>252</v>
      </c>
      <c r="B152" s="54" t="s">
        <v>253</v>
      </c>
      <c r="C152" s="31">
        <v>4301030895</v>
      </c>
      <c r="D152" s="589">
        <v>4607091387667</v>
      </c>
      <c r="E152" s="590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2"/>
      <c r="R152" s="592"/>
      <c r="S152" s="592"/>
      <c r="T152" s="593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255</v>
      </c>
      <c r="B153" s="54" t="s">
        <v>256</v>
      </c>
      <c r="C153" s="31">
        <v>4301030961</v>
      </c>
      <c r="D153" s="589">
        <v>4607091387636</v>
      </c>
      <c r="E153" s="590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2"/>
      <c r="R153" s="592"/>
      <c r="S153" s="592"/>
      <c r="T153" s="593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257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258</v>
      </c>
      <c r="B154" s="54" t="s">
        <v>259</v>
      </c>
      <c r="C154" s="31">
        <v>4301030963</v>
      </c>
      <c r="D154" s="589">
        <v>4607091382426</v>
      </c>
      <c r="E154" s="590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2"/>
      <c r="R154" s="592"/>
      <c r="S154" s="592"/>
      <c r="T154" s="593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260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9"/>
      <c r="B155" s="595"/>
      <c r="C155" s="595"/>
      <c r="D155" s="595"/>
      <c r="E155" s="595"/>
      <c r="F155" s="595"/>
      <c r="G155" s="595"/>
      <c r="H155" s="595"/>
      <c r="I155" s="595"/>
      <c r="J155" s="595"/>
      <c r="K155" s="595"/>
      <c r="L155" s="595"/>
      <c r="M155" s="595"/>
      <c r="N155" s="595"/>
      <c r="O155" s="600"/>
      <c r="P155" s="596" t="s">
        <v>72</v>
      </c>
      <c r="Q155" s="597"/>
      <c r="R155" s="597"/>
      <c r="S155" s="597"/>
      <c r="T155" s="597"/>
      <c r="U155" s="597"/>
      <c r="V155" s="598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5"/>
      <c r="B156" s="595"/>
      <c r="C156" s="595"/>
      <c r="D156" s="595"/>
      <c r="E156" s="595"/>
      <c r="F156" s="595"/>
      <c r="G156" s="595"/>
      <c r="H156" s="595"/>
      <c r="I156" s="595"/>
      <c r="J156" s="595"/>
      <c r="K156" s="595"/>
      <c r="L156" s="595"/>
      <c r="M156" s="595"/>
      <c r="N156" s="595"/>
      <c r="O156" s="600"/>
      <c r="P156" s="596" t="s">
        <v>72</v>
      </c>
      <c r="Q156" s="597"/>
      <c r="R156" s="597"/>
      <c r="S156" s="597"/>
      <c r="T156" s="597"/>
      <c r="U156" s="597"/>
      <c r="V156" s="598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615" t="s">
        <v>261</v>
      </c>
      <c r="B157" s="616"/>
      <c r="C157" s="616"/>
      <c r="D157" s="616"/>
      <c r="E157" s="616"/>
      <c r="F157" s="616"/>
      <c r="G157" s="616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6"/>
      <c r="S157" s="616"/>
      <c r="T157" s="616"/>
      <c r="U157" s="616"/>
      <c r="V157" s="616"/>
      <c r="W157" s="616"/>
      <c r="X157" s="616"/>
      <c r="Y157" s="616"/>
      <c r="Z157" s="616"/>
      <c r="AA157" s="48"/>
      <c r="AB157" s="48"/>
      <c r="AC157" s="48"/>
    </row>
    <row r="158" spans="1:68" ht="16.5" hidden="1" customHeight="1" x14ac:dyDescent="0.25">
      <c r="A158" s="644" t="s">
        <v>262</v>
      </c>
      <c r="B158" s="595"/>
      <c r="C158" s="595"/>
      <c r="D158" s="595"/>
      <c r="E158" s="595"/>
      <c r="F158" s="595"/>
      <c r="G158" s="595"/>
      <c r="H158" s="595"/>
      <c r="I158" s="595"/>
      <c r="J158" s="595"/>
      <c r="K158" s="595"/>
      <c r="L158" s="595"/>
      <c r="M158" s="595"/>
      <c r="N158" s="595"/>
      <c r="O158" s="595"/>
      <c r="P158" s="595"/>
      <c r="Q158" s="595"/>
      <c r="R158" s="595"/>
      <c r="S158" s="595"/>
      <c r="T158" s="595"/>
      <c r="U158" s="595"/>
      <c r="V158" s="595"/>
      <c r="W158" s="595"/>
      <c r="X158" s="595"/>
      <c r="Y158" s="595"/>
      <c r="Z158" s="595"/>
      <c r="AA158" s="578"/>
      <c r="AB158" s="578"/>
      <c r="AC158" s="578"/>
    </row>
    <row r="159" spans="1:68" ht="14.25" hidden="1" customHeight="1" x14ac:dyDescent="0.25">
      <c r="A159" s="594" t="s">
        <v>137</v>
      </c>
      <c r="B159" s="595"/>
      <c r="C159" s="595"/>
      <c r="D159" s="595"/>
      <c r="E159" s="595"/>
      <c r="F159" s="595"/>
      <c r="G159" s="595"/>
      <c r="H159" s="595"/>
      <c r="I159" s="595"/>
      <c r="J159" s="595"/>
      <c r="K159" s="595"/>
      <c r="L159" s="595"/>
      <c r="M159" s="595"/>
      <c r="N159" s="595"/>
      <c r="O159" s="595"/>
      <c r="P159" s="595"/>
      <c r="Q159" s="595"/>
      <c r="R159" s="595"/>
      <c r="S159" s="595"/>
      <c r="T159" s="595"/>
      <c r="U159" s="595"/>
      <c r="V159" s="595"/>
      <c r="W159" s="595"/>
      <c r="X159" s="595"/>
      <c r="Y159" s="595"/>
      <c r="Z159" s="595"/>
      <c r="AA159" s="579"/>
      <c r="AB159" s="579"/>
      <c r="AC159" s="579"/>
    </row>
    <row r="160" spans="1:68" ht="27" hidden="1" customHeight="1" x14ac:dyDescent="0.25">
      <c r="A160" s="54" t="s">
        <v>263</v>
      </c>
      <c r="B160" s="54" t="s">
        <v>264</v>
      </c>
      <c r="C160" s="31">
        <v>4301020323</v>
      </c>
      <c r="D160" s="589">
        <v>4680115886223</v>
      </c>
      <c r="E160" s="590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2"/>
      <c r="R160" s="592"/>
      <c r="S160" s="592"/>
      <c r="T160" s="593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265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9"/>
      <c r="B161" s="595"/>
      <c r="C161" s="595"/>
      <c r="D161" s="595"/>
      <c r="E161" s="595"/>
      <c r="F161" s="595"/>
      <c r="G161" s="595"/>
      <c r="H161" s="595"/>
      <c r="I161" s="595"/>
      <c r="J161" s="595"/>
      <c r="K161" s="595"/>
      <c r="L161" s="595"/>
      <c r="M161" s="595"/>
      <c r="N161" s="595"/>
      <c r="O161" s="600"/>
      <c r="P161" s="596" t="s">
        <v>72</v>
      </c>
      <c r="Q161" s="597"/>
      <c r="R161" s="597"/>
      <c r="S161" s="597"/>
      <c r="T161" s="597"/>
      <c r="U161" s="597"/>
      <c r="V161" s="598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5"/>
      <c r="B162" s="595"/>
      <c r="C162" s="595"/>
      <c r="D162" s="595"/>
      <c r="E162" s="595"/>
      <c r="F162" s="595"/>
      <c r="G162" s="595"/>
      <c r="H162" s="595"/>
      <c r="I162" s="595"/>
      <c r="J162" s="595"/>
      <c r="K162" s="595"/>
      <c r="L162" s="595"/>
      <c r="M162" s="595"/>
      <c r="N162" s="595"/>
      <c r="O162" s="600"/>
      <c r="P162" s="596" t="s">
        <v>72</v>
      </c>
      <c r="Q162" s="597"/>
      <c r="R162" s="597"/>
      <c r="S162" s="597"/>
      <c r="T162" s="597"/>
      <c r="U162" s="597"/>
      <c r="V162" s="598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4" t="s">
        <v>64</v>
      </c>
      <c r="B163" s="595"/>
      <c r="C163" s="595"/>
      <c r="D163" s="595"/>
      <c r="E163" s="595"/>
      <c r="F163" s="595"/>
      <c r="G163" s="595"/>
      <c r="H163" s="595"/>
      <c r="I163" s="595"/>
      <c r="J163" s="595"/>
      <c r="K163" s="595"/>
      <c r="L163" s="595"/>
      <c r="M163" s="595"/>
      <c r="N163" s="595"/>
      <c r="O163" s="595"/>
      <c r="P163" s="595"/>
      <c r="Q163" s="595"/>
      <c r="R163" s="595"/>
      <c r="S163" s="595"/>
      <c r="T163" s="595"/>
      <c r="U163" s="595"/>
      <c r="V163" s="595"/>
      <c r="W163" s="595"/>
      <c r="X163" s="595"/>
      <c r="Y163" s="595"/>
      <c r="Z163" s="595"/>
      <c r="AA163" s="579"/>
      <c r="AB163" s="579"/>
      <c r="AC163" s="579"/>
    </row>
    <row r="164" spans="1:68" ht="27" customHeight="1" x14ac:dyDescent="0.25">
      <c r="A164" s="54" t="s">
        <v>266</v>
      </c>
      <c r="B164" s="54" t="s">
        <v>267</v>
      </c>
      <c r="C164" s="31">
        <v>4301031191</v>
      </c>
      <c r="D164" s="589">
        <v>4680115880993</v>
      </c>
      <c r="E164" s="590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2"/>
      <c r="R164" s="592"/>
      <c r="S164" s="592"/>
      <c r="T164" s="593"/>
      <c r="U164" s="34"/>
      <c r="V164" s="34"/>
      <c r="W164" s="35" t="s">
        <v>70</v>
      </c>
      <c r="X164" s="583">
        <v>50</v>
      </c>
      <c r="Y164" s="584">
        <f t="shared" ref="Y164:Y172" si="21">IFERROR(IF(X164="",0,CEILING((X164/$H164),1)*$H164),"")</f>
        <v>50.400000000000006</v>
      </c>
      <c r="Z164" s="36">
        <f>IFERROR(IF(Y164=0,"",ROUNDUP(Y164/H164,0)*0.00902),"")</f>
        <v>0.10824</v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53.214285714285715</v>
      </c>
      <c r="BN164" s="64">
        <f t="shared" ref="BN164:BN172" si="23">IFERROR(Y164*I164/H164,"0")</f>
        <v>53.64</v>
      </c>
      <c r="BO164" s="64">
        <f t="shared" ref="BO164:BO172" si="24">IFERROR(1/J164*(X164/H164),"0")</f>
        <v>9.0187590187590191E-2</v>
      </c>
      <c r="BP164" s="64">
        <f t="shared" ref="BP164:BP172" si="25">IFERROR(1/J164*(Y164/H164),"0")</f>
        <v>9.0909090909090912E-2</v>
      </c>
    </row>
    <row r="165" spans="1:68" ht="27" customHeight="1" x14ac:dyDescent="0.25">
      <c r="A165" s="54" t="s">
        <v>269</v>
      </c>
      <c r="B165" s="54" t="s">
        <v>270</v>
      </c>
      <c r="C165" s="31">
        <v>4301031204</v>
      </c>
      <c r="D165" s="589">
        <v>4680115881761</v>
      </c>
      <c r="E165" s="590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2"/>
      <c r="R165" s="592"/>
      <c r="S165" s="592"/>
      <c r="T165" s="593"/>
      <c r="U165" s="34"/>
      <c r="V165" s="34"/>
      <c r="W165" s="35" t="s">
        <v>70</v>
      </c>
      <c r="X165" s="583">
        <v>30</v>
      </c>
      <c r="Y165" s="584">
        <f t="shared" si="21"/>
        <v>33.6</v>
      </c>
      <c r="Z165" s="36">
        <f>IFERROR(IF(Y165=0,"",ROUNDUP(Y165/H165,0)*0.00902),"")</f>
        <v>7.2160000000000002E-2</v>
      </c>
      <c r="AA165" s="56"/>
      <c r="AB165" s="57"/>
      <c r="AC165" s="205" t="s">
        <v>271</v>
      </c>
      <c r="AG165" s="64"/>
      <c r="AJ165" s="68"/>
      <c r="AK165" s="68">
        <v>0</v>
      </c>
      <c r="BB165" s="206" t="s">
        <v>1</v>
      </c>
      <c r="BM165" s="64">
        <f t="shared" si="22"/>
        <v>31.928571428571427</v>
      </c>
      <c r="BN165" s="64">
        <f t="shared" si="23"/>
        <v>35.76</v>
      </c>
      <c r="BO165" s="64">
        <f t="shared" si="24"/>
        <v>5.4112554112554112E-2</v>
      </c>
      <c r="BP165" s="64">
        <f t="shared" si="25"/>
        <v>6.0606060606060608E-2</v>
      </c>
    </row>
    <row r="166" spans="1:68" ht="27" customHeight="1" x14ac:dyDescent="0.25">
      <c r="A166" s="54" t="s">
        <v>272</v>
      </c>
      <c r="B166" s="54" t="s">
        <v>273</v>
      </c>
      <c r="C166" s="31">
        <v>4301031201</v>
      </c>
      <c r="D166" s="589">
        <v>4680115881563</v>
      </c>
      <c r="E166" s="590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2"/>
      <c r="R166" s="592"/>
      <c r="S166" s="592"/>
      <c r="T166" s="593"/>
      <c r="U166" s="34"/>
      <c r="V166" s="34"/>
      <c r="W166" s="35" t="s">
        <v>70</v>
      </c>
      <c r="X166" s="583">
        <v>100</v>
      </c>
      <c r="Y166" s="584">
        <f t="shared" si="21"/>
        <v>100.80000000000001</v>
      </c>
      <c r="Z166" s="36">
        <f>IFERROR(IF(Y166=0,"",ROUNDUP(Y166/H166,0)*0.00902),"")</f>
        <v>0.21648000000000001</v>
      </c>
      <c r="AA166" s="56"/>
      <c r="AB166" s="57"/>
      <c r="AC166" s="207" t="s">
        <v>274</v>
      </c>
      <c r="AG166" s="64"/>
      <c r="AJ166" s="68"/>
      <c r="AK166" s="68">
        <v>0</v>
      </c>
      <c r="BB166" s="208" t="s">
        <v>1</v>
      </c>
      <c r="BM166" s="64">
        <f t="shared" si="22"/>
        <v>105</v>
      </c>
      <c r="BN166" s="64">
        <f t="shared" si="23"/>
        <v>105.84000000000002</v>
      </c>
      <c r="BO166" s="64">
        <f t="shared" si="24"/>
        <v>0.18037518037518038</v>
      </c>
      <c r="BP166" s="64">
        <f t="shared" si="25"/>
        <v>0.18181818181818182</v>
      </c>
    </row>
    <row r="167" spans="1:68" ht="27" customHeight="1" x14ac:dyDescent="0.25">
      <c r="A167" s="54" t="s">
        <v>275</v>
      </c>
      <c r="B167" s="54" t="s">
        <v>276</v>
      </c>
      <c r="C167" s="31">
        <v>4301031199</v>
      </c>
      <c r="D167" s="589">
        <v>4680115880986</v>
      </c>
      <c r="E167" s="590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2"/>
      <c r="R167" s="592"/>
      <c r="S167" s="592"/>
      <c r="T167" s="593"/>
      <c r="U167" s="34"/>
      <c r="V167" s="34"/>
      <c r="W167" s="35" t="s">
        <v>70</v>
      </c>
      <c r="X167" s="583">
        <v>70</v>
      </c>
      <c r="Y167" s="584">
        <f t="shared" si="21"/>
        <v>71.400000000000006</v>
      </c>
      <c r="Z167" s="36">
        <f>IFERROR(IF(Y167=0,"",ROUNDUP(Y167/H167,0)*0.00502),"")</f>
        <v>0.17068</v>
      </c>
      <c r="AA167" s="56"/>
      <c r="AB167" s="57"/>
      <c r="AC167" s="209" t="s">
        <v>268</v>
      </c>
      <c r="AG167" s="64"/>
      <c r="AJ167" s="68"/>
      <c r="AK167" s="68">
        <v>0</v>
      </c>
      <c r="BB167" s="210" t="s">
        <v>1</v>
      </c>
      <c r="BM167" s="64">
        <f t="shared" si="22"/>
        <v>74.333333333333329</v>
      </c>
      <c r="BN167" s="64">
        <f t="shared" si="23"/>
        <v>75.820000000000007</v>
      </c>
      <c r="BO167" s="64">
        <f t="shared" si="24"/>
        <v>0.14245014245014245</v>
      </c>
      <c r="BP167" s="64">
        <f t="shared" si="25"/>
        <v>0.14529914529914531</v>
      </c>
    </row>
    <row r="168" spans="1:68" ht="27" customHeight="1" x14ac:dyDescent="0.25">
      <c r="A168" s="54" t="s">
        <v>277</v>
      </c>
      <c r="B168" s="54" t="s">
        <v>278</v>
      </c>
      <c r="C168" s="31">
        <v>4301031205</v>
      </c>
      <c r="D168" s="589">
        <v>4680115881785</v>
      </c>
      <c r="E168" s="590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2"/>
      <c r="R168" s="592"/>
      <c r="S168" s="592"/>
      <c r="T168" s="593"/>
      <c r="U168" s="34"/>
      <c r="V168" s="34"/>
      <c r="W168" s="35" t="s">
        <v>70</v>
      </c>
      <c r="X168" s="583">
        <v>87.5</v>
      </c>
      <c r="Y168" s="584">
        <f t="shared" si="21"/>
        <v>88.2</v>
      </c>
      <c r="Z168" s="36">
        <f>IFERROR(IF(Y168=0,"",ROUNDUP(Y168/H168,0)*0.00502),"")</f>
        <v>0.21084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22"/>
        <v>92.916666666666657</v>
      </c>
      <c r="BN168" s="64">
        <f t="shared" si="23"/>
        <v>93.66</v>
      </c>
      <c r="BO168" s="64">
        <f t="shared" si="24"/>
        <v>0.17806267806267806</v>
      </c>
      <c r="BP168" s="64">
        <f t="shared" si="25"/>
        <v>0.17948717948717952</v>
      </c>
    </row>
    <row r="169" spans="1:68" ht="27" hidden="1" customHeight="1" x14ac:dyDescent="0.25">
      <c r="A169" s="54" t="s">
        <v>279</v>
      </c>
      <c r="B169" s="54" t="s">
        <v>280</v>
      </c>
      <c r="C169" s="31">
        <v>4301031399</v>
      </c>
      <c r="D169" s="589">
        <v>4680115886537</v>
      </c>
      <c r="E169" s="590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2"/>
      <c r="R169" s="592"/>
      <c r="S169" s="592"/>
      <c r="T169" s="593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282</v>
      </c>
      <c r="B170" s="54" t="s">
        <v>283</v>
      </c>
      <c r="C170" s="31">
        <v>4301031202</v>
      </c>
      <c r="D170" s="589">
        <v>4680115881679</v>
      </c>
      <c r="E170" s="590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2"/>
      <c r="R170" s="592"/>
      <c r="S170" s="592"/>
      <c r="T170" s="593"/>
      <c r="U170" s="34"/>
      <c r="V170" s="34"/>
      <c r="W170" s="35" t="s">
        <v>70</v>
      </c>
      <c r="X170" s="583">
        <v>210</v>
      </c>
      <c r="Y170" s="584">
        <f t="shared" si="21"/>
        <v>210</v>
      </c>
      <c r="Z170" s="36">
        <f>IFERROR(IF(Y170=0,"",ROUNDUP(Y170/H170,0)*0.00502),"")</f>
        <v>0.502</v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220.00000000000003</v>
      </c>
      <c r="BN170" s="64">
        <f t="shared" si="23"/>
        <v>220.00000000000003</v>
      </c>
      <c r="BO170" s="64">
        <f t="shared" si="24"/>
        <v>0.42735042735042739</v>
      </c>
      <c r="BP170" s="64">
        <f t="shared" si="25"/>
        <v>0.42735042735042739</v>
      </c>
    </row>
    <row r="171" spans="1:68" ht="27" hidden="1" customHeight="1" x14ac:dyDescent="0.25">
      <c r="A171" s="54" t="s">
        <v>284</v>
      </c>
      <c r="B171" s="54" t="s">
        <v>285</v>
      </c>
      <c r="C171" s="31">
        <v>4301031158</v>
      </c>
      <c r="D171" s="589">
        <v>4680115880191</v>
      </c>
      <c r="E171" s="590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2"/>
      <c r="R171" s="592"/>
      <c r="S171" s="592"/>
      <c r="T171" s="593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286</v>
      </c>
      <c r="B172" s="54" t="s">
        <v>287</v>
      </c>
      <c r="C172" s="31">
        <v>4301031245</v>
      </c>
      <c r="D172" s="589">
        <v>4680115883963</v>
      </c>
      <c r="E172" s="590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2"/>
      <c r="R172" s="592"/>
      <c r="S172" s="592"/>
      <c r="T172" s="593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599"/>
      <c r="B173" s="595"/>
      <c r="C173" s="595"/>
      <c r="D173" s="595"/>
      <c r="E173" s="595"/>
      <c r="F173" s="595"/>
      <c r="G173" s="595"/>
      <c r="H173" s="595"/>
      <c r="I173" s="595"/>
      <c r="J173" s="595"/>
      <c r="K173" s="595"/>
      <c r="L173" s="595"/>
      <c r="M173" s="595"/>
      <c r="N173" s="595"/>
      <c r="O173" s="600"/>
      <c r="P173" s="596" t="s">
        <v>72</v>
      </c>
      <c r="Q173" s="597"/>
      <c r="R173" s="597"/>
      <c r="S173" s="597"/>
      <c r="T173" s="597"/>
      <c r="U173" s="597"/>
      <c r="V173" s="598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217.85714285714286</v>
      </c>
      <c r="Y173" s="585">
        <f>IFERROR(Y164/H164,"0")+IFERROR(Y165/H165,"0")+IFERROR(Y166/H166,"0")+IFERROR(Y167/H167,"0")+IFERROR(Y168/H168,"0")+IFERROR(Y169/H169,"0")+IFERROR(Y170/H170,"0")+IFERROR(Y171/H171,"0")+IFERROR(Y172/H172,"0")</f>
        <v>220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1.2804000000000002</v>
      </c>
      <c r="AA173" s="586"/>
      <c r="AB173" s="586"/>
      <c r="AC173" s="586"/>
    </row>
    <row r="174" spans="1:68" x14ac:dyDescent="0.2">
      <c r="A174" s="595"/>
      <c r="B174" s="595"/>
      <c r="C174" s="595"/>
      <c r="D174" s="595"/>
      <c r="E174" s="595"/>
      <c r="F174" s="595"/>
      <c r="G174" s="595"/>
      <c r="H174" s="595"/>
      <c r="I174" s="595"/>
      <c r="J174" s="595"/>
      <c r="K174" s="595"/>
      <c r="L174" s="595"/>
      <c r="M174" s="595"/>
      <c r="N174" s="595"/>
      <c r="O174" s="600"/>
      <c r="P174" s="596" t="s">
        <v>72</v>
      </c>
      <c r="Q174" s="597"/>
      <c r="R174" s="597"/>
      <c r="S174" s="597"/>
      <c r="T174" s="597"/>
      <c r="U174" s="597"/>
      <c r="V174" s="598"/>
      <c r="W174" s="37" t="s">
        <v>70</v>
      </c>
      <c r="X174" s="585">
        <f>IFERROR(SUM(X164:X172),"0")</f>
        <v>547.5</v>
      </c>
      <c r="Y174" s="585">
        <f>IFERROR(SUM(Y164:Y172),"0")</f>
        <v>554.40000000000009</v>
      </c>
      <c r="Z174" s="37"/>
      <c r="AA174" s="586"/>
      <c r="AB174" s="586"/>
      <c r="AC174" s="586"/>
    </row>
    <row r="175" spans="1:68" ht="14.25" hidden="1" customHeight="1" x14ac:dyDescent="0.25">
      <c r="A175" s="594" t="s">
        <v>95</v>
      </c>
      <c r="B175" s="595"/>
      <c r="C175" s="595"/>
      <c r="D175" s="595"/>
      <c r="E175" s="595"/>
      <c r="F175" s="595"/>
      <c r="G175" s="595"/>
      <c r="H175" s="595"/>
      <c r="I175" s="595"/>
      <c r="J175" s="595"/>
      <c r="K175" s="595"/>
      <c r="L175" s="595"/>
      <c r="M175" s="595"/>
      <c r="N175" s="595"/>
      <c r="O175" s="595"/>
      <c r="P175" s="595"/>
      <c r="Q175" s="595"/>
      <c r="R175" s="595"/>
      <c r="S175" s="595"/>
      <c r="T175" s="595"/>
      <c r="U175" s="595"/>
      <c r="V175" s="595"/>
      <c r="W175" s="595"/>
      <c r="X175" s="595"/>
      <c r="Y175" s="595"/>
      <c r="Z175" s="595"/>
      <c r="AA175" s="579"/>
      <c r="AB175" s="579"/>
      <c r="AC175" s="579"/>
    </row>
    <row r="176" spans="1:68" ht="27" customHeight="1" x14ac:dyDescent="0.25">
      <c r="A176" s="54" t="s">
        <v>289</v>
      </c>
      <c r="B176" s="54" t="s">
        <v>290</v>
      </c>
      <c r="C176" s="31">
        <v>4301032053</v>
      </c>
      <c r="D176" s="589">
        <v>4680115886780</v>
      </c>
      <c r="E176" s="590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60</v>
      </c>
      <c r="P176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2"/>
      <c r="R176" s="592"/>
      <c r="S176" s="592"/>
      <c r="T176" s="593"/>
      <c r="U176" s="34"/>
      <c r="V176" s="34"/>
      <c r="W176" s="35" t="s">
        <v>70</v>
      </c>
      <c r="X176" s="583">
        <v>5.6000000000000014</v>
      </c>
      <c r="Y176" s="584">
        <f>IFERROR(IF(X176="",0,CEILING((X176/$H176),1)*$H176),"")</f>
        <v>6.3</v>
      </c>
      <c r="Z176" s="36">
        <f>IFERROR(IF(Y176=0,"",ROUNDUP(Y176/H176,0)*0.0059),"")</f>
        <v>2.9499999999999998E-2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6.4444444444444455</v>
      </c>
      <c r="BN176" s="64">
        <f>IFERROR(Y176*I176/H176,"0")</f>
        <v>7.25</v>
      </c>
      <c r="BO176" s="64">
        <f>IFERROR(1/J176*(X176/H176),"0")</f>
        <v>2.0576131687242802E-2</v>
      </c>
      <c r="BP176" s="64">
        <f>IFERROR(1/J176*(Y176/H176),"0")</f>
        <v>2.3148148148148147E-2</v>
      </c>
    </row>
    <row r="177" spans="1:68" ht="27" customHeight="1" x14ac:dyDescent="0.25">
      <c r="A177" s="54" t="s">
        <v>294</v>
      </c>
      <c r="B177" s="54" t="s">
        <v>295</v>
      </c>
      <c r="C177" s="31">
        <v>4301032051</v>
      </c>
      <c r="D177" s="589">
        <v>4680115886742</v>
      </c>
      <c r="E177" s="590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2"/>
      <c r="R177" s="592"/>
      <c r="S177" s="592"/>
      <c r="T177" s="593"/>
      <c r="U177" s="34"/>
      <c r="V177" s="34"/>
      <c r="W177" s="35" t="s">
        <v>70</v>
      </c>
      <c r="X177" s="583">
        <v>7.0000000000000009</v>
      </c>
      <c r="Y177" s="584">
        <f>IFERROR(IF(X177="",0,CEILING((X177/$H177),1)*$H177),"")</f>
        <v>7.5600000000000005</v>
      </c>
      <c r="Z177" s="36">
        <f>IFERROR(IF(Y177=0,"",ROUNDUP(Y177/H177,0)*0.0059),"")</f>
        <v>3.5400000000000001E-2</v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8.0555555555555554</v>
      </c>
      <c r="BN177" s="64">
        <f>IFERROR(Y177*I177/H177,"0")</f>
        <v>8.6999999999999993</v>
      </c>
      <c r="BO177" s="64">
        <f>IFERROR(1/J177*(X177/H177),"0")</f>
        <v>2.5720164609053499E-2</v>
      </c>
      <c r="BP177" s="64">
        <f>IFERROR(1/J177*(Y177/H177),"0")</f>
        <v>2.7777777777777776E-2</v>
      </c>
    </row>
    <row r="178" spans="1:68" ht="27" customHeight="1" x14ac:dyDescent="0.25">
      <c r="A178" s="54" t="s">
        <v>297</v>
      </c>
      <c r="B178" s="54" t="s">
        <v>298</v>
      </c>
      <c r="C178" s="31">
        <v>4301032052</v>
      </c>
      <c r="D178" s="589">
        <v>4680115886766</v>
      </c>
      <c r="E178" s="590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2"/>
      <c r="R178" s="592"/>
      <c r="S178" s="592"/>
      <c r="T178" s="593"/>
      <c r="U178" s="34"/>
      <c r="V178" s="34"/>
      <c r="W178" s="35" t="s">
        <v>70</v>
      </c>
      <c r="X178" s="583">
        <v>7.0000000000000009</v>
      </c>
      <c r="Y178" s="584">
        <f>IFERROR(IF(X178="",0,CEILING((X178/$H178),1)*$H178),"")</f>
        <v>7.5600000000000005</v>
      </c>
      <c r="Z178" s="36">
        <f>IFERROR(IF(Y178=0,"",ROUNDUP(Y178/H178,0)*0.0059),"")</f>
        <v>3.5400000000000001E-2</v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8.0555555555555554</v>
      </c>
      <c r="BN178" s="64">
        <f>IFERROR(Y178*I178/H178,"0")</f>
        <v>8.6999999999999993</v>
      </c>
      <c r="BO178" s="64">
        <f>IFERROR(1/J178*(X178/H178),"0")</f>
        <v>2.5720164609053499E-2</v>
      </c>
      <c r="BP178" s="64">
        <f>IFERROR(1/J178*(Y178/H178),"0")</f>
        <v>2.7777777777777776E-2</v>
      </c>
    </row>
    <row r="179" spans="1:68" x14ac:dyDescent="0.2">
      <c r="A179" s="599"/>
      <c r="B179" s="595"/>
      <c r="C179" s="595"/>
      <c r="D179" s="595"/>
      <c r="E179" s="595"/>
      <c r="F179" s="595"/>
      <c r="G179" s="595"/>
      <c r="H179" s="595"/>
      <c r="I179" s="595"/>
      <c r="J179" s="595"/>
      <c r="K179" s="595"/>
      <c r="L179" s="595"/>
      <c r="M179" s="595"/>
      <c r="N179" s="595"/>
      <c r="O179" s="600"/>
      <c r="P179" s="596" t="s">
        <v>72</v>
      </c>
      <c r="Q179" s="597"/>
      <c r="R179" s="597"/>
      <c r="S179" s="597"/>
      <c r="T179" s="597"/>
      <c r="U179" s="597"/>
      <c r="V179" s="598"/>
      <c r="W179" s="37" t="s">
        <v>73</v>
      </c>
      <c r="X179" s="585">
        <f>IFERROR(X176/H176,"0")+IFERROR(X177/H177,"0")+IFERROR(X178/H178,"0")</f>
        <v>15.555555555555557</v>
      </c>
      <c r="Y179" s="585">
        <f>IFERROR(Y176/H176,"0")+IFERROR(Y177/H177,"0")+IFERROR(Y178/H178,"0")</f>
        <v>17</v>
      </c>
      <c r="Z179" s="585">
        <f>IFERROR(IF(Z176="",0,Z176),"0")+IFERROR(IF(Z177="",0,Z177),"0")+IFERROR(IF(Z178="",0,Z178),"0")</f>
        <v>0.1003</v>
      </c>
      <c r="AA179" s="586"/>
      <c r="AB179" s="586"/>
      <c r="AC179" s="586"/>
    </row>
    <row r="180" spans="1:68" x14ac:dyDescent="0.2">
      <c r="A180" s="595"/>
      <c r="B180" s="595"/>
      <c r="C180" s="595"/>
      <c r="D180" s="595"/>
      <c r="E180" s="595"/>
      <c r="F180" s="595"/>
      <c r="G180" s="595"/>
      <c r="H180" s="595"/>
      <c r="I180" s="595"/>
      <c r="J180" s="595"/>
      <c r="K180" s="595"/>
      <c r="L180" s="595"/>
      <c r="M180" s="595"/>
      <c r="N180" s="595"/>
      <c r="O180" s="600"/>
      <c r="P180" s="596" t="s">
        <v>72</v>
      </c>
      <c r="Q180" s="597"/>
      <c r="R180" s="597"/>
      <c r="S180" s="597"/>
      <c r="T180" s="597"/>
      <c r="U180" s="597"/>
      <c r="V180" s="598"/>
      <c r="W180" s="37" t="s">
        <v>70</v>
      </c>
      <c r="X180" s="585">
        <f>IFERROR(SUM(X176:X178),"0")</f>
        <v>19.600000000000001</v>
      </c>
      <c r="Y180" s="585">
        <f>IFERROR(SUM(Y176:Y178),"0")</f>
        <v>21.42</v>
      </c>
      <c r="Z180" s="37"/>
      <c r="AA180" s="586"/>
      <c r="AB180" s="586"/>
      <c r="AC180" s="586"/>
    </row>
    <row r="181" spans="1:68" ht="14.25" hidden="1" customHeight="1" x14ac:dyDescent="0.25">
      <c r="A181" s="594" t="s">
        <v>299</v>
      </c>
      <c r="B181" s="595"/>
      <c r="C181" s="595"/>
      <c r="D181" s="595"/>
      <c r="E181" s="595"/>
      <c r="F181" s="595"/>
      <c r="G181" s="595"/>
      <c r="H181" s="595"/>
      <c r="I181" s="595"/>
      <c r="J181" s="595"/>
      <c r="K181" s="595"/>
      <c r="L181" s="595"/>
      <c r="M181" s="595"/>
      <c r="N181" s="595"/>
      <c r="O181" s="595"/>
      <c r="P181" s="595"/>
      <c r="Q181" s="595"/>
      <c r="R181" s="595"/>
      <c r="S181" s="595"/>
      <c r="T181" s="595"/>
      <c r="U181" s="595"/>
      <c r="V181" s="595"/>
      <c r="W181" s="595"/>
      <c r="X181" s="595"/>
      <c r="Y181" s="595"/>
      <c r="Z181" s="595"/>
      <c r="AA181" s="579"/>
      <c r="AB181" s="579"/>
      <c r="AC181" s="579"/>
    </row>
    <row r="182" spans="1:68" ht="27" customHeight="1" x14ac:dyDescent="0.25">
      <c r="A182" s="54" t="s">
        <v>300</v>
      </c>
      <c r="B182" s="54" t="s">
        <v>301</v>
      </c>
      <c r="C182" s="31">
        <v>4301170013</v>
      </c>
      <c r="D182" s="589">
        <v>4680115886797</v>
      </c>
      <c r="E182" s="590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291</v>
      </c>
      <c r="L182" s="32"/>
      <c r="M182" s="33" t="s">
        <v>292</v>
      </c>
      <c r="N182" s="33"/>
      <c r="O182" s="32">
        <v>90</v>
      </c>
      <c r="P182" s="7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2"/>
      <c r="R182" s="592"/>
      <c r="S182" s="592"/>
      <c r="T182" s="593"/>
      <c r="U182" s="34"/>
      <c r="V182" s="34"/>
      <c r="W182" s="35" t="s">
        <v>70</v>
      </c>
      <c r="X182" s="583">
        <v>7.0000000000000009</v>
      </c>
      <c r="Y182" s="584">
        <f>IFERROR(IF(X182="",0,CEILING((X182/$H182),1)*$H182),"")</f>
        <v>7.5600000000000005</v>
      </c>
      <c r="Z182" s="36">
        <f>IFERROR(IF(Y182=0,"",ROUNDUP(Y182/H182,0)*0.0059),"")</f>
        <v>3.5400000000000001E-2</v>
      </c>
      <c r="AA182" s="56"/>
      <c r="AB182" s="57"/>
      <c r="AC182" s="227" t="s">
        <v>296</v>
      </c>
      <c r="AG182" s="64"/>
      <c r="AJ182" s="68"/>
      <c r="AK182" s="68">
        <v>0</v>
      </c>
      <c r="BB182" s="228" t="s">
        <v>1</v>
      </c>
      <c r="BM182" s="64">
        <f>IFERROR(X182*I182/H182,"0")</f>
        <v>8.0555555555555554</v>
      </c>
      <c r="BN182" s="64">
        <f>IFERROR(Y182*I182/H182,"0")</f>
        <v>8.6999999999999993</v>
      </c>
      <c r="BO182" s="64">
        <f>IFERROR(1/J182*(X182/H182),"0")</f>
        <v>2.5720164609053499E-2</v>
      </c>
      <c r="BP182" s="64">
        <f>IFERROR(1/J182*(Y182/H182),"0")</f>
        <v>2.7777777777777776E-2</v>
      </c>
    </row>
    <row r="183" spans="1:68" x14ac:dyDescent="0.2">
      <c r="A183" s="599"/>
      <c r="B183" s="595"/>
      <c r="C183" s="595"/>
      <c r="D183" s="595"/>
      <c r="E183" s="595"/>
      <c r="F183" s="595"/>
      <c r="G183" s="595"/>
      <c r="H183" s="595"/>
      <c r="I183" s="595"/>
      <c r="J183" s="595"/>
      <c r="K183" s="595"/>
      <c r="L183" s="595"/>
      <c r="M183" s="595"/>
      <c r="N183" s="595"/>
      <c r="O183" s="600"/>
      <c r="P183" s="596" t="s">
        <v>72</v>
      </c>
      <c r="Q183" s="597"/>
      <c r="R183" s="597"/>
      <c r="S183" s="597"/>
      <c r="T183" s="597"/>
      <c r="U183" s="597"/>
      <c r="V183" s="598"/>
      <c r="W183" s="37" t="s">
        <v>73</v>
      </c>
      <c r="X183" s="585">
        <f>IFERROR(X182/H182,"0")</f>
        <v>5.5555555555555562</v>
      </c>
      <c r="Y183" s="585">
        <f>IFERROR(Y182/H182,"0")</f>
        <v>6</v>
      </c>
      <c r="Z183" s="585">
        <f>IFERROR(IF(Z182="",0,Z182),"0")</f>
        <v>3.5400000000000001E-2</v>
      </c>
      <c r="AA183" s="586"/>
      <c r="AB183" s="586"/>
      <c r="AC183" s="586"/>
    </row>
    <row r="184" spans="1:68" x14ac:dyDescent="0.2">
      <c r="A184" s="595"/>
      <c r="B184" s="595"/>
      <c r="C184" s="595"/>
      <c r="D184" s="595"/>
      <c r="E184" s="595"/>
      <c r="F184" s="595"/>
      <c r="G184" s="595"/>
      <c r="H184" s="595"/>
      <c r="I184" s="595"/>
      <c r="J184" s="595"/>
      <c r="K184" s="595"/>
      <c r="L184" s="595"/>
      <c r="M184" s="595"/>
      <c r="N184" s="595"/>
      <c r="O184" s="600"/>
      <c r="P184" s="596" t="s">
        <v>72</v>
      </c>
      <c r="Q184" s="597"/>
      <c r="R184" s="597"/>
      <c r="S184" s="597"/>
      <c r="T184" s="597"/>
      <c r="U184" s="597"/>
      <c r="V184" s="598"/>
      <c r="W184" s="37" t="s">
        <v>70</v>
      </c>
      <c r="X184" s="585">
        <f>IFERROR(SUM(X182:X182),"0")</f>
        <v>7.0000000000000009</v>
      </c>
      <c r="Y184" s="585">
        <f>IFERROR(SUM(Y182:Y182),"0")</f>
        <v>7.5600000000000005</v>
      </c>
      <c r="Z184" s="37"/>
      <c r="AA184" s="586"/>
      <c r="AB184" s="586"/>
      <c r="AC184" s="586"/>
    </row>
    <row r="185" spans="1:68" ht="16.5" hidden="1" customHeight="1" x14ac:dyDescent="0.25">
      <c r="A185" s="644" t="s">
        <v>302</v>
      </c>
      <c r="B185" s="595"/>
      <c r="C185" s="595"/>
      <c r="D185" s="595"/>
      <c r="E185" s="595"/>
      <c r="F185" s="595"/>
      <c r="G185" s="595"/>
      <c r="H185" s="595"/>
      <c r="I185" s="595"/>
      <c r="J185" s="595"/>
      <c r="K185" s="595"/>
      <c r="L185" s="595"/>
      <c r="M185" s="595"/>
      <c r="N185" s="595"/>
      <c r="O185" s="595"/>
      <c r="P185" s="595"/>
      <c r="Q185" s="595"/>
      <c r="R185" s="595"/>
      <c r="S185" s="595"/>
      <c r="T185" s="595"/>
      <c r="U185" s="595"/>
      <c r="V185" s="595"/>
      <c r="W185" s="595"/>
      <c r="X185" s="595"/>
      <c r="Y185" s="595"/>
      <c r="Z185" s="595"/>
      <c r="AA185" s="578"/>
      <c r="AB185" s="578"/>
      <c r="AC185" s="578"/>
    </row>
    <row r="186" spans="1:68" ht="14.25" hidden="1" customHeight="1" x14ac:dyDescent="0.25">
      <c r="A186" s="594" t="s">
        <v>103</v>
      </c>
      <c r="B186" s="595"/>
      <c r="C186" s="595"/>
      <c r="D186" s="595"/>
      <c r="E186" s="595"/>
      <c r="F186" s="595"/>
      <c r="G186" s="595"/>
      <c r="H186" s="595"/>
      <c r="I186" s="595"/>
      <c r="J186" s="595"/>
      <c r="K186" s="595"/>
      <c r="L186" s="595"/>
      <c r="M186" s="595"/>
      <c r="N186" s="595"/>
      <c r="O186" s="595"/>
      <c r="P186" s="595"/>
      <c r="Q186" s="595"/>
      <c r="R186" s="595"/>
      <c r="S186" s="595"/>
      <c r="T186" s="595"/>
      <c r="U186" s="595"/>
      <c r="V186" s="595"/>
      <c r="W186" s="595"/>
      <c r="X186" s="595"/>
      <c r="Y186" s="595"/>
      <c r="Z186" s="595"/>
      <c r="AA186" s="579"/>
      <c r="AB186" s="579"/>
      <c r="AC186" s="579"/>
    </row>
    <row r="187" spans="1:68" ht="16.5" hidden="1" customHeight="1" x14ac:dyDescent="0.25">
      <c r="A187" s="54" t="s">
        <v>303</v>
      </c>
      <c r="B187" s="54" t="s">
        <v>304</v>
      </c>
      <c r="C187" s="31">
        <v>4301011450</v>
      </c>
      <c r="D187" s="589">
        <v>4680115881402</v>
      </c>
      <c r="E187" s="590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2"/>
      <c r="R187" s="592"/>
      <c r="S187" s="592"/>
      <c r="T187" s="593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306</v>
      </c>
      <c r="B188" s="54" t="s">
        <v>307</v>
      </c>
      <c r="C188" s="31">
        <v>4301011768</v>
      </c>
      <c r="D188" s="589">
        <v>4680115881396</v>
      </c>
      <c r="E188" s="590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2"/>
      <c r="R188" s="592"/>
      <c r="S188" s="592"/>
      <c r="T188" s="593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9"/>
      <c r="B189" s="595"/>
      <c r="C189" s="595"/>
      <c r="D189" s="595"/>
      <c r="E189" s="595"/>
      <c r="F189" s="595"/>
      <c r="G189" s="595"/>
      <c r="H189" s="595"/>
      <c r="I189" s="595"/>
      <c r="J189" s="595"/>
      <c r="K189" s="595"/>
      <c r="L189" s="595"/>
      <c r="M189" s="595"/>
      <c r="N189" s="595"/>
      <c r="O189" s="600"/>
      <c r="P189" s="596" t="s">
        <v>72</v>
      </c>
      <c r="Q189" s="597"/>
      <c r="R189" s="597"/>
      <c r="S189" s="597"/>
      <c r="T189" s="597"/>
      <c r="U189" s="597"/>
      <c r="V189" s="598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5"/>
      <c r="B190" s="595"/>
      <c r="C190" s="595"/>
      <c r="D190" s="595"/>
      <c r="E190" s="595"/>
      <c r="F190" s="595"/>
      <c r="G190" s="595"/>
      <c r="H190" s="595"/>
      <c r="I190" s="595"/>
      <c r="J190" s="595"/>
      <c r="K190" s="595"/>
      <c r="L190" s="595"/>
      <c r="M190" s="595"/>
      <c r="N190" s="595"/>
      <c r="O190" s="600"/>
      <c r="P190" s="596" t="s">
        <v>72</v>
      </c>
      <c r="Q190" s="597"/>
      <c r="R190" s="597"/>
      <c r="S190" s="597"/>
      <c r="T190" s="597"/>
      <c r="U190" s="597"/>
      <c r="V190" s="598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4" t="s">
        <v>137</v>
      </c>
      <c r="B191" s="595"/>
      <c r="C191" s="595"/>
      <c r="D191" s="595"/>
      <c r="E191" s="595"/>
      <c r="F191" s="595"/>
      <c r="G191" s="595"/>
      <c r="H191" s="595"/>
      <c r="I191" s="595"/>
      <c r="J191" s="595"/>
      <c r="K191" s="595"/>
      <c r="L191" s="595"/>
      <c r="M191" s="595"/>
      <c r="N191" s="595"/>
      <c r="O191" s="595"/>
      <c r="P191" s="595"/>
      <c r="Q191" s="595"/>
      <c r="R191" s="595"/>
      <c r="S191" s="595"/>
      <c r="T191" s="595"/>
      <c r="U191" s="595"/>
      <c r="V191" s="595"/>
      <c r="W191" s="595"/>
      <c r="X191" s="595"/>
      <c r="Y191" s="595"/>
      <c r="Z191" s="595"/>
      <c r="AA191" s="579"/>
      <c r="AB191" s="579"/>
      <c r="AC191" s="579"/>
    </row>
    <row r="192" spans="1:68" ht="16.5" hidden="1" customHeight="1" x14ac:dyDescent="0.25">
      <c r="A192" s="54" t="s">
        <v>308</v>
      </c>
      <c r="B192" s="54" t="s">
        <v>309</v>
      </c>
      <c r="C192" s="31">
        <v>4301020262</v>
      </c>
      <c r="D192" s="589">
        <v>4680115882935</v>
      </c>
      <c r="E192" s="590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2"/>
      <c r="R192" s="592"/>
      <c r="S192" s="592"/>
      <c r="T192" s="593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311</v>
      </c>
      <c r="B193" s="54" t="s">
        <v>312</v>
      </c>
      <c r="C193" s="31">
        <v>4301020220</v>
      </c>
      <c r="D193" s="589">
        <v>4680115880764</v>
      </c>
      <c r="E193" s="590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2"/>
      <c r="R193" s="592"/>
      <c r="S193" s="592"/>
      <c r="T193" s="593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9"/>
      <c r="B194" s="595"/>
      <c r="C194" s="595"/>
      <c r="D194" s="595"/>
      <c r="E194" s="595"/>
      <c r="F194" s="595"/>
      <c r="G194" s="595"/>
      <c r="H194" s="595"/>
      <c r="I194" s="595"/>
      <c r="J194" s="595"/>
      <c r="K194" s="595"/>
      <c r="L194" s="595"/>
      <c r="M194" s="595"/>
      <c r="N194" s="595"/>
      <c r="O194" s="600"/>
      <c r="P194" s="596" t="s">
        <v>72</v>
      </c>
      <c r="Q194" s="597"/>
      <c r="R194" s="597"/>
      <c r="S194" s="597"/>
      <c r="T194" s="597"/>
      <c r="U194" s="597"/>
      <c r="V194" s="598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5"/>
      <c r="B195" s="595"/>
      <c r="C195" s="595"/>
      <c r="D195" s="595"/>
      <c r="E195" s="595"/>
      <c r="F195" s="595"/>
      <c r="G195" s="595"/>
      <c r="H195" s="595"/>
      <c r="I195" s="595"/>
      <c r="J195" s="595"/>
      <c r="K195" s="595"/>
      <c r="L195" s="595"/>
      <c r="M195" s="595"/>
      <c r="N195" s="595"/>
      <c r="O195" s="600"/>
      <c r="P195" s="596" t="s">
        <v>72</v>
      </c>
      <c r="Q195" s="597"/>
      <c r="R195" s="597"/>
      <c r="S195" s="597"/>
      <c r="T195" s="597"/>
      <c r="U195" s="597"/>
      <c r="V195" s="598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4" t="s">
        <v>64</v>
      </c>
      <c r="B196" s="595"/>
      <c r="C196" s="595"/>
      <c r="D196" s="595"/>
      <c r="E196" s="595"/>
      <c r="F196" s="595"/>
      <c r="G196" s="595"/>
      <c r="H196" s="595"/>
      <c r="I196" s="595"/>
      <c r="J196" s="595"/>
      <c r="K196" s="595"/>
      <c r="L196" s="595"/>
      <c r="M196" s="595"/>
      <c r="N196" s="595"/>
      <c r="O196" s="595"/>
      <c r="P196" s="595"/>
      <c r="Q196" s="595"/>
      <c r="R196" s="595"/>
      <c r="S196" s="595"/>
      <c r="T196" s="595"/>
      <c r="U196" s="595"/>
      <c r="V196" s="595"/>
      <c r="W196" s="595"/>
      <c r="X196" s="595"/>
      <c r="Y196" s="595"/>
      <c r="Z196" s="595"/>
      <c r="AA196" s="579"/>
      <c r="AB196" s="579"/>
      <c r="AC196" s="579"/>
    </row>
    <row r="197" spans="1:68" ht="27" customHeight="1" x14ac:dyDescent="0.25">
      <c r="A197" s="54" t="s">
        <v>313</v>
      </c>
      <c r="B197" s="54" t="s">
        <v>314</v>
      </c>
      <c r="C197" s="31">
        <v>4301031224</v>
      </c>
      <c r="D197" s="589">
        <v>4680115882683</v>
      </c>
      <c r="E197" s="590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2"/>
      <c r="R197" s="592"/>
      <c r="S197" s="592"/>
      <c r="T197" s="593"/>
      <c r="U197" s="34"/>
      <c r="V197" s="34"/>
      <c r="W197" s="35" t="s">
        <v>70</v>
      </c>
      <c r="X197" s="583">
        <v>120</v>
      </c>
      <c r="Y197" s="584">
        <f t="shared" ref="Y197:Y204" si="26">IFERROR(IF(X197="",0,CEILING((X197/$H197),1)*$H197),"")</f>
        <v>124.2</v>
      </c>
      <c r="Z197" s="36">
        <f>IFERROR(IF(Y197=0,"",ROUNDUP(Y197/H197,0)*0.00902),"")</f>
        <v>0.20746000000000001</v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124.66666666666667</v>
      </c>
      <c r="BN197" s="64">
        <f t="shared" ref="BN197:BN204" si="28">IFERROR(Y197*I197/H197,"0")</f>
        <v>129.03</v>
      </c>
      <c r="BO197" s="64">
        <f t="shared" ref="BO197:BO204" si="29">IFERROR(1/J197*(X197/H197),"0")</f>
        <v>0.16835016835016836</v>
      </c>
      <c r="BP197" s="64">
        <f t="shared" ref="BP197:BP204" si="30">IFERROR(1/J197*(Y197/H197),"0")</f>
        <v>0.17424242424242425</v>
      </c>
    </row>
    <row r="198" spans="1:68" ht="27" customHeight="1" x14ac:dyDescent="0.25">
      <c r="A198" s="54" t="s">
        <v>316</v>
      </c>
      <c r="B198" s="54" t="s">
        <v>317</v>
      </c>
      <c r="C198" s="31">
        <v>4301031230</v>
      </c>
      <c r="D198" s="589">
        <v>4680115882690</v>
      </c>
      <c r="E198" s="590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2"/>
      <c r="R198" s="592"/>
      <c r="S198" s="592"/>
      <c r="T198" s="593"/>
      <c r="U198" s="34"/>
      <c r="V198" s="34"/>
      <c r="W198" s="35" t="s">
        <v>70</v>
      </c>
      <c r="X198" s="583">
        <v>50</v>
      </c>
      <c r="Y198" s="584">
        <f t="shared" si="26"/>
        <v>54</v>
      </c>
      <c r="Z198" s="36">
        <f>IFERROR(IF(Y198=0,"",ROUNDUP(Y198/H198,0)*0.00902),"")</f>
        <v>9.0200000000000002E-2</v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7"/>
        <v>51.944444444444443</v>
      </c>
      <c r="BN198" s="64">
        <f t="shared" si="28"/>
        <v>56.099999999999994</v>
      </c>
      <c r="BO198" s="64">
        <f t="shared" si="29"/>
        <v>7.0145903479236812E-2</v>
      </c>
      <c r="BP198" s="64">
        <f t="shared" si="30"/>
        <v>7.575757575757576E-2</v>
      </c>
    </row>
    <row r="199" spans="1:68" ht="27" customHeight="1" x14ac:dyDescent="0.25">
      <c r="A199" s="54" t="s">
        <v>319</v>
      </c>
      <c r="B199" s="54" t="s">
        <v>320</v>
      </c>
      <c r="C199" s="31">
        <v>4301031220</v>
      </c>
      <c r="D199" s="589">
        <v>4680115882669</v>
      </c>
      <c r="E199" s="590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2"/>
      <c r="R199" s="592"/>
      <c r="S199" s="592"/>
      <c r="T199" s="593"/>
      <c r="U199" s="34"/>
      <c r="V199" s="34"/>
      <c r="W199" s="35" t="s">
        <v>70</v>
      </c>
      <c r="X199" s="583">
        <v>300</v>
      </c>
      <c r="Y199" s="584">
        <f t="shared" si="26"/>
        <v>302.40000000000003</v>
      </c>
      <c r="Z199" s="36">
        <f>IFERROR(IF(Y199=0,"",ROUNDUP(Y199/H199,0)*0.00902),"")</f>
        <v>0.50512000000000001</v>
      </c>
      <c r="AA199" s="56"/>
      <c r="AB199" s="57"/>
      <c r="AC199" s="241" t="s">
        <v>321</v>
      </c>
      <c r="AG199" s="64"/>
      <c r="AJ199" s="68"/>
      <c r="AK199" s="68">
        <v>0</v>
      </c>
      <c r="BB199" s="242" t="s">
        <v>1</v>
      </c>
      <c r="BM199" s="64">
        <f t="shared" si="27"/>
        <v>311.66666666666663</v>
      </c>
      <c r="BN199" s="64">
        <f t="shared" si="28"/>
        <v>314.16000000000003</v>
      </c>
      <c r="BO199" s="64">
        <f t="shared" si="29"/>
        <v>0.42087542087542085</v>
      </c>
      <c r="BP199" s="64">
        <f t="shared" si="30"/>
        <v>0.42424242424242425</v>
      </c>
    </row>
    <row r="200" spans="1:68" ht="27" customHeight="1" x14ac:dyDescent="0.25">
      <c r="A200" s="54" t="s">
        <v>322</v>
      </c>
      <c r="B200" s="54" t="s">
        <v>323</v>
      </c>
      <c r="C200" s="31">
        <v>4301031221</v>
      </c>
      <c r="D200" s="589">
        <v>4680115882676</v>
      </c>
      <c r="E200" s="590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2"/>
      <c r="R200" s="592"/>
      <c r="S200" s="592"/>
      <c r="T200" s="593"/>
      <c r="U200" s="34"/>
      <c r="V200" s="34"/>
      <c r="W200" s="35" t="s">
        <v>70</v>
      </c>
      <c r="X200" s="583">
        <v>70</v>
      </c>
      <c r="Y200" s="584">
        <f t="shared" si="26"/>
        <v>70.2</v>
      </c>
      <c r="Z200" s="36">
        <f>IFERROR(IF(Y200=0,"",ROUNDUP(Y200/H200,0)*0.00902),"")</f>
        <v>0.11726</v>
      </c>
      <c r="AA200" s="56"/>
      <c r="AB200" s="57"/>
      <c r="AC200" s="243" t="s">
        <v>324</v>
      </c>
      <c r="AG200" s="64"/>
      <c r="AJ200" s="68"/>
      <c r="AK200" s="68">
        <v>0</v>
      </c>
      <c r="BB200" s="244" t="s">
        <v>1</v>
      </c>
      <c r="BM200" s="64">
        <f t="shared" si="27"/>
        <v>72.722222222222229</v>
      </c>
      <c r="BN200" s="64">
        <f t="shared" si="28"/>
        <v>72.930000000000007</v>
      </c>
      <c r="BO200" s="64">
        <f t="shared" si="29"/>
        <v>9.8204264870931535E-2</v>
      </c>
      <c r="BP200" s="64">
        <f t="shared" si="30"/>
        <v>9.8484848484848481E-2</v>
      </c>
    </row>
    <row r="201" spans="1:68" ht="27" customHeight="1" x14ac:dyDescent="0.25">
      <c r="A201" s="54" t="s">
        <v>325</v>
      </c>
      <c r="B201" s="54" t="s">
        <v>326</v>
      </c>
      <c r="C201" s="31">
        <v>4301031223</v>
      </c>
      <c r="D201" s="589">
        <v>4680115884014</v>
      </c>
      <c r="E201" s="590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2"/>
      <c r="R201" s="592"/>
      <c r="S201" s="592"/>
      <c r="T201" s="593"/>
      <c r="U201" s="34"/>
      <c r="V201" s="34"/>
      <c r="W201" s="35" t="s">
        <v>70</v>
      </c>
      <c r="X201" s="583">
        <v>66</v>
      </c>
      <c r="Y201" s="584">
        <f t="shared" si="26"/>
        <v>66.600000000000009</v>
      </c>
      <c r="Z201" s="36">
        <f>IFERROR(IF(Y201=0,"",ROUNDUP(Y201/H201,0)*0.00502),"")</f>
        <v>0.18574000000000002</v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7"/>
        <v>70.766666666666666</v>
      </c>
      <c r="BN201" s="64">
        <f t="shared" si="28"/>
        <v>71.410000000000011</v>
      </c>
      <c r="BO201" s="64">
        <f t="shared" si="29"/>
        <v>0.15669515669515671</v>
      </c>
      <c r="BP201" s="64">
        <f t="shared" si="30"/>
        <v>0.15811965811965817</v>
      </c>
    </row>
    <row r="202" spans="1:68" ht="27" customHeight="1" x14ac:dyDescent="0.25">
      <c r="A202" s="54" t="s">
        <v>327</v>
      </c>
      <c r="B202" s="54" t="s">
        <v>328</v>
      </c>
      <c r="C202" s="31">
        <v>4301031222</v>
      </c>
      <c r="D202" s="589">
        <v>4680115884007</v>
      </c>
      <c r="E202" s="590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2"/>
      <c r="R202" s="592"/>
      <c r="S202" s="592"/>
      <c r="T202" s="593"/>
      <c r="U202" s="34"/>
      <c r="V202" s="34"/>
      <c r="W202" s="35" t="s">
        <v>70</v>
      </c>
      <c r="X202" s="583">
        <v>30</v>
      </c>
      <c r="Y202" s="584">
        <f t="shared" si="26"/>
        <v>30.6</v>
      </c>
      <c r="Z202" s="36">
        <f>IFERROR(IF(Y202=0,"",ROUNDUP(Y202/H202,0)*0.00502),"")</f>
        <v>8.5339999999999999E-2</v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7"/>
        <v>31.666666666666664</v>
      </c>
      <c r="BN202" s="64">
        <f t="shared" si="28"/>
        <v>32.299999999999997</v>
      </c>
      <c r="BO202" s="64">
        <f t="shared" si="29"/>
        <v>7.122507122507124E-2</v>
      </c>
      <c r="BP202" s="64">
        <f t="shared" si="30"/>
        <v>7.2649572649572655E-2</v>
      </c>
    </row>
    <row r="203" spans="1:68" ht="27" customHeight="1" x14ac:dyDescent="0.25">
      <c r="A203" s="54" t="s">
        <v>329</v>
      </c>
      <c r="B203" s="54" t="s">
        <v>330</v>
      </c>
      <c r="C203" s="31">
        <v>4301031229</v>
      </c>
      <c r="D203" s="589">
        <v>4680115884038</v>
      </c>
      <c r="E203" s="590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2"/>
      <c r="R203" s="592"/>
      <c r="S203" s="592"/>
      <c r="T203" s="593"/>
      <c r="U203" s="34"/>
      <c r="V203" s="34"/>
      <c r="W203" s="35" t="s">
        <v>70</v>
      </c>
      <c r="X203" s="583">
        <v>45</v>
      </c>
      <c r="Y203" s="584">
        <f t="shared" si="26"/>
        <v>45</v>
      </c>
      <c r="Z203" s="36">
        <f>IFERROR(IF(Y203=0,"",ROUNDUP(Y203/H203,0)*0.00502),"")</f>
        <v>0.1255</v>
      </c>
      <c r="AA203" s="56"/>
      <c r="AB203" s="57"/>
      <c r="AC203" s="249" t="s">
        <v>321</v>
      </c>
      <c r="AG203" s="64"/>
      <c r="AJ203" s="68"/>
      <c r="AK203" s="68">
        <v>0</v>
      </c>
      <c r="BB203" s="250" t="s">
        <v>1</v>
      </c>
      <c r="BM203" s="64">
        <f t="shared" si="27"/>
        <v>47.5</v>
      </c>
      <c r="BN203" s="64">
        <f t="shared" si="28"/>
        <v>47.5</v>
      </c>
      <c r="BO203" s="64">
        <f t="shared" si="29"/>
        <v>0.10683760683760685</v>
      </c>
      <c r="BP203" s="64">
        <f t="shared" si="30"/>
        <v>0.10683760683760685</v>
      </c>
    </row>
    <row r="204" spans="1:68" ht="27" customHeight="1" x14ac:dyDescent="0.25">
      <c r="A204" s="54" t="s">
        <v>331</v>
      </c>
      <c r="B204" s="54" t="s">
        <v>332</v>
      </c>
      <c r="C204" s="31">
        <v>4301031225</v>
      </c>
      <c r="D204" s="589">
        <v>4680115884021</v>
      </c>
      <c r="E204" s="590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2"/>
      <c r="R204" s="592"/>
      <c r="S204" s="592"/>
      <c r="T204" s="593"/>
      <c r="U204" s="34"/>
      <c r="V204" s="34"/>
      <c r="W204" s="35" t="s">
        <v>70</v>
      </c>
      <c r="X204" s="583">
        <v>36</v>
      </c>
      <c r="Y204" s="584">
        <f t="shared" si="26"/>
        <v>36</v>
      </c>
      <c r="Z204" s="36">
        <f>IFERROR(IF(Y204=0,"",ROUNDUP(Y204/H204,0)*0.00502),"")</f>
        <v>0.1004</v>
      </c>
      <c r="AA204" s="56"/>
      <c r="AB204" s="57"/>
      <c r="AC204" s="251" t="s">
        <v>324</v>
      </c>
      <c r="AG204" s="64"/>
      <c r="AJ204" s="68"/>
      <c r="AK204" s="68">
        <v>0</v>
      </c>
      <c r="BB204" s="252" t="s">
        <v>1</v>
      </c>
      <c r="BM204" s="64">
        <f t="shared" si="27"/>
        <v>37.999999999999993</v>
      </c>
      <c r="BN204" s="64">
        <f t="shared" si="28"/>
        <v>37.999999999999993</v>
      </c>
      <c r="BO204" s="64">
        <f t="shared" si="29"/>
        <v>8.5470085470085472E-2</v>
      </c>
      <c r="BP204" s="64">
        <f t="shared" si="30"/>
        <v>8.5470085470085472E-2</v>
      </c>
    </row>
    <row r="205" spans="1:68" x14ac:dyDescent="0.2">
      <c r="A205" s="599"/>
      <c r="B205" s="595"/>
      <c r="C205" s="595"/>
      <c r="D205" s="595"/>
      <c r="E205" s="595"/>
      <c r="F205" s="595"/>
      <c r="G205" s="595"/>
      <c r="H205" s="595"/>
      <c r="I205" s="595"/>
      <c r="J205" s="595"/>
      <c r="K205" s="595"/>
      <c r="L205" s="595"/>
      <c r="M205" s="595"/>
      <c r="N205" s="595"/>
      <c r="O205" s="600"/>
      <c r="P205" s="596" t="s">
        <v>72</v>
      </c>
      <c r="Q205" s="597"/>
      <c r="R205" s="597"/>
      <c r="S205" s="597"/>
      <c r="T205" s="597"/>
      <c r="U205" s="597"/>
      <c r="V205" s="598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198.33333333333331</v>
      </c>
      <c r="Y205" s="585">
        <f>IFERROR(Y197/H197,"0")+IFERROR(Y198/H198,"0")+IFERROR(Y199/H199,"0")+IFERROR(Y200/H200,"0")+IFERROR(Y201/H201,"0")+IFERROR(Y202/H202,"0")+IFERROR(Y203/H203,"0")+IFERROR(Y204/H204,"0")</f>
        <v>201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1.4170200000000002</v>
      </c>
      <c r="AA205" s="586"/>
      <c r="AB205" s="586"/>
      <c r="AC205" s="586"/>
    </row>
    <row r="206" spans="1:68" x14ac:dyDescent="0.2">
      <c r="A206" s="595"/>
      <c r="B206" s="595"/>
      <c r="C206" s="595"/>
      <c r="D206" s="595"/>
      <c r="E206" s="595"/>
      <c r="F206" s="595"/>
      <c r="G206" s="595"/>
      <c r="H206" s="595"/>
      <c r="I206" s="595"/>
      <c r="J206" s="595"/>
      <c r="K206" s="595"/>
      <c r="L206" s="595"/>
      <c r="M206" s="595"/>
      <c r="N206" s="595"/>
      <c r="O206" s="600"/>
      <c r="P206" s="596" t="s">
        <v>72</v>
      </c>
      <c r="Q206" s="597"/>
      <c r="R206" s="597"/>
      <c r="S206" s="597"/>
      <c r="T206" s="597"/>
      <c r="U206" s="597"/>
      <c r="V206" s="598"/>
      <c r="W206" s="37" t="s">
        <v>70</v>
      </c>
      <c r="X206" s="585">
        <f>IFERROR(SUM(X197:X204),"0")</f>
        <v>717</v>
      </c>
      <c r="Y206" s="585">
        <f>IFERROR(SUM(Y197:Y204),"0")</f>
        <v>729.00000000000011</v>
      </c>
      <c r="Z206" s="37"/>
      <c r="AA206" s="586"/>
      <c r="AB206" s="586"/>
      <c r="AC206" s="586"/>
    </row>
    <row r="207" spans="1:68" ht="14.25" hidden="1" customHeight="1" x14ac:dyDescent="0.25">
      <c r="A207" s="594" t="s">
        <v>74</v>
      </c>
      <c r="B207" s="595"/>
      <c r="C207" s="595"/>
      <c r="D207" s="595"/>
      <c r="E207" s="595"/>
      <c r="F207" s="595"/>
      <c r="G207" s="595"/>
      <c r="H207" s="595"/>
      <c r="I207" s="595"/>
      <c r="J207" s="595"/>
      <c r="K207" s="595"/>
      <c r="L207" s="595"/>
      <c r="M207" s="595"/>
      <c r="N207" s="595"/>
      <c r="O207" s="595"/>
      <c r="P207" s="595"/>
      <c r="Q207" s="595"/>
      <c r="R207" s="595"/>
      <c r="S207" s="595"/>
      <c r="T207" s="595"/>
      <c r="U207" s="595"/>
      <c r="V207" s="595"/>
      <c r="W207" s="595"/>
      <c r="X207" s="595"/>
      <c r="Y207" s="595"/>
      <c r="Z207" s="595"/>
      <c r="AA207" s="579"/>
      <c r="AB207" s="579"/>
      <c r="AC207" s="579"/>
    </row>
    <row r="208" spans="1:68" ht="27" hidden="1" customHeight="1" x14ac:dyDescent="0.25">
      <c r="A208" s="54" t="s">
        <v>333</v>
      </c>
      <c r="B208" s="54" t="s">
        <v>334</v>
      </c>
      <c r="C208" s="31">
        <v>4301051408</v>
      </c>
      <c r="D208" s="589">
        <v>4680115881594</v>
      </c>
      <c r="E208" s="590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2"/>
      <c r="R208" s="592"/>
      <c r="S208" s="592"/>
      <c r="T208" s="593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336</v>
      </c>
      <c r="B209" s="54" t="s">
        <v>337</v>
      </c>
      <c r="C209" s="31">
        <v>4301051411</v>
      </c>
      <c r="D209" s="589">
        <v>4680115881617</v>
      </c>
      <c r="E209" s="590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2"/>
      <c r="R209" s="592"/>
      <c r="S209" s="592"/>
      <c r="T209" s="593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338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339</v>
      </c>
      <c r="B210" s="54" t="s">
        <v>340</v>
      </c>
      <c r="C210" s="31">
        <v>4301051656</v>
      </c>
      <c r="D210" s="589">
        <v>4680115880573</v>
      </c>
      <c r="E210" s="590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2"/>
      <c r="R210" s="592"/>
      <c r="S210" s="592"/>
      <c r="T210" s="593"/>
      <c r="U210" s="34"/>
      <c r="V210" s="34"/>
      <c r="W210" s="35" t="s">
        <v>70</v>
      </c>
      <c r="X210" s="583">
        <v>150</v>
      </c>
      <c r="Y210" s="584">
        <f t="shared" si="31"/>
        <v>156.6</v>
      </c>
      <c r="Z210" s="36">
        <f>IFERROR(IF(Y210=0,"",ROUNDUP(Y210/H210,0)*0.01898),"")</f>
        <v>0.34164</v>
      </c>
      <c r="AA210" s="56"/>
      <c r="AB210" s="57"/>
      <c r="AC210" s="257" t="s">
        <v>341</v>
      </c>
      <c r="AG210" s="64"/>
      <c r="AJ210" s="68"/>
      <c r="AK210" s="68">
        <v>0</v>
      </c>
      <c r="BB210" s="258" t="s">
        <v>1</v>
      </c>
      <c r="BM210" s="64">
        <f t="shared" si="32"/>
        <v>158.94827586206898</v>
      </c>
      <c r="BN210" s="64">
        <f t="shared" si="33"/>
        <v>165.94200000000001</v>
      </c>
      <c r="BO210" s="64">
        <f t="shared" si="34"/>
        <v>0.26939655172413796</v>
      </c>
      <c r="BP210" s="64">
        <f t="shared" si="35"/>
        <v>0.28125</v>
      </c>
    </row>
    <row r="211" spans="1:68" ht="27" customHeight="1" x14ac:dyDescent="0.25">
      <c r="A211" s="54" t="s">
        <v>342</v>
      </c>
      <c r="B211" s="54" t="s">
        <v>343</v>
      </c>
      <c r="C211" s="31">
        <v>4301051407</v>
      </c>
      <c r="D211" s="589">
        <v>4680115882195</v>
      </c>
      <c r="E211" s="590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2"/>
      <c r="R211" s="592"/>
      <c r="S211" s="592"/>
      <c r="T211" s="593"/>
      <c r="U211" s="34"/>
      <c r="V211" s="34"/>
      <c r="W211" s="35" t="s">
        <v>70</v>
      </c>
      <c r="X211" s="583">
        <v>280</v>
      </c>
      <c r="Y211" s="584">
        <f t="shared" si="31"/>
        <v>280.8</v>
      </c>
      <c r="Z211" s="36">
        <f t="shared" ref="Z211:Z216" si="36">IFERROR(IF(Y211=0,"",ROUNDUP(Y211/H211,0)*0.00651),"")</f>
        <v>0.76167000000000007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32"/>
        <v>311.5</v>
      </c>
      <c r="BN211" s="64">
        <f t="shared" si="33"/>
        <v>312.39</v>
      </c>
      <c r="BO211" s="64">
        <f t="shared" si="34"/>
        <v>0.64102564102564108</v>
      </c>
      <c r="BP211" s="64">
        <f t="shared" si="35"/>
        <v>0.64285714285714302</v>
      </c>
    </row>
    <row r="212" spans="1:68" ht="27" hidden="1" customHeight="1" x14ac:dyDescent="0.25">
      <c r="A212" s="54" t="s">
        <v>344</v>
      </c>
      <c r="B212" s="54" t="s">
        <v>345</v>
      </c>
      <c r="C212" s="31">
        <v>4301051752</v>
      </c>
      <c r="D212" s="589">
        <v>4680115882607</v>
      </c>
      <c r="E212" s="590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2"/>
      <c r="R212" s="592"/>
      <c r="S212" s="592"/>
      <c r="T212" s="593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346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347</v>
      </c>
      <c r="B213" s="54" t="s">
        <v>348</v>
      </c>
      <c r="C213" s="31">
        <v>4301051666</v>
      </c>
      <c r="D213" s="589">
        <v>4680115880092</v>
      </c>
      <c r="E213" s="590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2"/>
      <c r="R213" s="592"/>
      <c r="S213" s="592"/>
      <c r="T213" s="593"/>
      <c r="U213" s="34"/>
      <c r="V213" s="34"/>
      <c r="W213" s="35" t="s">
        <v>70</v>
      </c>
      <c r="X213" s="583">
        <v>320</v>
      </c>
      <c r="Y213" s="584">
        <f t="shared" si="31"/>
        <v>321.59999999999997</v>
      </c>
      <c r="Z213" s="36">
        <f t="shared" si="36"/>
        <v>0.87234</v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353.60000000000008</v>
      </c>
      <c r="BN213" s="64">
        <f t="shared" si="33"/>
        <v>355.36799999999999</v>
      </c>
      <c r="BO213" s="64">
        <f t="shared" si="34"/>
        <v>0.73260073260073266</v>
      </c>
      <c r="BP213" s="64">
        <f t="shared" si="35"/>
        <v>0.73626373626373631</v>
      </c>
    </row>
    <row r="214" spans="1:68" ht="27" hidden="1" customHeight="1" x14ac:dyDescent="0.25">
      <c r="A214" s="54" t="s">
        <v>349</v>
      </c>
      <c r="B214" s="54" t="s">
        <v>350</v>
      </c>
      <c r="C214" s="31">
        <v>4301051668</v>
      </c>
      <c r="D214" s="589">
        <v>4680115880221</v>
      </c>
      <c r="E214" s="590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2"/>
      <c r="R214" s="592"/>
      <c r="S214" s="592"/>
      <c r="T214" s="593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351</v>
      </c>
      <c r="B215" s="54" t="s">
        <v>352</v>
      </c>
      <c r="C215" s="31">
        <v>4301051945</v>
      </c>
      <c r="D215" s="589">
        <v>4680115880504</v>
      </c>
      <c r="E215" s="590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2"/>
      <c r="R215" s="592"/>
      <c r="S215" s="592"/>
      <c r="T215" s="593"/>
      <c r="U215" s="34"/>
      <c r="V215" s="34"/>
      <c r="W215" s="35" t="s">
        <v>70</v>
      </c>
      <c r="X215" s="583">
        <v>140</v>
      </c>
      <c r="Y215" s="584">
        <f t="shared" si="31"/>
        <v>141.6</v>
      </c>
      <c r="Z215" s="36">
        <f t="shared" si="36"/>
        <v>0.38408999999999999</v>
      </c>
      <c r="AA215" s="56"/>
      <c r="AB215" s="57"/>
      <c r="AC215" s="267" t="s">
        <v>353</v>
      </c>
      <c r="AG215" s="64"/>
      <c r="AJ215" s="68"/>
      <c r="AK215" s="68">
        <v>0</v>
      </c>
      <c r="BB215" s="268" t="s">
        <v>1</v>
      </c>
      <c r="BM215" s="64">
        <f t="shared" si="32"/>
        <v>154.70000000000002</v>
      </c>
      <c r="BN215" s="64">
        <f t="shared" si="33"/>
        <v>156.46800000000002</v>
      </c>
      <c r="BO215" s="64">
        <f t="shared" si="34"/>
        <v>0.32051282051282054</v>
      </c>
      <c r="BP215" s="64">
        <f t="shared" si="35"/>
        <v>0.32417582417582419</v>
      </c>
    </row>
    <row r="216" spans="1:68" ht="27" customHeight="1" x14ac:dyDescent="0.25">
      <c r="A216" s="54" t="s">
        <v>354</v>
      </c>
      <c r="B216" s="54" t="s">
        <v>355</v>
      </c>
      <c r="C216" s="31">
        <v>4301051410</v>
      </c>
      <c r="D216" s="589">
        <v>4680115882164</v>
      </c>
      <c r="E216" s="590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2"/>
      <c r="R216" s="592"/>
      <c r="S216" s="592"/>
      <c r="T216" s="593"/>
      <c r="U216" s="34"/>
      <c r="V216" s="34"/>
      <c r="W216" s="35" t="s">
        <v>70</v>
      </c>
      <c r="X216" s="583">
        <v>320</v>
      </c>
      <c r="Y216" s="584">
        <f t="shared" si="31"/>
        <v>321.59999999999997</v>
      </c>
      <c r="Z216" s="36">
        <f t="shared" si="36"/>
        <v>0.87234</v>
      </c>
      <c r="AA216" s="56"/>
      <c r="AB216" s="57"/>
      <c r="AC216" s="269" t="s">
        <v>356</v>
      </c>
      <c r="AG216" s="64"/>
      <c r="AJ216" s="68"/>
      <c r="AK216" s="68">
        <v>0</v>
      </c>
      <c r="BB216" s="270" t="s">
        <v>1</v>
      </c>
      <c r="BM216" s="64">
        <f t="shared" si="32"/>
        <v>354.4</v>
      </c>
      <c r="BN216" s="64">
        <f t="shared" si="33"/>
        <v>356.17199999999997</v>
      </c>
      <c r="BO216" s="64">
        <f t="shared" si="34"/>
        <v>0.73260073260073266</v>
      </c>
      <c r="BP216" s="64">
        <f t="shared" si="35"/>
        <v>0.73626373626373631</v>
      </c>
    </row>
    <row r="217" spans="1:68" x14ac:dyDescent="0.2">
      <c r="A217" s="599"/>
      <c r="B217" s="595"/>
      <c r="C217" s="595"/>
      <c r="D217" s="595"/>
      <c r="E217" s="595"/>
      <c r="F217" s="595"/>
      <c r="G217" s="595"/>
      <c r="H217" s="595"/>
      <c r="I217" s="595"/>
      <c r="J217" s="595"/>
      <c r="K217" s="595"/>
      <c r="L217" s="595"/>
      <c r="M217" s="595"/>
      <c r="N217" s="595"/>
      <c r="O217" s="600"/>
      <c r="P217" s="596" t="s">
        <v>72</v>
      </c>
      <c r="Q217" s="597"/>
      <c r="R217" s="597"/>
      <c r="S217" s="597"/>
      <c r="T217" s="597"/>
      <c r="U217" s="597"/>
      <c r="V217" s="598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458.90804597701151</v>
      </c>
      <c r="Y217" s="585">
        <f>IFERROR(Y208/H208,"0")+IFERROR(Y209/H209,"0")+IFERROR(Y210/H210,"0")+IFERROR(Y211/H211,"0")+IFERROR(Y212/H212,"0")+IFERROR(Y213/H213,"0")+IFERROR(Y214/H214,"0")+IFERROR(Y215/H215,"0")+IFERROR(Y216/H216,"0")</f>
        <v>462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3.2320799999999998</v>
      </c>
      <c r="AA217" s="586"/>
      <c r="AB217" s="586"/>
      <c r="AC217" s="586"/>
    </row>
    <row r="218" spans="1:68" x14ac:dyDescent="0.2">
      <c r="A218" s="595"/>
      <c r="B218" s="595"/>
      <c r="C218" s="595"/>
      <c r="D218" s="595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600"/>
      <c r="P218" s="596" t="s">
        <v>72</v>
      </c>
      <c r="Q218" s="597"/>
      <c r="R218" s="597"/>
      <c r="S218" s="597"/>
      <c r="T218" s="597"/>
      <c r="U218" s="597"/>
      <c r="V218" s="598"/>
      <c r="W218" s="37" t="s">
        <v>70</v>
      </c>
      <c r="X218" s="585">
        <f>IFERROR(SUM(X208:X216),"0")</f>
        <v>1210</v>
      </c>
      <c r="Y218" s="585">
        <f>IFERROR(SUM(Y208:Y216),"0")</f>
        <v>1222.2</v>
      </c>
      <c r="Z218" s="37"/>
      <c r="AA218" s="586"/>
      <c r="AB218" s="586"/>
      <c r="AC218" s="586"/>
    </row>
    <row r="219" spans="1:68" ht="14.25" hidden="1" customHeight="1" x14ac:dyDescent="0.25">
      <c r="A219" s="594" t="s">
        <v>172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79"/>
      <c r="AB219" s="579"/>
      <c r="AC219" s="579"/>
    </row>
    <row r="220" spans="1:68" ht="27" customHeight="1" x14ac:dyDescent="0.25">
      <c r="A220" s="54" t="s">
        <v>357</v>
      </c>
      <c r="B220" s="54" t="s">
        <v>358</v>
      </c>
      <c r="C220" s="31">
        <v>4301060463</v>
      </c>
      <c r="D220" s="589">
        <v>4680115880818</v>
      </c>
      <c r="E220" s="590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2"/>
      <c r="R220" s="592"/>
      <c r="S220" s="592"/>
      <c r="T220" s="593"/>
      <c r="U220" s="34"/>
      <c r="V220" s="34"/>
      <c r="W220" s="35" t="s">
        <v>70</v>
      </c>
      <c r="X220" s="583">
        <v>20</v>
      </c>
      <c r="Y220" s="584">
        <f>IFERROR(IF(X220="",0,CEILING((X220/$H220),1)*$H220),"")</f>
        <v>21.599999999999998</v>
      </c>
      <c r="Z220" s="36">
        <f>IFERROR(IF(Y220=0,"",ROUNDUP(Y220/H220,0)*0.00651),"")</f>
        <v>5.8590000000000003E-2</v>
      </c>
      <c r="AA220" s="56"/>
      <c r="AB220" s="57"/>
      <c r="AC220" s="271" t="s">
        <v>359</v>
      </c>
      <c r="AG220" s="64"/>
      <c r="AJ220" s="68"/>
      <c r="AK220" s="68">
        <v>0</v>
      </c>
      <c r="BB220" s="272" t="s">
        <v>1</v>
      </c>
      <c r="BM220" s="64">
        <f>IFERROR(X220*I220/H220,"0")</f>
        <v>22.100000000000005</v>
      </c>
      <c r="BN220" s="64">
        <f>IFERROR(Y220*I220/H220,"0")</f>
        <v>23.868000000000002</v>
      </c>
      <c r="BO220" s="64">
        <f>IFERROR(1/J220*(X220/H220),"0")</f>
        <v>4.5787545787545791E-2</v>
      </c>
      <c r="BP220" s="64">
        <f>IFERROR(1/J220*(Y220/H220),"0")</f>
        <v>4.9450549450549455E-2</v>
      </c>
    </row>
    <row r="221" spans="1:68" ht="27" customHeight="1" x14ac:dyDescent="0.25">
      <c r="A221" s="54" t="s">
        <v>360</v>
      </c>
      <c r="B221" s="54" t="s">
        <v>361</v>
      </c>
      <c r="C221" s="31">
        <v>4301060389</v>
      </c>
      <c r="D221" s="589">
        <v>4680115880801</v>
      </c>
      <c r="E221" s="590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2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2"/>
      <c r="R221" s="592"/>
      <c r="S221" s="592"/>
      <c r="T221" s="593"/>
      <c r="U221" s="34"/>
      <c r="V221" s="34"/>
      <c r="W221" s="35" t="s">
        <v>70</v>
      </c>
      <c r="X221" s="583">
        <v>32</v>
      </c>
      <c r="Y221" s="584">
        <f>IFERROR(IF(X221="",0,CEILING((X221/$H221),1)*$H221),"")</f>
        <v>33.6</v>
      </c>
      <c r="Z221" s="36">
        <f>IFERROR(IF(Y221=0,"",ROUNDUP(Y221/H221,0)*0.00651),"")</f>
        <v>9.1139999999999999E-2</v>
      </c>
      <c r="AA221" s="56"/>
      <c r="AB221" s="57"/>
      <c r="AC221" s="273" t="s">
        <v>362</v>
      </c>
      <c r="AG221" s="64"/>
      <c r="AJ221" s="68"/>
      <c r="AK221" s="68">
        <v>0</v>
      </c>
      <c r="BB221" s="274" t="s">
        <v>1</v>
      </c>
      <c r="BM221" s="64">
        <f>IFERROR(X221*I221/H221,"0")</f>
        <v>35.360000000000007</v>
      </c>
      <c r="BN221" s="64">
        <f>IFERROR(Y221*I221/H221,"0")</f>
        <v>37.128000000000007</v>
      </c>
      <c r="BO221" s="64">
        <f>IFERROR(1/J221*(X221/H221),"0")</f>
        <v>7.3260073260073263E-2</v>
      </c>
      <c r="BP221" s="64">
        <f>IFERROR(1/J221*(Y221/H221),"0")</f>
        <v>7.6923076923076941E-2</v>
      </c>
    </row>
    <row r="222" spans="1:68" x14ac:dyDescent="0.2">
      <c r="A222" s="599"/>
      <c r="B222" s="595"/>
      <c r="C222" s="595"/>
      <c r="D222" s="595"/>
      <c r="E222" s="595"/>
      <c r="F222" s="595"/>
      <c r="G222" s="595"/>
      <c r="H222" s="595"/>
      <c r="I222" s="595"/>
      <c r="J222" s="595"/>
      <c r="K222" s="595"/>
      <c r="L222" s="595"/>
      <c r="M222" s="595"/>
      <c r="N222" s="595"/>
      <c r="O222" s="600"/>
      <c r="P222" s="596" t="s">
        <v>72</v>
      </c>
      <c r="Q222" s="597"/>
      <c r="R222" s="597"/>
      <c r="S222" s="597"/>
      <c r="T222" s="597"/>
      <c r="U222" s="597"/>
      <c r="V222" s="598"/>
      <c r="W222" s="37" t="s">
        <v>73</v>
      </c>
      <c r="X222" s="585">
        <f>IFERROR(X220/H220,"0")+IFERROR(X221/H221,"0")</f>
        <v>21.666666666666668</v>
      </c>
      <c r="Y222" s="585">
        <f>IFERROR(Y220/H220,"0")+IFERROR(Y221/H221,"0")</f>
        <v>23</v>
      </c>
      <c r="Z222" s="585">
        <f>IFERROR(IF(Z220="",0,Z220),"0")+IFERROR(IF(Z221="",0,Z221),"0")</f>
        <v>0.14973</v>
      </c>
      <c r="AA222" s="586"/>
      <c r="AB222" s="586"/>
      <c r="AC222" s="586"/>
    </row>
    <row r="223" spans="1:68" x14ac:dyDescent="0.2">
      <c r="A223" s="595"/>
      <c r="B223" s="595"/>
      <c r="C223" s="595"/>
      <c r="D223" s="595"/>
      <c r="E223" s="595"/>
      <c r="F223" s="595"/>
      <c r="G223" s="595"/>
      <c r="H223" s="595"/>
      <c r="I223" s="595"/>
      <c r="J223" s="595"/>
      <c r="K223" s="595"/>
      <c r="L223" s="595"/>
      <c r="M223" s="595"/>
      <c r="N223" s="595"/>
      <c r="O223" s="600"/>
      <c r="P223" s="596" t="s">
        <v>72</v>
      </c>
      <c r="Q223" s="597"/>
      <c r="R223" s="597"/>
      <c r="S223" s="597"/>
      <c r="T223" s="597"/>
      <c r="U223" s="597"/>
      <c r="V223" s="598"/>
      <c r="W223" s="37" t="s">
        <v>70</v>
      </c>
      <c r="X223" s="585">
        <f>IFERROR(SUM(X220:X221),"0")</f>
        <v>52</v>
      </c>
      <c r="Y223" s="585">
        <f>IFERROR(SUM(Y220:Y221),"0")</f>
        <v>55.2</v>
      </c>
      <c r="Z223" s="37"/>
      <c r="AA223" s="586"/>
      <c r="AB223" s="586"/>
      <c r="AC223" s="586"/>
    </row>
    <row r="224" spans="1:68" ht="16.5" hidden="1" customHeight="1" x14ac:dyDescent="0.25">
      <c r="A224" s="644" t="s">
        <v>363</v>
      </c>
      <c r="B224" s="595"/>
      <c r="C224" s="595"/>
      <c r="D224" s="595"/>
      <c r="E224" s="595"/>
      <c r="F224" s="595"/>
      <c r="G224" s="595"/>
      <c r="H224" s="595"/>
      <c r="I224" s="595"/>
      <c r="J224" s="595"/>
      <c r="K224" s="595"/>
      <c r="L224" s="595"/>
      <c r="M224" s="595"/>
      <c r="N224" s="595"/>
      <c r="O224" s="595"/>
      <c r="P224" s="595"/>
      <c r="Q224" s="595"/>
      <c r="R224" s="595"/>
      <c r="S224" s="595"/>
      <c r="T224" s="595"/>
      <c r="U224" s="595"/>
      <c r="V224" s="595"/>
      <c r="W224" s="595"/>
      <c r="X224" s="595"/>
      <c r="Y224" s="595"/>
      <c r="Z224" s="595"/>
      <c r="AA224" s="578"/>
      <c r="AB224" s="578"/>
      <c r="AC224" s="578"/>
    </row>
    <row r="225" spans="1:68" ht="14.25" hidden="1" customHeight="1" x14ac:dyDescent="0.25">
      <c r="A225" s="594" t="s">
        <v>103</v>
      </c>
      <c r="B225" s="595"/>
      <c r="C225" s="595"/>
      <c r="D225" s="595"/>
      <c r="E225" s="595"/>
      <c r="F225" s="595"/>
      <c r="G225" s="595"/>
      <c r="H225" s="595"/>
      <c r="I225" s="595"/>
      <c r="J225" s="595"/>
      <c r="K225" s="595"/>
      <c r="L225" s="595"/>
      <c r="M225" s="595"/>
      <c r="N225" s="595"/>
      <c r="O225" s="595"/>
      <c r="P225" s="595"/>
      <c r="Q225" s="595"/>
      <c r="R225" s="595"/>
      <c r="S225" s="595"/>
      <c r="T225" s="595"/>
      <c r="U225" s="595"/>
      <c r="V225" s="595"/>
      <c r="W225" s="595"/>
      <c r="X225" s="595"/>
      <c r="Y225" s="595"/>
      <c r="Z225" s="595"/>
      <c r="AA225" s="579"/>
      <c r="AB225" s="579"/>
      <c r="AC225" s="579"/>
    </row>
    <row r="226" spans="1:68" ht="27" customHeight="1" x14ac:dyDescent="0.25">
      <c r="A226" s="54" t="s">
        <v>364</v>
      </c>
      <c r="B226" s="54" t="s">
        <v>365</v>
      </c>
      <c r="C226" s="31">
        <v>4301011826</v>
      </c>
      <c r="D226" s="589">
        <v>4680115884137</v>
      </c>
      <c r="E226" s="590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2"/>
      <c r="R226" s="592"/>
      <c r="S226" s="592"/>
      <c r="T226" s="593"/>
      <c r="U226" s="34"/>
      <c r="V226" s="34"/>
      <c r="W226" s="35" t="s">
        <v>70</v>
      </c>
      <c r="X226" s="583">
        <v>30</v>
      </c>
      <c r="Y226" s="584">
        <f t="shared" ref="Y226:Y232" si="37">IFERROR(IF(X226="",0,CEILING((X226/$H226),1)*$H226),"")</f>
        <v>34.799999999999997</v>
      </c>
      <c r="Z226" s="36">
        <f>IFERROR(IF(Y226=0,"",ROUNDUP(Y226/H226,0)*0.01898),"")</f>
        <v>5.6940000000000004E-2</v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31.125000000000004</v>
      </c>
      <c r="BN226" s="64">
        <f t="shared" ref="BN226:BN232" si="39">IFERROR(Y226*I226/H226,"0")</f>
        <v>36.104999999999997</v>
      </c>
      <c r="BO226" s="64">
        <f t="shared" ref="BO226:BO232" si="40">IFERROR(1/J226*(X226/H226),"0")</f>
        <v>4.0409482758620691E-2</v>
      </c>
      <c r="BP226" s="64">
        <f t="shared" ref="BP226:BP232" si="41">IFERROR(1/J226*(Y226/H226),"0")</f>
        <v>4.6875E-2</v>
      </c>
    </row>
    <row r="227" spans="1:68" ht="27" hidden="1" customHeight="1" x14ac:dyDescent="0.25">
      <c r="A227" s="54" t="s">
        <v>367</v>
      </c>
      <c r="B227" s="54" t="s">
        <v>368</v>
      </c>
      <c r="C227" s="31">
        <v>4301011724</v>
      </c>
      <c r="D227" s="589">
        <v>4680115884236</v>
      </c>
      <c r="E227" s="590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2"/>
      <c r="R227" s="592"/>
      <c r="S227" s="592"/>
      <c r="T227" s="593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369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370</v>
      </c>
      <c r="B228" s="54" t="s">
        <v>371</v>
      </c>
      <c r="C228" s="31">
        <v>4301011721</v>
      </c>
      <c r="D228" s="589">
        <v>4680115884175</v>
      </c>
      <c r="E228" s="590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2"/>
      <c r="R228" s="592"/>
      <c r="S228" s="592"/>
      <c r="T228" s="593"/>
      <c r="U228" s="34"/>
      <c r="V228" s="34"/>
      <c r="W228" s="35" t="s">
        <v>70</v>
      </c>
      <c r="X228" s="583">
        <v>150</v>
      </c>
      <c r="Y228" s="584">
        <f t="shared" si="37"/>
        <v>150.79999999999998</v>
      </c>
      <c r="Z228" s="36">
        <f>IFERROR(IF(Y228=0,"",ROUNDUP(Y228/H228,0)*0.01898),"")</f>
        <v>0.24674000000000001</v>
      </c>
      <c r="AA228" s="56"/>
      <c r="AB228" s="57"/>
      <c r="AC228" s="279" t="s">
        <v>372</v>
      </c>
      <c r="AG228" s="64"/>
      <c r="AJ228" s="68"/>
      <c r="AK228" s="68">
        <v>0</v>
      </c>
      <c r="BB228" s="280" t="s">
        <v>1</v>
      </c>
      <c r="BM228" s="64">
        <f t="shared" si="38"/>
        <v>155.625</v>
      </c>
      <c r="BN228" s="64">
        <f t="shared" si="39"/>
        <v>156.45500000000001</v>
      </c>
      <c r="BO228" s="64">
        <f t="shared" si="40"/>
        <v>0.20204741379310345</v>
      </c>
      <c r="BP228" s="64">
        <f t="shared" si="41"/>
        <v>0.20312499999999997</v>
      </c>
    </row>
    <row r="229" spans="1:68" ht="27" customHeight="1" x14ac:dyDescent="0.25">
      <c r="A229" s="54" t="s">
        <v>373</v>
      </c>
      <c r="B229" s="54" t="s">
        <v>374</v>
      </c>
      <c r="C229" s="31">
        <v>4301011824</v>
      </c>
      <c r="D229" s="589">
        <v>4680115884144</v>
      </c>
      <c r="E229" s="590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2"/>
      <c r="R229" s="592"/>
      <c r="S229" s="592"/>
      <c r="T229" s="593"/>
      <c r="U229" s="34"/>
      <c r="V229" s="34"/>
      <c r="W229" s="35" t="s">
        <v>70</v>
      </c>
      <c r="X229" s="583">
        <v>40</v>
      </c>
      <c r="Y229" s="584">
        <f t="shared" si="37"/>
        <v>40</v>
      </c>
      <c r="Z229" s="36">
        <f>IFERROR(IF(Y229=0,"",ROUNDUP(Y229/H229,0)*0.00902),"")</f>
        <v>9.0200000000000002E-2</v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8"/>
        <v>42.1</v>
      </c>
      <c r="BN229" s="64">
        <f t="shared" si="39"/>
        <v>42.1</v>
      </c>
      <c r="BO229" s="64">
        <f t="shared" si="40"/>
        <v>7.575757575757576E-2</v>
      </c>
      <c r="BP229" s="64">
        <f t="shared" si="41"/>
        <v>7.575757575757576E-2</v>
      </c>
    </row>
    <row r="230" spans="1:68" ht="27" hidden="1" customHeight="1" x14ac:dyDescent="0.25">
      <c r="A230" s="54" t="s">
        <v>375</v>
      </c>
      <c r="B230" s="54" t="s">
        <v>376</v>
      </c>
      <c r="C230" s="31">
        <v>4301012149</v>
      </c>
      <c r="D230" s="589">
        <v>4680115886551</v>
      </c>
      <c r="E230" s="590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2"/>
      <c r="R230" s="592"/>
      <c r="S230" s="592"/>
      <c r="T230" s="593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377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378</v>
      </c>
      <c r="B231" s="54" t="s">
        <v>379</v>
      </c>
      <c r="C231" s="31">
        <v>4301011726</v>
      </c>
      <c r="D231" s="589">
        <v>4680115884182</v>
      </c>
      <c r="E231" s="590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2"/>
      <c r="R231" s="592"/>
      <c r="S231" s="592"/>
      <c r="T231" s="593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369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380</v>
      </c>
      <c r="B232" s="54" t="s">
        <v>381</v>
      </c>
      <c r="C232" s="31">
        <v>4301011722</v>
      </c>
      <c r="D232" s="589">
        <v>4680115884205</v>
      </c>
      <c r="E232" s="590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2"/>
      <c r="R232" s="592"/>
      <c r="S232" s="592"/>
      <c r="T232" s="593"/>
      <c r="U232" s="34"/>
      <c r="V232" s="34"/>
      <c r="W232" s="35" t="s">
        <v>70</v>
      </c>
      <c r="X232" s="583">
        <v>20</v>
      </c>
      <c r="Y232" s="584">
        <f t="shared" si="37"/>
        <v>20</v>
      </c>
      <c r="Z232" s="36">
        <f>IFERROR(IF(Y232=0,"",ROUNDUP(Y232/H232,0)*0.00902),"")</f>
        <v>4.5100000000000001E-2</v>
      </c>
      <c r="AA232" s="56"/>
      <c r="AB232" s="57"/>
      <c r="AC232" s="287" t="s">
        <v>372</v>
      </c>
      <c r="AG232" s="64"/>
      <c r="AJ232" s="68"/>
      <c r="AK232" s="68">
        <v>0</v>
      </c>
      <c r="BB232" s="288" t="s">
        <v>1</v>
      </c>
      <c r="BM232" s="64">
        <f t="shared" si="38"/>
        <v>21.05</v>
      </c>
      <c r="BN232" s="64">
        <f t="shared" si="39"/>
        <v>21.05</v>
      </c>
      <c r="BO232" s="64">
        <f t="shared" si="40"/>
        <v>3.787878787878788E-2</v>
      </c>
      <c r="BP232" s="64">
        <f t="shared" si="41"/>
        <v>3.787878787878788E-2</v>
      </c>
    </row>
    <row r="233" spans="1:68" x14ac:dyDescent="0.2">
      <c r="A233" s="599"/>
      <c r="B233" s="595"/>
      <c r="C233" s="595"/>
      <c r="D233" s="595"/>
      <c r="E233" s="595"/>
      <c r="F233" s="595"/>
      <c r="G233" s="595"/>
      <c r="H233" s="595"/>
      <c r="I233" s="595"/>
      <c r="J233" s="595"/>
      <c r="K233" s="595"/>
      <c r="L233" s="595"/>
      <c r="M233" s="595"/>
      <c r="N233" s="595"/>
      <c r="O233" s="600"/>
      <c r="P233" s="596" t="s">
        <v>72</v>
      </c>
      <c r="Q233" s="597"/>
      <c r="R233" s="597"/>
      <c r="S233" s="597"/>
      <c r="T233" s="597"/>
      <c r="U233" s="597"/>
      <c r="V233" s="598"/>
      <c r="W233" s="37" t="s">
        <v>73</v>
      </c>
      <c r="X233" s="585">
        <f>IFERROR(X226/H226,"0")+IFERROR(X227/H227,"0")+IFERROR(X228/H228,"0")+IFERROR(X229/H229,"0")+IFERROR(X230/H230,"0")+IFERROR(X231/H231,"0")+IFERROR(X232/H232,"0")</f>
        <v>30.517241379310345</v>
      </c>
      <c r="Y233" s="585">
        <f>IFERROR(Y226/H226,"0")+IFERROR(Y227/H227,"0")+IFERROR(Y228/H228,"0")+IFERROR(Y229/H229,"0")+IFERROR(Y230/H230,"0")+IFERROR(Y231/H231,"0")+IFERROR(Y232/H232,"0")</f>
        <v>31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0.43898000000000004</v>
      </c>
      <c r="AA233" s="586"/>
      <c r="AB233" s="586"/>
      <c r="AC233" s="586"/>
    </row>
    <row r="234" spans="1:68" x14ac:dyDescent="0.2">
      <c r="A234" s="595"/>
      <c r="B234" s="595"/>
      <c r="C234" s="595"/>
      <c r="D234" s="595"/>
      <c r="E234" s="595"/>
      <c r="F234" s="595"/>
      <c r="G234" s="595"/>
      <c r="H234" s="595"/>
      <c r="I234" s="595"/>
      <c r="J234" s="595"/>
      <c r="K234" s="595"/>
      <c r="L234" s="595"/>
      <c r="M234" s="595"/>
      <c r="N234" s="595"/>
      <c r="O234" s="600"/>
      <c r="P234" s="596" t="s">
        <v>72</v>
      </c>
      <c r="Q234" s="597"/>
      <c r="R234" s="597"/>
      <c r="S234" s="597"/>
      <c r="T234" s="597"/>
      <c r="U234" s="597"/>
      <c r="V234" s="598"/>
      <c r="W234" s="37" t="s">
        <v>70</v>
      </c>
      <c r="X234" s="585">
        <f>IFERROR(SUM(X226:X232),"0")</f>
        <v>240</v>
      </c>
      <c r="Y234" s="585">
        <f>IFERROR(SUM(Y226:Y232),"0")</f>
        <v>245.59999999999997</v>
      </c>
      <c r="Z234" s="37"/>
      <c r="AA234" s="586"/>
      <c r="AB234" s="586"/>
      <c r="AC234" s="586"/>
    </row>
    <row r="235" spans="1:68" ht="14.25" hidden="1" customHeight="1" x14ac:dyDescent="0.25">
      <c r="A235" s="594" t="s">
        <v>137</v>
      </c>
      <c r="B235" s="595"/>
      <c r="C235" s="595"/>
      <c r="D235" s="595"/>
      <c r="E235" s="595"/>
      <c r="F235" s="595"/>
      <c r="G235" s="595"/>
      <c r="H235" s="595"/>
      <c r="I235" s="595"/>
      <c r="J235" s="595"/>
      <c r="K235" s="595"/>
      <c r="L235" s="595"/>
      <c r="M235" s="595"/>
      <c r="N235" s="595"/>
      <c r="O235" s="595"/>
      <c r="P235" s="595"/>
      <c r="Q235" s="595"/>
      <c r="R235" s="595"/>
      <c r="S235" s="595"/>
      <c r="T235" s="595"/>
      <c r="U235" s="595"/>
      <c r="V235" s="595"/>
      <c r="W235" s="595"/>
      <c r="X235" s="595"/>
      <c r="Y235" s="595"/>
      <c r="Z235" s="595"/>
      <c r="AA235" s="579"/>
      <c r="AB235" s="579"/>
      <c r="AC235" s="579"/>
    </row>
    <row r="236" spans="1:68" ht="27" hidden="1" customHeight="1" x14ac:dyDescent="0.25">
      <c r="A236" s="54" t="s">
        <v>382</v>
      </c>
      <c r="B236" s="54" t="s">
        <v>383</v>
      </c>
      <c r="C236" s="31">
        <v>4301020340</v>
      </c>
      <c r="D236" s="589">
        <v>4680115885721</v>
      </c>
      <c r="E236" s="590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5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2"/>
      <c r="R236" s="592"/>
      <c r="S236" s="592"/>
      <c r="T236" s="593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382</v>
      </c>
      <c r="B237" s="54" t="s">
        <v>385</v>
      </c>
      <c r="C237" s="31">
        <v>4301020377</v>
      </c>
      <c r="D237" s="589">
        <v>4680115885981</v>
      </c>
      <c r="E237" s="590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2"/>
      <c r="R237" s="592"/>
      <c r="S237" s="592"/>
      <c r="T237" s="593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9"/>
      <c r="B238" s="595"/>
      <c r="C238" s="595"/>
      <c r="D238" s="595"/>
      <c r="E238" s="595"/>
      <c r="F238" s="595"/>
      <c r="G238" s="595"/>
      <c r="H238" s="595"/>
      <c r="I238" s="595"/>
      <c r="J238" s="595"/>
      <c r="K238" s="595"/>
      <c r="L238" s="595"/>
      <c r="M238" s="595"/>
      <c r="N238" s="595"/>
      <c r="O238" s="600"/>
      <c r="P238" s="596" t="s">
        <v>72</v>
      </c>
      <c r="Q238" s="597"/>
      <c r="R238" s="597"/>
      <c r="S238" s="597"/>
      <c r="T238" s="597"/>
      <c r="U238" s="597"/>
      <c r="V238" s="598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5"/>
      <c r="B239" s="595"/>
      <c r="C239" s="595"/>
      <c r="D239" s="595"/>
      <c r="E239" s="595"/>
      <c r="F239" s="595"/>
      <c r="G239" s="595"/>
      <c r="H239" s="595"/>
      <c r="I239" s="595"/>
      <c r="J239" s="595"/>
      <c r="K239" s="595"/>
      <c r="L239" s="595"/>
      <c r="M239" s="595"/>
      <c r="N239" s="595"/>
      <c r="O239" s="600"/>
      <c r="P239" s="596" t="s">
        <v>72</v>
      </c>
      <c r="Q239" s="597"/>
      <c r="R239" s="597"/>
      <c r="S239" s="597"/>
      <c r="T239" s="597"/>
      <c r="U239" s="597"/>
      <c r="V239" s="598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4" t="s">
        <v>386</v>
      </c>
      <c r="B240" s="595"/>
      <c r="C240" s="595"/>
      <c r="D240" s="595"/>
      <c r="E240" s="595"/>
      <c r="F240" s="595"/>
      <c r="G240" s="595"/>
      <c r="H240" s="595"/>
      <c r="I240" s="595"/>
      <c r="J240" s="595"/>
      <c r="K240" s="595"/>
      <c r="L240" s="595"/>
      <c r="M240" s="595"/>
      <c r="N240" s="595"/>
      <c r="O240" s="595"/>
      <c r="P240" s="595"/>
      <c r="Q240" s="595"/>
      <c r="R240" s="595"/>
      <c r="S240" s="595"/>
      <c r="T240" s="595"/>
      <c r="U240" s="595"/>
      <c r="V240" s="595"/>
      <c r="W240" s="595"/>
      <c r="X240" s="595"/>
      <c r="Y240" s="595"/>
      <c r="Z240" s="595"/>
      <c r="AA240" s="579"/>
      <c r="AB240" s="579"/>
      <c r="AC240" s="579"/>
    </row>
    <row r="241" spans="1:68" ht="27" hidden="1" customHeight="1" x14ac:dyDescent="0.25">
      <c r="A241" s="54" t="s">
        <v>387</v>
      </c>
      <c r="B241" s="54" t="s">
        <v>388</v>
      </c>
      <c r="C241" s="31">
        <v>4301040362</v>
      </c>
      <c r="D241" s="589">
        <v>4680115886803</v>
      </c>
      <c r="E241" s="590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291</v>
      </c>
      <c r="L241" s="32"/>
      <c r="M241" s="33" t="s">
        <v>292</v>
      </c>
      <c r="N241" s="33"/>
      <c r="O241" s="32">
        <v>45</v>
      </c>
      <c r="P241" s="864" t="s">
        <v>389</v>
      </c>
      <c r="Q241" s="592"/>
      <c r="R241" s="592"/>
      <c r="S241" s="592"/>
      <c r="T241" s="593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390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387</v>
      </c>
      <c r="B242" s="54" t="s">
        <v>391</v>
      </c>
      <c r="C242" s="31">
        <v>4301040361</v>
      </c>
      <c r="D242" s="589">
        <v>4680115886803</v>
      </c>
      <c r="E242" s="590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2"/>
      <c r="R242" s="592"/>
      <c r="S242" s="592"/>
      <c r="T242" s="593"/>
      <c r="U242" s="34"/>
      <c r="V242" s="34"/>
      <c r="W242" s="35" t="s">
        <v>70</v>
      </c>
      <c r="X242" s="583">
        <v>12</v>
      </c>
      <c r="Y242" s="584">
        <f>IFERROR(IF(X242="",0,CEILING((X242/$H242),1)*$H242),"")</f>
        <v>12.96</v>
      </c>
      <c r="Z242" s="36">
        <f>IFERROR(IF(Y242=0,"",ROUNDUP(Y242/H242,0)*0.0059),"")</f>
        <v>3.5400000000000001E-2</v>
      </c>
      <c r="AA242" s="56"/>
      <c r="AB242" s="57"/>
      <c r="AC242" s="295" t="s">
        <v>390</v>
      </c>
      <c r="AG242" s="64"/>
      <c r="AJ242" s="68"/>
      <c r="AK242" s="68">
        <v>0</v>
      </c>
      <c r="BB242" s="296" t="s">
        <v>1</v>
      </c>
      <c r="BM242" s="64">
        <f>IFERROR(X242*I242/H242,"0")</f>
        <v>13.055555555555555</v>
      </c>
      <c r="BN242" s="64">
        <f>IFERROR(Y242*I242/H242,"0")</f>
        <v>14.1</v>
      </c>
      <c r="BO242" s="64">
        <f>IFERROR(1/J242*(X242/H242),"0")</f>
        <v>2.5720164609053495E-2</v>
      </c>
      <c r="BP242" s="64">
        <f>IFERROR(1/J242*(Y242/H242),"0")</f>
        <v>2.7777777777777776E-2</v>
      </c>
    </row>
    <row r="243" spans="1:68" x14ac:dyDescent="0.2">
      <c r="A243" s="599"/>
      <c r="B243" s="595"/>
      <c r="C243" s="595"/>
      <c r="D243" s="595"/>
      <c r="E243" s="595"/>
      <c r="F243" s="595"/>
      <c r="G243" s="595"/>
      <c r="H243" s="595"/>
      <c r="I243" s="595"/>
      <c r="J243" s="595"/>
      <c r="K243" s="595"/>
      <c r="L243" s="595"/>
      <c r="M243" s="595"/>
      <c r="N243" s="595"/>
      <c r="O243" s="600"/>
      <c r="P243" s="596" t="s">
        <v>72</v>
      </c>
      <c r="Q243" s="597"/>
      <c r="R243" s="597"/>
      <c r="S243" s="597"/>
      <c r="T243" s="597"/>
      <c r="U243" s="597"/>
      <c r="V243" s="598"/>
      <c r="W243" s="37" t="s">
        <v>73</v>
      </c>
      <c r="X243" s="585">
        <f>IFERROR(X241/H241,"0")+IFERROR(X242/H242,"0")</f>
        <v>5.5555555555555554</v>
      </c>
      <c r="Y243" s="585">
        <f>IFERROR(Y241/H241,"0")+IFERROR(Y242/H242,"0")</f>
        <v>6</v>
      </c>
      <c r="Z243" s="585">
        <f>IFERROR(IF(Z241="",0,Z241),"0")+IFERROR(IF(Z242="",0,Z242),"0")</f>
        <v>3.5400000000000001E-2</v>
      </c>
      <c r="AA243" s="586"/>
      <c r="AB243" s="586"/>
      <c r="AC243" s="586"/>
    </row>
    <row r="244" spans="1:68" x14ac:dyDescent="0.2">
      <c r="A244" s="595"/>
      <c r="B244" s="595"/>
      <c r="C244" s="595"/>
      <c r="D244" s="595"/>
      <c r="E244" s="595"/>
      <c r="F244" s="595"/>
      <c r="G244" s="595"/>
      <c r="H244" s="595"/>
      <c r="I244" s="595"/>
      <c r="J244" s="595"/>
      <c r="K244" s="595"/>
      <c r="L244" s="595"/>
      <c r="M244" s="595"/>
      <c r="N244" s="595"/>
      <c r="O244" s="600"/>
      <c r="P244" s="596" t="s">
        <v>72</v>
      </c>
      <c r="Q244" s="597"/>
      <c r="R244" s="597"/>
      <c r="S244" s="597"/>
      <c r="T244" s="597"/>
      <c r="U244" s="597"/>
      <c r="V244" s="598"/>
      <c r="W244" s="37" t="s">
        <v>70</v>
      </c>
      <c r="X244" s="585">
        <f>IFERROR(SUM(X241:X242),"0")</f>
        <v>12</v>
      </c>
      <c r="Y244" s="585">
        <f>IFERROR(SUM(Y241:Y242),"0")</f>
        <v>12.96</v>
      </c>
      <c r="Z244" s="37"/>
      <c r="AA244" s="586"/>
      <c r="AB244" s="586"/>
      <c r="AC244" s="586"/>
    </row>
    <row r="245" spans="1:68" ht="14.25" hidden="1" customHeight="1" x14ac:dyDescent="0.25">
      <c r="A245" s="594" t="s">
        <v>392</v>
      </c>
      <c r="B245" s="595"/>
      <c r="C245" s="595"/>
      <c r="D245" s="595"/>
      <c r="E245" s="595"/>
      <c r="F245" s="595"/>
      <c r="G245" s="595"/>
      <c r="H245" s="595"/>
      <c r="I245" s="595"/>
      <c r="J245" s="595"/>
      <c r="K245" s="595"/>
      <c r="L245" s="595"/>
      <c r="M245" s="595"/>
      <c r="N245" s="595"/>
      <c r="O245" s="595"/>
      <c r="P245" s="595"/>
      <c r="Q245" s="595"/>
      <c r="R245" s="595"/>
      <c r="S245" s="595"/>
      <c r="T245" s="595"/>
      <c r="U245" s="595"/>
      <c r="V245" s="595"/>
      <c r="W245" s="595"/>
      <c r="X245" s="595"/>
      <c r="Y245" s="595"/>
      <c r="Z245" s="595"/>
      <c r="AA245" s="579"/>
      <c r="AB245" s="579"/>
      <c r="AC245" s="579"/>
    </row>
    <row r="246" spans="1:68" ht="27" hidden="1" customHeight="1" x14ac:dyDescent="0.25">
      <c r="A246" s="54" t="s">
        <v>393</v>
      </c>
      <c r="B246" s="54" t="s">
        <v>394</v>
      </c>
      <c r="C246" s="31">
        <v>4301041004</v>
      </c>
      <c r="D246" s="589">
        <v>4680115886704</v>
      </c>
      <c r="E246" s="590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395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396</v>
      </c>
      <c r="B247" s="54" t="s">
        <v>397</v>
      </c>
      <c r="C247" s="31">
        <v>4301041008</v>
      </c>
      <c r="D247" s="589">
        <v>4680115886681</v>
      </c>
      <c r="E247" s="590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62" t="s">
        <v>398</v>
      </c>
      <c r="Q247" s="592"/>
      <c r="R247" s="592"/>
      <c r="S247" s="592"/>
      <c r="T247" s="593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395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396</v>
      </c>
      <c r="B248" s="54" t="s">
        <v>399</v>
      </c>
      <c r="C248" s="31">
        <v>4301041003</v>
      </c>
      <c r="D248" s="589">
        <v>4680115886681</v>
      </c>
      <c r="E248" s="590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2"/>
      <c r="R248" s="592"/>
      <c r="S248" s="592"/>
      <c r="T248" s="593"/>
      <c r="U248" s="34"/>
      <c r="V248" s="34"/>
      <c r="W248" s="35" t="s">
        <v>70</v>
      </c>
      <c r="X248" s="583">
        <v>7.0000000000000009</v>
      </c>
      <c r="Y248" s="584">
        <f t="shared" si="42"/>
        <v>8.64</v>
      </c>
      <c r="Z248" s="36">
        <f t="shared" si="43"/>
        <v>2.3599999999999999E-2</v>
      </c>
      <c r="AA248" s="56"/>
      <c r="AB248" s="57"/>
      <c r="AC248" s="301" t="s">
        <v>395</v>
      </c>
      <c r="AG248" s="64"/>
      <c r="AJ248" s="68"/>
      <c r="AK248" s="68">
        <v>0</v>
      </c>
      <c r="BB248" s="302" t="s">
        <v>1</v>
      </c>
      <c r="BM248" s="64">
        <f t="shared" si="44"/>
        <v>7.6157407407407414</v>
      </c>
      <c r="BN248" s="64">
        <f t="shared" si="45"/>
        <v>9.4</v>
      </c>
      <c r="BO248" s="64">
        <f t="shared" si="46"/>
        <v>1.5003429355281208E-2</v>
      </c>
      <c r="BP248" s="64">
        <f t="shared" si="47"/>
        <v>1.8518518518518517E-2</v>
      </c>
    </row>
    <row r="249" spans="1:68" ht="27" customHeight="1" x14ac:dyDescent="0.25">
      <c r="A249" s="54" t="s">
        <v>400</v>
      </c>
      <c r="B249" s="54" t="s">
        <v>401</v>
      </c>
      <c r="C249" s="31">
        <v>4301041007</v>
      </c>
      <c r="D249" s="589">
        <v>4680115886735</v>
      </c>
      <c r="E249" s="590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2"/>
      <c r="R249" s="592"/>
      <c r="S249" s="592"/>
      <c r="T249" s="593"/>
      <c r="U249" s="34"/>
      <c r="V249" s="34"/>
      <c r="W249" s="35" t="s">
        <v>70</v>
      </c>
      <c r="X249" s="583">
        <v>4.4000000000000004</v>
      </c>
      <c r="Y249" s="584">
        <f t="shared" si="42"/>
        <v>4.5</v>
      </c>
      <c r="Z249" s="36">
        <f t="shared" si="43"/>
        <v>2.9499999999999998E-2</v>
      </c>
      <c r="AA249" s="56"/>
      <c r="AB249" s="57"/>
      <c r="AC249" s="303" t="s">
        <v>395</v>
      </c>
      <c r="AG249" s="64"/>
      <c r="AJ249" s="68"/>
      <c r="AK249" s="68">
        <v>0</v>
      </c>
      <c r="BB249" s="304" t="s">
        <v>1</v>
      </c>
      <c r="BM249" s="64">
        <f t="shared" si="44"/>
        <v>5.3288888888888897</v>
      </c>
      <c r="BN249" s="64">
        <f t="shared" si="45"/>
        <v>5.45</v>
      </c>
      <c r="BO249" s="64">
        <f t="shared" si="46"/>
        <v>2.2633744855967079E-2</v>
      </c>
      <c r="BP249" s="64">
        <f t="shared" si="47"/>
        <v>2.3148148148148147E-2</v>
      </c>
    </row>
    <row r="250" spans="1:68" ht="27" customHeight="1" x14ac:dyDescent="0.25">
      <c r="A250" s="54" t="s">
        <v>402</v>
      </c>
      <c r="B250" s="54" t="s">
        <v>403</v>
      </c>
      <c r="C250" s="31">
        <v>4301041006</v>
      </c>
      <c r="D250" s="589">
        <v>4680115886728</v>
      </c>
      <c r="E250" s="590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2"/>
      <c r="R250" s="592"/>
      <c r="S250" s="592"/>
      <c r="T250" s="593"/>
      <c r="U250" s="34"/>
      <c r="V250" s="34"/>
      <c r="W250" s="35" t="s">
        <v>70</v>
      </c>
      <c r="X250" s="583">
        <v>5.5</v>
      </c>
      <c r="Y250" s="584">
        <f t="shared" si="42"/>
        <v>5.9399999999999995</v>
      </c>
      <c r="Z250" s="36">
        <f t="shared" si="43"/>
        <v>3.5400000000000001E-2</v>
      </c>
      <c r="AA250" s="56"/>
      <c r="AB250" s="57"/>
      <c r="AC250" s="305" t="s">
        <v>395</v>
      </c>
      <c r="AG250" s="64"/>
      <c r="AJ250" s="68"/>
      <c r="AK250" s="68">
        <v>0</v>
      </c>
      <c r="BB250" s="306" t="s">
        <v>1</v>
      </c>
      <c r="BM250" s="64">
        <f t="shared" si="44"/>
        <v>6.5555555555555554</v>
      </c>
      <c r="BN250" s="64">
        <f t="shared" si="45"/>
        <v>7.0799999999999992</v>
      </c>
      <c r="BO250" s="64">
        <f t="shared" si="46"/>
        <v>2.5720164609053495E-2</v>
      </c>
      <c r="BP250" s="64">
        <f t="shared" si="47"/>
        <v>2.7777777777777773E-2</v>
      </c>
    </row>
    <row r="251" spans="1:68" ht="27" hidden="1" customHeight="1" x14ac:dyDescent="0.25">
      <c r="A251" s="54" t="s">
        <v>404</v>
      </c>
      <c r="B251" s="54" t="s">
        <v>405</v>
      </c>
      <c r="C251" s="31">
        <v>4301041005</v>
      </c>
      <c r="D251" s="589">
        <v>4680115886711</v>
      </c>
      <c r="E251" s="590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291</v>
      </c>
      <c r="L251" s="32"/>
      <c r="M251" s="33" t="s">
        <v>292</v>
      </c>
      <c r="N251" s="33"/>
      <c r="O251" s="32">
        <v>90</v>
      </c>
      <c r="P251" s="8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2"/>
      <c r="R251" s="592"/>
      <c r="S251" s="592"/>
      <c r="T251" s="593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395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599"/>
      <c r="B252" s="595"/>
      <c r="C252" s="595"/>
      <c r="D252" s="595"/>
      <c r="E252" s="595"/>
      <c r="F252" s="595"/>
      <c r="G252" s="595"/>
      <c r="H252" s="595"/>
      <c r="I252" s="595"/>
      <c r="J252" s="595"/>
      <c r="K252" s="595"/>
      <c r="L252" s="595"/>
      <c r="M252" s="595"/>
      <c r="N252" s="595"/>
      <c r="O252" s="600"/>
      <c r="P252" s="596" t="s">
        <v>72</v>
      </c>
      <c r="Q252" s="597"/>
      <c r="R252" s="597"/>
      <c r="S252" s="597"/>
      <c r="T252" s="597"/>
      <c r="U252" s="597"/>
      <c r="V252" s="598"/>
      <c r="W252" s="37" t="s">
        <v>73</v>
      </c>
      <c r="X252" s="585">
        <f>IFERROR(X246/H246,"0")+IFERROR(X247/H247,"0")+IFERROR(X248/H248,"0")+IFERROR(X249/H249,"0")+IFERROR(X250/H250,"0")+IFERROR(X251/H251,"0")</f>
        <v>13.685185185185185</v>
      </c>
      <c r="Y252" s="585">
        <f>IFERROR(Y246/H246,"0")+IFERROR(Y247/H247,"0")+IFERROR(Y248/H248,"0")+IFERROR(Y249/H249,"0")+IFERROR(Y250/H250,"0")+IFERROR(Y251/H251,"0")</f>
        <v>15</v>
      </c>
      <c r="Z252" s="585">
        <f>IFERROR(IF(Z246="",0,Z246),"0")+IFERROR(IF(Z247="",0,Z247),"0")+IFERROR(IF(Z248="",0,Z248),"0")+IFERROR(IF(Z249="",0,Z249),"0")+IFERROR(IF(Z250="",0,Z250),"0")+IFERROR(IF(Z251="",0,Z251),"0")</f>
        <v>8.8499999999999995E-2</v>
      </c>
      <c r="AA252" s="586"/>
      <c r="AB252" s="586"/>
      <c r="AC252" s="586"/>
    </row>
    <row r="253" spans="1:68" x14ac:dyDescent="0.2">
      <c r="A253" s="595"/>
      <c r="B253" s="595"/>
      <c r="C253" s="595"/>
      <c r="D253" s="595"/>
      <c r="E253" s="595"/>
      <c r="F253" s="595"/>
      <c r="G253" s="595"/>
      <c r="H253" s="595"/>
      <c r="I253" s="595"/>
      <c r="J253" s="595"/>
      <c r="K253" s="595"/>
      <c r="L253" s="595"/>
      <c r="M253" s="595"/>
      <c r="N253" s="595"/>
      <c r="O253" s="600"/>
      <c r="P253" s="596" t="s">
        <v>72</v>
      </c>
      <c r="Q253" s="597"/>
      <c r="R253" s="597"/>
      <c r="S253" s="597"/>
      <c r="T253" s="597"/>
      <c r="U253" s="597"/>
      <c r="V253" s="598"/>
      <c r="W253" s="37" t="s">
        <v>70</v>
      </c>
      <c r="X253" s="585">
        <f>IFERROR(SUM(X246:X251),"0")</f>
        <v>16.900000000000002</v>
      </c>
      <c r="Y253" s="585">
        <f>IFERROR(SUM(Y246:Y251),"0")</f>
        <v>19.079999999999998</v>
      </c>
      <c r="Z253" s="37"/>
      <c r="AA253" s="586"/>
      <c r="AB253" s="586"/>
      <c r="AC253" s="586"/>
    </row>
    <row r="254" spans="1:68" ht="16.5" hidden="1" customHeight="1" x14ac:dyDescent="0.25">
      <c r="A254" s="644" t="s">
        <v>406</v>
      </c>
      <c r="B254" s="595"/>
      <c r="C254" s="595"/>
      <c r="D254" s="595"/>
      <c r="E254" s="595"/>
      <c r="F254" s="595"/>
      <c r="G254" s="595"/>
      <c r="H254" s="595"/>
      <c r="I254" s="595"/>
      <c r="J254" s="595"/>
      <c r="K254" s="595"/>
      <c r="L254" s="595"/>
      <c r="M254" s="595"/>
      <c r="N254" s="595"/>
      <c r="O254" s="595"/>
      <c r="P254" s="595"/>
      <c r="Q254" s="595"/>
      <c r="R254" s="595"/>
      <c r="S254" s="595"/>
      <c r="T254" s="595"/>
      <c r="U254" s="595"/>
      <c r="V254" s="595"/>
      <c r="W254" s="595"/>
      <c r="X254" s="595"/>
      <c r="Y254" s="595"/>
      <c r="Z254" s="595"/>
      <c r="AA254" s="578"/>
      <c r="AB254" s="578"/>
      <c r="AC254" s="578"/>
    </row>
    <row r="255" spans="1:68" ht="14.25" hidden="1" customHeight="1" x14ac:dyDescent="0.25">
      <c r="A255" s="594" t="s">
        <v>103</v>
      </c>
      <c r="B255" s="595"/>
      <c r="C255" s="595"/>
      <c r="D255" s="595"/>
      <c r="E255" s="595"/>
      <c r="F255" s="595"/>
      <c r="G255" s="595"/>
      <c r="H255" s="595"/>
      <c r="I255" s="595"/>
      <c r="J255" s="595"/>
      <c r="K255" s="595"/>
      <c r="L255" s="595"/>
      <c r="M255" s="595"/>
      <c r="N255" s="595"/>
      <c r="O255" s="595"/>
      <c r="P255" s="595"/>
      <c r="Q255" s="595"/>
      <c r="R255" s="595"/>
      <c r="S255" s="595"/>
      <c r="T255" s="595"/>
      <c r="U255" s="595"/>
      <c r="V255" s="595"/>
      <c r="W255" s="595"/>
      <c r="X255" s="595"/>
      <c r="Y255" s="595"/>
      <c r="Z255" s="595"/>
      <c r="AA255" s="579"/>
      <c r="AB255" s="579"/>
      <c r="AC255" s="579"/>
    </row>
    <row r="256" spans="1:68" ht="27" hidden="1" customHeight="1" x14ac:dyDescent="0.25">
      <c r="A256" s="54" t="s">
        <v>407</v>
      </c>
      <c r="B256" s="54" t="s">
        <v>408</v>
      </c>
      <c r="C256" s="31">
        <v>4301011855</v>
      </c>
      <c r="D256" s="589">
        <v>4680115885837</v>
      </c>
      <c r="E256" s="590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2"/>
      <c r="R256" s="592"/>
      <c r="S256" s="592"/>
      <c r="T256" s="593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409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410</v>
      </c>
      <c r="B257" s="54" t="s">
        <v>411</v>
      </c>
      <c r="C257" s="31">
        <v>4301011850</v>
      </c>
      <c r="D257" s="589">
        <v>4680115885806</v>
      </c>
      <c r="E257" s="590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2"/>
      <c r="R257" s="592"/>
      <c r="S257" s="592"/>
      <c r="T257" s="593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412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413</v>
      </c>
      <c r="B258" s="54" t="s">
        <v>414</v>
      </c>
      <c r="C258" s="31">
        <v>4301011853</v>
      </c>
      <c r="D258" s="589">
        <v>4680115885851</v>
      </c>
      <c r="E258" s="590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2"/>
      <c r="R258" s="592"/>
      <c r="S258" s="592"/>
      <c r="T258" s="593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415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416</v>
      </c>
      <c r="B259" s="54" t="s">
        <v>417</v>
      </c>
      <c r="C259" s="31">
        <v>4301011852</v>
      </c>
      <c r="D259" s="589">
        <v>4680115885844</v>
      </c>
      <c r="E259" s="590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2"/>
      <c r="R259" s="592"/>
      <c r="S259" s="592"/>
      <c r="T259" s="593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418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419</v>
      </c>
      <c r="B260" s="54" t="s">
        <v>420</v>
      </c>
      <c r="C260" s="31">
        <v>4301011851</v>
      </c>
      <c r="D260" s="589">
        <v>4680115885820</v>
      </c>
      <c r="E260" s="590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2"/>
      <c r="R260" s="592"/>
      <c r="S260" s="592"/>
      <c r="T260" s="593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421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9"/>
      <c r="B261" s="595"/>
      <c r="C261" s="595"/>
      <c r="D261" s="595"/>
      <c r="E261" s="595"/>
      <c r="F261" s="595"/>
      <c r="G261" s="595"/>
      <c r="H261" s="595"/>
      <c r="I261" s="595"/>
      <c r="J261" s="595"/>
      <c r="K261" s="595"/>
      <c r="L261" s="595"/>
      <c r="M261" s="595"/>
      <c r="N261" s="595"/>
      <c r="O261" s="600"/>
      <c r="P261" s="596" t="s">
        <v>72</v>
      </c>
      <c r="Q261" s="597"/>
      <c r="R261" s="597"/>
      <c r="S261" s="597"/>
      <c r="T261" s="597"/>
      <c r="U261" s="597"/>
      <c r="V261" s="598"/>
      <c r="W261" s="37" t="s">
        <v>73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5"/>
      <c r="B262" s="595"/>
      <c r="C262" s="595"/>
      <c r="D262" s="595"/>
      <c r="E262" s="595"/>
      <c r="F262" s="595"/>
      <c r="G262" s="595"/>
      <c r="H262" s="595"/>
      <c r="I262" s="595"/>
      <c r="J262" s="595"/>
      <c r="K262" s="595"/>
      <c r="L262" s="595"/>
      <c r="M262" s="595"/>
      <c r="N262" s="595"/>
      <c r="O262" s="600"/>
      <c r="P262" s="596" t="s">
        <v>72</v>
      </c>
      <c r="Q262" s="597"/>
      <c r="R262" s="597"/>
      <c r="S262" s="597"/>
      <c r="T262" s="597"/>
      <c r="U262" s="597"/>
      <c r="V262" s="598"/>
      <c r="W262" s="37" t="s">
        <v>70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44" t="s">
        <v>422</v>
      </c>
      <c r="B263" s="595"/>
      <c r="C263" s="595"/>
      <c r="D263" s="595"/>
      <c r="E263" s="595"/>
      <c r="F263" s="595"/>
      <c r="G263" s="595"/>
      <c r="H263" s="595"/>
      <c r="I263" s="595"/>
      <c r="J263" s="595"/>
      <c r="K263" s="595"/>
      <c r="L263" s="595"/>
      <c r="M263" s="595"/>
      <c r="N263" s="595"/>
      <c r="O263" s="595"/>
      <c r="P263" s="595"/>
      <c r="Q263" s="595"/>
      <c r="R263" s="595"/>
      <c r="S263" s="595"/>
      <c r="T263" s="595"/>
      <c r="U263" s="595"/>
      <c r="V263" s="595"/>
      <c r="W263" s="595"/>
      <c r="X263" s="595"/>
      <c r="Y263" s="595"/>
      <c r="Z263" s="595"/>
      <c r="AA263" s="578"/>
      <c r="AB263" s="578"/>
      <c r="AC263" s="578"/>
    </row>
    <row r="264" spans="1:68" ht="14.25" hidden="1" customHeight="1" x14ac:dyDescent="0.25">
      <c r="A264" s="594" t="s">
        <v>103</v>
      </c>
      <c r="B264" s="595"/>
      <c r="C264" s="595"/>
      <c r="D264" s="595"/>
      <c r="E264" s="595"/>
      <c r="F264" s="595"/>
      <c r="G264" s="595"/>
      <c r="H264" s="595"/>
      <c r="I264" s="595"/>
      <c r="J264" s="595"/>
      <c r="K264" s="595"/>
      <c r="L264" s="595"/>
      <c r="M264" s="595"/>
      <c r="N264" s="595"/>
      <c r="O264" s="595"/>
      <c r="P264" s="595"/>
      <c r="Q264" s="595"/>
      <c r="R264" s="595"/>
      <c r="S264" s="595"/>
      <c r="T264" s="595"/>
      <c r="U264" s="595"/>
      <c r="V264" s="595"/>
      <c r="W264" s="595"/>
      <c r="X264" s="595"/>
      <c r="Y264" s="595"/>
      <c r="Z264" s="595"/>
      <c r="AA264" s="579"/>
      <c r="AB264" s="579"/>
      <c r="AC264" s="579"/>
    </row>
    <row r="265" spans="1:68" ht="27" hidden="1" customHeight="1" x14ac:dyDescent="0.25">
      <c r="A265" s="54" t="s">
        <v>423</v>
      </c>
      <c r="B265" s="54" t="s">
        <v>424</v>
      </c>
      <c r="C265" s="31">
        <v>4301011223</v>
      </c>
      <c r="D265" s="589">
        <v>4607091383423</v>
      </c>
      <c r="E265" s="590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2"/>
      <c r="R265" s="592"/>
      <c r="S265" s="592"/>
      <c r="T265" s="593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425</v>
      </c>
      <c r="B266" s="54" t="s">
        <v>426</v>
      </c>
      <c r="C266" s="31">
        <v>4301012099</v>
      </c>
      <c r="D266" s="589">
        <v>4680115885691</v>
      </c>
      <c r="E266" s="590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2"/>
      <c r="R266" s="592"/>
      <c r="S266" s="592"/>
      <c r="T266" s="593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427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428</v>
      </c>
      <c r="B267" s="54" t="s">
        <v>429</v>
      </c>
      <c r="C267" s="31">
        <v>4301012098</v>
      </c>
      <c r="D267" s="589">
        <v>4680115885660</v>
      </c>
      <c r="E267" s="590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2"/>
      <c r="R267" s="592"/>
      <c r="S267" s="592"/>
      <c r="T267" s="593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431</v>
      </c>
      <c r="B268" s="54" t="s">
        <v>432</v>
      </c>
      <c r="C268" s="31">
        <v>4301012176</v>
      </c>
      <c r="D268" s="589">
        <v>4680115886773</v>
      </c>
      <c r="E268" s="590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68" t="s">
        <v>433</v>
      </c>
      <c r="Q268" s="592"/>
      <c r="R268" s="592"/>
      <c r="S268" s="592"/>
      <c r="T268" s="593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434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9"/>
      <c r="B269" s="595"/>
      <c r="C269" s="595"/>
      <c r="D269" s="595"/>
      <c r="E269" s="595"/>
      <c r="F269" s="595"/>
      <c r="G269" s="595"/>
      <c r="H269" s="595"/>
      <c r="I269" s="595"/>
      <c r="J269" s="595"/>
      <c r="K269" s="595"/>
      <c r="L269" s="595"/>
      <c r="M269" s="595"/>
      <c r="N269" s="595"/>
      <c r="O269" s="600"/>
      <c r="P269" s="596" t="s">
        <v>72</v>
      </c>
      <c r="Q269" s="597"/>
      <c r="R269" s="597"/>
      <c r="S269" s="597"/>
      <c r="T269" s="597"/>
      <c r="U269" s="597"/>
      <c r="V269" s="598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5"/>
      <c r="B270" s="595"/>
      <c r="C270" s="595"/>
      <c r="D270" s="595"/>
      <c r="E270" s="595"/>
      <c r="F270" s="595"/>
      <c r="G270" s="595"/>
      <c r="H270" s="595"/>
      <c r="I270" s="595"/>
      <c r="J270" s="595"/>
      <c r="K270" s="595"/>
      <c r="L270" s="595"/>
      <c r="M270" s="595"/>
      <c r="N270" s="595"/>
      <c r="O270" s="600"/>
      <c r="P270" s="596" t="s">
        <v>72</v>
      </c>
      <c r="Q270" s="597"/>
      <c r="R270" s="597"/>
      <c r="S270" s="597"/>
      <c r="T270" s="597"/>
      <c r="U270" s="597"/>
      <c r="V270" s="598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4" t="s">
        <v>435</v>
      </c>
      <c r="B271" s="595"/>
      <c r="C271" s="595"/>
      <c r="D271" s="595"/>
      <c r="E271" s="595"/>
      <c r="F271" s="595"/>
      <c r="G271" s="595"/>
      <c r="H271" s="595"/>
      <c r="I271" s="595"/>
      <c r="J271" s="595"/>
      <c r="K271" s="595"/>
      <c r="L271" s="595"/>
      <c r="M271" s="595"/>
      <c r="N271" s="595"/>
      <c r="O271" s="595"/>
      <c r="P271" s="595"/>
      <c r="Q271" s="595"/>
      <c r="R271" s="595"/>
      <c r="S271" s="595"/>
      <c r="T271" s="595"/>
      <c r="U271" s="595"/>
      <c r="V271" s="595"/>
      <c r="W271" s="595"/>
      <c r="X271" s="595"/>
      <c r="Y271" s="595"/>
      <c r="Z271" s="595"/>
      <c r="AA271" s="578"/>
      <c r="AB271" s="578"/>
      <c r="AC271" s="578"/>
    </row>
    <row r="272" spans="1:68" ht="14.25" hidden="1" customHeight="1" x14ac:dyDescent="0.25">
      <c r="A272" s="594" t="s">
        <v>74</v>
      </c>
      <c r="B272" s="595"/>
      <c r="C272" s="595"/>
      <c r="D272" s="595"/>
      <c r="E272" s="595"/>
      <c r="F272" s="595"/>
      <c r="G272" s="595"/>
      <c r="H272" s="595"/>
      <c r="I272" s="595"/>
      <c r="J272" s="595"/>
      <c r="K272" s="595"/>
      <c r="L272" s="595"/>
      <c r="M272" s="595"/>
      <c r="N272" s="595"/>
      <c r="O272" s="595"/>
      <c r="P272" s="595"/>
      <c r="Q272" s="595"/>
      <c r="R272" s="595"/>
      <c r="S272" s="595"/>
      <c r="T272" s="595"/>
      <c r="U272" s="595"/>
      <c r="V272" s="595"/>
      <c r="W272" s="595"/>
      <c r="X272" s="595"/>
      <c r="Y272" s="595"/>
      <c r="Z272" s="595"/>
      <c r="AA272" s="579"/>
      <c r="AB272" s="579"/>
      <c r="AC272" s="579"/>
    </row>
    <row r="273" spans="1:68" ht="27" hidden="1" customHeight="1" x14ac:dyDescent="0.25">
      <c r="A273" s="54" t="s">
        <v>436</v>
      </c>
      <c r="B273" s="54" t="s">
        <v>437</v>
      </c>
      <c r="C273" s="31">
        <v>4301051893</v>
      </c>
      <c r="D273" s="589">
        <v>4680115886186</v>
      </c>
      <c r="E273" s="590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2"/>
      <c r="R273" s="592"/>
      <c r="S273" s="592"/>
      <c r="T273" s="593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438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439</v>
      </c>
      <c r="B274" s="54" t="s">
        <v>440</v>
      </c>
      <c r="C274" s="31">
        <v>4301051795</v>
      </c>
      <c r="D274" s="589">
        <v>4680115881228</v>
      </c>
      <c r="E274" s="590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2"/>
      <c r="R274" s="592"/>
      <c r="S274" s="592"/>
      <c r="T274" s="593"/>
      <c r="U274" s="34"/>
      <c r="V274" s="34"/>
      <c r="W274" s="35" t="s">
        <v>70</v>
      </c>
      <c r="X274" s="583">
        <v>100</v>
      </c>
      <c r="Y274" s="584">
        <f>IFERROR(IF(X274="",0,CEILING((X274/$H274),1)*$H274),"")</f>
        <v>100.8</v>
      </c>
      <c r="Z274" s="36">
        <f>IFERROR(IF(Y274=0,"",ROUNDUP(Y274/H274,0)*0.00651),"")</f>
        <v>0.27342</v>
      </c>
      <c r="AA274" s="56"/>
      <c r="AB274" s="57"/>
      <c r="AC274" s="329" t="s">
        <v>441</v>
      </c>
      <c r="AG274" s="64"/>
      <c r="AJ274" s="68"/>
      <c r="AK274" s="68">
        <v>0</v>
      </c>
      <c r="BB274" s="330" t="s">
        <v>1</v>
      </c>
      <c r="BM274" s="64">
        <f>IFERROR(X274*I274/H274,"0")</f>
        <v>110.5</v>
      </c>
      <c r="BN274" s="64">
        <f>IFERROR(Y274*I274/H274,"0")</f>
        <v>111.384</v>
      </c>
      <c r="BO274" s="64">
        <f>IFERROR(1/J274*(X274/H274),"0")</f>
        <v>0.22893772893772898</v>
      </c>
      <c r="BP274" s="64">
        <f>IFERROR(1/J274*(Y274/H274),"0")</f>
        <v>0.23076923076923078</v>
      </c>
    </row>
    <row r="275" spans="1:68" ht="37.5" customHeight="1" x14ac:dyDescent="0.25">
      <c r="A275" s="54" t="s">
        <v>442</v>
      </c>
      <c r="B275" s="54" t="s">
        <v>443</v>
      </c>
      <c r="C275" s="31">
        <v>4301051388</v>
      </c>
      <c r="D275" s="589">
        <v>4680115881211</v>
      </c>
      <c r="E275" s="590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112</v>
      </c>
      <c r="M275" s="33" t="s">
        <v>78</v>
      </c>
      <c r="N275" s="33"/>
      <c r="O275" s="32">
        <v>45</v>
      </c>
      <c r="P275" s="6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2"/>
      <c r="R275" s="592"/>
      <c r="S275" s="592"/>
      <c r="T275" s="593"/>
      <c r="U275" s="34"/>
      <c r="V275" s="34"/>
      <c r="W275" s="35" t="s">
        <v>70</v>
      </c>
      <c r="X275" s="583">
        <v>320</v>
      </c>
      <c r="Y275" s="584">
        <f>IFERROR(IF(X275="",0,CEILING((X275/$H275),1)*$H275),"")</f>
        <v>321.59999999999997</v>
      </c>
      <c r="Z275" s="36">
        <f>IFERROR(IF(Y275=0,"",ROUNDUP(Y275/H275,0)*0.00651),"")</f>
        <v>0.87234</v>
      </c>
      <c r="AA275" s="56"/>
      <c r="AB275" s="57"/>
      <c r="AC275" s="331" t="s">
        <v>444</v>
      </c>
      <c r="AG275" s="64"/>
      <c r="AJ275" s="68" t="s">
        <v>113</v>
      </c>
      <c r="AK275" s="68">
        <v>436.8</v>
      </c>
      <c r="BB275" s="332" t="s">
        <v>1</v>
      </c>
      <c r="BM275" s="64">
        <f>IFERROR(X275*I275/H275,"0")</f>
        <v>344</v>
      </c>
      <c r="BN275" s="64">
        <f>IFERROR(Y275*I275/H275,"0")</f>
        <v>345.71999999999997</v>
      </c>
      <c r="BO275" s="64">
        <f>IFERROR(1/J275*(X275/H275),"0")</f>
        <v>0.73260073260073266</v>
      </c>
      <c r="BP275" s="64">
        <f>IFERROR(1/J275*(Y275/H275),"0")</f>
        <v>0.73626373626373631</v>
      </c>
    </row>
    <row r="276" spans="1:68" x14ac:dyDescent="0.2">
      <c r="A276" s="599"/>
      <c r="B276" s="595"/>
      <c r="C276" s="595"/>
      <c r="D276" s="595"/>
      <c r="E276" s="595"/>
      <c r="F276" s="595"/>
      <c r="G276" s="595"/>
      <c r="H276" s="595"/>
      <c r="I276" s="595"/>
      <c r="J276" s="595"/>
      <c r="K276" s="595"/>
      <c r="L276" s="595"/>
      <c r="M276" s="595"/>
      <c r="N276" s="595"/>
      <c r="O276" s="600"/>
      <c r="P276" s="596" t="s">
        <v>72</v>
      </c>
      <c r="Q276" s="597"/>
      <c r="R276" s="597"/>
      <c r="S276" s="597"/>
      <c r="T276" s="597"/>
      <c r="U276" s="597"/>
      <c r="V276" s="598"/>
      <c r="W276" s="37" t="s">
        <v>73</v>
      </c>
      <c r="X276" s="585">
        <f>IFERROR(X273/H273,"0")+IFERROR(X274/H274,"0")+IFERROR(X275/H275,"0")</f>
        <v>175</v>
      </c>
      <c r="Y276" s="585">
        <f>IFERROR(Y273/H273,"0")+IFERROR(Y274/H274,"0")+IFERROR(Y275/H275,"0")</f>
        <v>176</v>
      </c>
      <c r="Z276" s="585">
        <f>IFERROR(IF(Z273="",0,Z273),"0")+IFERROR(IF(Z274="",0,Z274),"0")+IFERROR(IF(Z275="",0,Z275),"0")</f>
        <v>1.1457600000000001</v>
      </c>
      <c r="AA276" s="586"/>
      <c r="AB276" s="586"/>
      <c r="AC276" s="586"/>
    </row>
    <row r="277" spans="1:68" x14ac:dyDescent="0.2">
      <c r="A277" s="595"/>
      <c r="B277" s="595"/>
      <c r="C277" s="595"/>
      <c r="D277" s="595"/>
      <c r="E277" s="595"/>
      <c r="F277" s="595"/>
      <c r="G277" s="595"/>
      <c r="H277" s="595"/>
      <c r="I277" s="595"/>
      <c r="J277" s="595"/>
      <c r="K277" s="595"/>
      <c r="L277" s="595"/>
      <c r="M277" s="595"/>
      <c r="N277" s="595"/>
      <c r="O277" s="600"/>
      <c r="P277" s="596" t="s">
        <v>72</v>
      </c>
      <c r="Q277" s="597"/>
      <c r="R277" s="597"/>
      <c r="S277" s="597"/>
      <c r="T277" s="597"/>
      <c r="U277" s="597"/>
      <c r="V277" s="598"/>
      <c r="W277" s="37" t="s">
        <v>70</v>
      </c>
      <c r="X277" s="585">
        <f>IFERROR(SUM(X273:X275),"0")</f>
        <v>420</v>
      </c>
      <c r="Y277" s="585">
        <f>IFERROR(SUM(Y273:Y275),"0")</f>
        <v>422.4</v>
      </c>
      <c r="Z277" s="37"/>
      <c r="AA277" s="586"/>
      <c r="AB277" s="586"/>
      <c r="AC277" s="586"/>
    </row>
    <row r="278" spans="1:68" ht="16.5" hidden="1" customHeight="1" x14ac:dyDescent="0.25">
      <c r="A278" s="644" t="s">
        <v>445</v>
      </c>
      <c r="B278" s="595"/>
      <c r="C278" s="595"/>
      <c r="D278" s="595"/>
      <c r="E278" s="595"/>
      <c r="F278" s="595"/>
      <c r="G278" s="595"/>
      <c r="H278" s="595"/>
      <c r="I278" s="595"/>
      <c r="J278" s="595"/>
      <c r="K278" s="595"/>
      <c r="L278" s="595"/>
      <c r="M278" s="595"/>
      <c r="N278" s="595"/>
      <c r="O278" s="595"/>
      <c r="P278" s="595"/>
      <c r="Q278" s="595"/>
      <c r="R278" s="595"/>
      <c r="S278" s="595"/>
      <c r="T278" s="595"/>
      <c r="U278" s="595"/>
      <c r="V278" s="595"/>
      <c r="W278" s="595"/>
      <c r="X278" s="595"/>
      <c r="Y278" s="595"/>
      <c r="Z278" s="595"/>
      <c r="AA278" s="578"/>
      <c r="AB278" s="578"/>
      <c r="AC278" s="578"/>
    </row>
    <row r="279" spans="1:68" ht="14.25" hidden="1" customHeight="1" x14ac:dyDescent="0.25">
      <c r="A279" s="594" t="s">
        <v>64</v>
      </c>
      <c r="B279" s="595"/>
      <c r="C279" s="595"/>
      <c r="D279" s="595"/>
      <c r="E279" s="595"/>
      <c r="F279" s="595"/>
      <c r="G279" s="595"/>
      <c r="H279" s="595"/>
      <c r="I279" s="595"/>
      <c r="J279" s="595"/>
      <c r="K279" s="595"/>
      <c r="L279" s="595"/>
      <c r="M279" s="595"/>
      <c r="N279" s="595"/>
      <c r="O279" s="595"/>
      <c r="P279" s="595"/>
      <c r="Q279" s="595"/>
      <c r="R279" s="595"/>
      <c r="S279" s="595"/>
      <c r="T279" s="595"/>
      <c r="U279" s="595"/>
      <c r="V279" s="595"/>
      <c r="W279" s="595"/>
      <c r="X279" s="595"/>
      <c r="Y279" s="595"/>
      <c r="Z279" s="595"/>
      <c r="AA279" s="579"/>
      <c r="AB279" s="579"/>
      <c r="AC279" s="579"/>
    </row>
    <row r="280" spans="1:68" ht="27" hidden="1" customHeight="1" x14ac:dyDescent="0.25">
      <c r="A280" s="54" t="s">
        <v>446</v>
      </c>
      <c r="B280" s="54" t="s">
        <v>447</v>
      </c>
      <c r="C280" s="31">
        <v>4301031307</v>
      </c>
      <c r="D280" s="589">
        <v>4680115880344</v>
      </c>
      <c r="E280" s="590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2"/>
      <c r="R280" s="592"/>
      <c r="S280" s="592"/>
      <c r="T280" s="593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448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9"/>
      <c r="B281" s="595"/>
      <c r="C281" s="595"/>
      <c r="D281" s="595"/>
      <c r="E281" s="595"/>
      <c r="F281" s="595"/>
      <c r="G281" s="595"/>
      <c r="H281" s="595"/>
      <c r="I281" s="595"/>
      <c r="J281" s="595"/>
      <c r="K281" s="595"/>
      <c r="L281" s="595"/>
      <c r="M281" s="595"/>
      <c r="N281" s="595"/>
      <c r="O281" s="600"/>
      <c r="P281" s="596" t="s">
        <v>72</v>
      </c>
      <c r="Q281" s="597"/>
      <c r="R281" s="597"/>
      <c r="S281" s="597"/>
      <c r="T281" s="597"/>
      <c r="U281" s="597"/>
      <c r="V281" s="598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5"/>
      <c r="B282" s="595"/>
      <c r="C282" s="595"/>
      <c r="D282" s="595"/>
      <c r="E282" s="595"/>
      <c r="F282" s="595"/>
      <c r="G282" s="595"/>
      <c r="H282" s="595"/>
      <c r="I282" s="595"/>
      <c r="J282" s="595"/>
      <c r="K282" s="595"/>
      <c r="L282" s="595"/>
      <c r="M282" s="595"/>
      <c r="N282" s="595"/>
      <c r="O282" s="600"/>
      <c r="P282" s="596" t="s">
        <v>72</v>
      </c>
      <c r="Q282" s="597"/>
      <c r="R282" s="597"/>
      <c r="S282" s="597"/>
      <c r="T282" s="597"/>
      <c r="U282" s="597"/>
      <c r="V282" s="598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4" t="s">
        <v>74</v>
      </c>
      <c r="B283" s="595"/>
      <c r="C283" s="595"/>
      <c r="D283" s="595"/>
      <c r="E283" s="595"/>
      <c r="F283" s="595"/>
      <c r="G283" s="595"/>
      <c r="H283" s="595"/>
      <c r="I283" s="595"/>
      <c r="J283" s="595"/>
      <c r="K283" s="595"/>
      <c r="L283" s="595"/>
      <c r="M283" s="595"/>
      <c r="N283" s="595"/>
      <c r="O283" s="595"/>
      <c r="P283" s="595"/>
      <c r="Q283" s="595"/>
      <c r="R283" s="595"/>
      <c r="S283" s="595"/>
      <c r="T283" s="595"/>
      <c r="U283" s="595"/>
      <c r="V283" s="595"/>
      <c r="W283" s="595"/>
      <c r="X283" s="595"/>
      <c r="Y283" s="595"/>
      <c r="Z283" s="595"/>
      <c r="AA283" s="579"/>
      <c r="AB283" s="579"/>
      <c r="AC283" s="579"/>
    </row>
    <row r="284" spans="1:68" ht="27" hidden="1" customHeight="1" x14ac:dyDescent="0.25">
      <c r="A284" s="54" t="s">
        <v>449</v>
      </c>
      <c r="B284" s="54" t="s">
        <v>450</v>
      </c>
      <c r="C284" s="31">
        <v>4301051782</v>
      </c>
      <c r="D284" s="589">
        <v>4680115884618</v>
      </c>
      <c r="E284" s="590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2"/>
      <c r="R284" s="592"/>
      <c r="S284" s="592"/>
      <c r="T284" s="593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451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9"/>
      <c r="B285" s="595"/>
      <c r="C285" s="595"/>
      <c r="D285" s="595"/>
      <c r="E285" s="595"/>
      <c r="F285" s="595"/>
      <c r="G285" s="595"/>
      <c r="H285" s="595"/>
      <c r="I285" s="595"/>
      <c r="J285" s="595"/>
      <c r="K285" s="595"/>
      <c r="L285" s="595"/>
      <c r="M285" s="595"/>
      <c r="N285" s="595"/>
      <c r="O285" s="600"/>
      <c r="P285" s="596" t="s">
        <v>72</v>
      </c>
      <c r="Q285" s="597"/>
      <c r="R285" s="597"/>
      <c r="S285" s="597"/>
      <c r="T285" s="597"/>
      <c r="U285" s="597"/>
      <c r="V285" s="598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5"/>
      <c r="B286" s="595"/>
      <c r="C286" s="595"/>
      <c r="D286" s="595"/>
      <c r="E286" s="595"/>
      <c r="F286" s="595"/>
      <c r="G286" s="595"/>
      <c r="H286" s="595"/>
      <c r="I286" s="595"/>
      <c r="J286" s="595"/>
      <c r="K286" s="595"/>
      <c r="L286" s="595"/>
      <c r="M286" s="595"/>
      <c r="N286" s="595"/>
      <c r="O286" s="600"/>
      <c r="P286" s="596" t="s">
        <v>72</v>
      </c>
      <c r="Q286" s="597"/>
      <c r="R286" s="597"/>
      <c r="S286" s="597"/>
      <c r="T286" s="597"/>
      <c r="U286" s="597"/>
      <c r="V286" s="598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4" t="s">
        <v>452</v>
      </c>
      <c r="B287" s="595"/>
      <c r="C287" s="595"/>
      <c r="D287" s="595"/>
      <c r="E287" s="595"/>
      <c r="F287" s="595"/>
      <c r="G287" s="595"/>
      <c r="H287" s="595"/>
      <c r="I287" s="595"/>
      <c r="J287" s="595"/>
      <c r="K287" s="595"/>
      <c r="L287" s="595"/>
      <c r="M287" s="595"/>
      <c r="N287" s="595"/>
      <c r="O287" s="595"/>
      <c r="P287" s="595"/>
      <c r="Q287" s="595"/>
      <c r="R287" s="595"/>
      <c r="S287" s="595"/>
      <c r="T287" s="595"/>
      <c r="U287" s="595"/>
      <c r="V287" s="595"/>
      <c r="W287" s="595"/>
      <c r="X287" s="595"/>
      <c r="Y287" s="595"/>
      <c r="Z287" s="595"/>
      <c r="AA287" s="578"/>
      <c r="AB287" s="578"/>
      <c r="AC287" s="578"/>
    </row>
    <row r="288" spans="1:68" ht="14.25" hidden="1" customHeight="1" x14ac:dyDescent="0.25">
      <c r="A288" s="594" t="s">
        <v>103</v>
      </c>
      <c r="B288" s="595"/>
      <c r="C288" s="595"/>
      <c r="D288" s="595"/>
      <c r="E288" s="595"/>
      <c r="F288" s="595"/>
      <c r="G288" s="595"/>
      <c r="H288" s="595"/>
      <c r="I288" s="595"/>
      <c r="J288" s="595"/>
      <c r="K288" s="595"/>
      <c r="L288" s="595"/>
      <c r="M288" s="595"/>
      <c r="N288" s="595"/>
      <c r="O288" s="595"/>
      <c r="P288" s="595"/>
      <c r="Q288" s="595"/>
      <c r="R288" s="595"/>
      <c r="S288" s="595"/>
      <c r="T288" s="595"/>
      <c r="U288" s="595"/>
      <c r="V288" s="595"/>
      <c r="W288" s="595"/>
      <c r="X288" s="595"/>
      <c r="Y288" s="595"/>
      <c r="Z288" s="595"/>
      <c r="AA288" s="579"/>
      <c r="AB288" s="579"/>
      <c r="AC288" s="579"/>
    </row>
    <row r="289" spans="1:68" ht="27" hidden="1" customHeight="1" x14ac:dyDescent="0.25">
      <c r="A289" s="54" t="s">
        <v>453</v>
      </c>
      <c r="B289" s="54" t="s">
        <v>454</v>
      </c>
      <c r="C289" s="31">
        <v>4301011662</v>
      </c>
      <c r="D289" s="589">
        <v>4680115883703</v>
      </c>
      <c r="E289" s="590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2"/>
      <c r="R289" s="592"/>
      <c r="S289" s="592"/>
      <c r="T289" s="593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455</v>
      </c>
      <c r="AB289" s="57"/>
      <c r="AC289" s="337" t="s">
        <v>456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9"/>
      <c r="B290" s="595"/>
      <c r="C290" s="595"/>
      <c r="D290" s="595"/>
      <c r="E290" s="595"/>
      <c r="F290" s="595"/>
      <c r="G290" s="595"/>
      <c r="H290" s="595"/>
      <c r="I290" s="595"/>
      <c r="J290" s="595"/>
      <c r="K290" s="595"/>
      <c r="L290" s="595"/>
      <c r="M290" s="595"/>
      <c r="N290" s="595"/>
      <c r="O290" s="600"/>
      <c r="P290" s="596" t="s">
        <v>72</v>
      </c>
      <c r="Q290" s="597"/>
      <c r="R290" s="597"/>
      <c r="S290" s="597"/>
      <c r="T290" s="597"/>
      <c r="U290" s="597"/>
      <c r="V290" s="598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5"/>
      <c r="B291" s="595"/>
      <c r="C291" s="595"/>
      <c r="D291" s="595"/>
      <c r="E291" s="595"/>
      <c r="F291" s="595"/>
      <c r="G291" s="595"/>
      <c r="H291" s="595"/>
      <c r="I291" s="595"/>
      <c r="J291" s="595"/>
      <c r="K291" s="595"/>
      <c r="L291" s="595"/>
      <c r="M291" s="595"/>
      <c r="N291" s="595"/>
      <c r="O291" s="600"/>
      <c r="P291" s="596" t="s">
        <v>72</v>
      </c>
      <c r="Q291" s="597"/>
      <c r="R291" s="597"/>
      <c r="S291" s="597"/>
      <c r="T291" s="597"/>
      <c r="U291" s="597"/>
      <c r="V291" s="598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4" t="s">
        <v>457</v>
      </c>
      <c r="B292" s="595"/>
      <c r="C292" s="595"/>
      <c r="D292" s="595"/>
      <c r="E292" s="595"/>
      <c r="F292" s="595"/>
      <c r="G292" s="595"/>
      <c r="H292" s="595"/>
      <c r="I292" s="595"/>
      <c r="J292" s="595"/>
      <c r="K292" s="595"/>
      <c r="L292" s="595"/>
      <c r="M292" s="595"/>
      <c r="N292" s="595"/>
      <c r="O292" s="595"/>
      <c r="P292" s="595"/>
      <c r="Q292" s="595"/>
      <c r="R292" s="595"/>
      <c r="S292" s="595"/>
      <c r="T292" s="595"/>
      <c r="U292" s="595"/>
      <c r="V292" s="595"/>
      <c r="W292" s="595"/>
      <c r="X292" s="595"/>
      <c r="Y292" s="595"/>
      <c r="Z292" s="595"/>
      <c r="AA292" s="578"/>
      <c r="AB292" s="578"/>
      <c r="AC292" s="578"/>
    </row>
    <row r="293" spans="1:68" ht="14.25" hidden="1" customHeight="1" x14ac:dyDescent="0.25">
      <c r="A293" s="594" t="s">
        <v>103</v>
      </c>
      <c r="B293" s="595"/>
      <c r="C293" s="595"/>
      <c r="D293" s="595"/>
      <c r="E293" s="595"/>
      <c r="F293" s="595"/>
      <c r="G293" s="595"/>
      <c r="H293" s="595"/>
      <c r="I293" s="595"/>
      <c r="J293" s="595"/>
      <c r="K293" s="595"/>
      <c r="L293" s="595"/>
      <c r="M293" s="595"/>
      <c r="N293" s="595"/>
      <c r="O293" s="595"/>
      <c r="P293" s="595"/>
      <c r="Q293" s="595"/>
      <c r="R293" s="595"/>
      <c r="S293" s="595"/>
      <c r="T293" s="595"/>
      <c r="U293" s="595"/>
      <c r="V293" s="595"/>
      <c r="W293" s="595"/>
      <c r="X293" s="595"/>
      <c r="Y293" s="595"/>
      <c r="Z293" s="595"/>
      <c r="AA293" s="579"/>
      <c r="AB293" s="579"/>
      <c r="AC293" s="579"/>
    </row>
    <row r="294" spans="1:68" ht="27" hidden="1" customHeight="1" x14ac:dyDescent="0.25">
      <c r="A294" s="54" t="s">
        <v>458</v>
      </c>
      <c r="B294" s="54" t="s">
        <v>459</v>
      </c>
      <c r="C294" s="31">
        <v>4301012024</v>
      </c>
      <c r="D294" s="589">
        <v>4680115885615</v>
      </c>
      <c r="E294" s="590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2"/>
      <c r="R294" s="592"/>
      <c r="S294" s="592"/>
      <c r="T294" s="593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461</v>
      </c>
      <c r="B295" s="54" t="s">
        <v>462</v>
      </c>
      <c r="C295" s="31">
        <v>4301011911</v>
      </c>
      <c r="D295" s="589">
        <v>4680115885554</v>
      </c>
      <c r="E295" s="590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463</v>
      </c>
      <c r="N295" s="33"/>
      <c r="O295" s="32">
        <v>55</v>
      </c>
      <c r="P295" s="8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464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461</v>
      </c>
      <c r="B296" s="54" t="s">
        <v>465</v>
      </c>
      <c r="C296" s="31">
        <v>4301012016</v>
      </c>
      <c r="D296" s="589">
        <v>4680115885554</v>
      </c>
      <c r="E296" s="590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 t="s">
        <v>466</v>
      </c>
      <c r="M296" s="33" t="s">
        <v>78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2"/>
      <c r="R296" s="592"/>
      <c r="S296" s="592"/>
      <c r="T296" s="593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467</v>
      </c>
      <c r="AG296" s="64"/>
      <c r="AJ296" s="68" t="s">
        <v>468</v>
      </c>
      <c r="AK296" s="68">
        <v>86.4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469</v>
      </c>
      <c r="B297" s="54" t="s">
        <v>470</v>
      </c>
      <c r="C297" s="31">
        <v>4301011858</v>
      </c>
      <c r="D297" s="589">
        <v>4680115885646</v>
      </c>
      <c r="E297" s="590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2"/>
      <c r="R297" s="592"/>
      <c r="S297" s="592"/>
      <c r="T297" s="593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4301011857</v>
      </c>
      <c r="D298" s="589">
        <v>4680115885622</v>
      </c>
      <c r="E298" s="590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2"/>
      <c r="R298" s="592"/>
      <c r="S298" s="592"/>
      <c r="T298" s="593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460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474</v>
      </c>
      <c r="B299" s="54" t="s">
        <v>475</v>
      </c>
      <c r="C299" s="31">
        <v>4301011859</v>
      </c>
      <c r="D299" s="589">
        <v>4680115885608</v>
      </c>
      <c r="E299" s="590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2"/>
      <c r="R299" s="592"/>
      <c r="S299" s="592"/>
      <c r="T299" s="593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599"/>
      <c r="B300" s="595"/>
      <c r="C300" s="595"/>
      <c r="D300" s="595"/>
      <c r="E300" s="595"/>
      <c r="F300" s="595"/>
      <c r="G300" s="595"/>
      <c r="H300" s="595"/>
      <c r="I300" s="595"/>
      <c r="J300" s="595"/>
      <c r="K300" s="595"/>
      <c r="L300" s="595"/>
      <c r="M300" s="595"/>
      <c r="N300" s="595"/>
      <c r="O300" s="600"/>
      <c r="P300" s="596" t="s">
        <v>72</v>
      </c>
      <c r="Q300" s="597"/>
      <c r="R300" s="597"/>
      <c r="S300" s="597"/>
      <c r="T300" s="597"/>
      <c r="U300" s="597"/>
      <c r="V300" s="598"/>
      <c r="W300" s="37" t="s">
        <v>73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5"/>
      <c r="B301" s="595"/>
      <c r="C301" s="595"/>
      <c r="D301" s="595"/>
      <c r="E301" s="595"/>
      <c r="F301" s="595"/>
      <c r="G301" s="595"/>
      <c r="H301" s="595"/>
      <c r="I301" s="595"/>
      <c r="J301" s="595"/>
      <c r="K301" s="595"/>
      <c r="L301" s="595"/>
      <c r="M301" s="595"/>
      <c r="N301" s="595"/>
      <c r="O301" s="600"/>
      <c r="P301" s="596" t="s">
        <v>72</v>
      </c>
      <c r="Q301" s="597"/>
      <c r="R301" s="597"/>
      <c r="S301" s="597"/>
      <c r="T301" s="597"/>
      <c r="U301" s="597"/>
      <c r="V301" s="598"/>
      <c r="W301" s="37" t="s">
        <v>70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4" t="s">
        <v>64</v>
      </c>
      <c r="B302" s="595"/>
      <c r="C302" s="595"/>
      <c r="D302" s="595"/>
      <c r="E302" s="595"/>
      <c r="F302" s="595"/>
      <c r="G302" s="595"/>
      <c r="H302" s="595"/>
      <c r="I302" s="595"/>
      <c r="J302" s="595"/>
      <c r="K302" s="595"/>
      <c r="L302" s="595"/>
      <c r="M302" s="595"/>
      <c r="N302" s="595"/>
      <c r="O302" s="595"/>
      <c r="P302" s="595"/>
      <c r="Q302" s="595"/>
      <c r="R302" s="595"/>
      <c r="S302" s="595"/>
      <c r="T302" s="595"/>
      <c r="U302" s="595"/>
      <c r="V302" s="595"/>
      <c r="W302" s="595"/>
      <c r="X302" s="595"/>
      <c r="Y302" s="595"/>
      <c r="Z302" s="595"/>
      <c r="AA302" s="579"/>
      <c r="AB302" s="579"/>
      <c r="AC302" s="579"/>
    </row>
    <row r="303" spans="1:68" ht="27" hidden="1" customHeight="1" x14ac:dyDescent="0.25">
      <c r="A303" s="54" t="s">
        <v>477</v>
      </c>
      <c r="B303" s="54" t="s">
        <v>478</v>
      </c>
      <c r="C303" s="31">
        <v>4301030878</v>
      </c>
      <c r="D303" s="589">
        <v>4607091387193</v>
      </c>
      <c r="E303" s="590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2"/>
      <c r="R303" s="592"/>
      <c r="S303" s="592"/>
      <c r="T303" s="593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480</v>
      </c>
      <c r="B304" s="54" t="s">
        <v>481</v>
      </c>
      <c r="C304" s="31">
        <v>4301031153</v>
      </c>
      <c r="D304" s="589">
        <v>4607091387230</v>
      </c>
      <c r="E304" s="590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2"/>
      <c r="R304" s="592"/>
      <c r="S304" s="592"/>
      <c r="T304" s="593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483</v>
      </c>
      <c r="B305" s="54" t="s">
        <v>484</v>
      </c>
      <c r="C305" s="31">
        <v>4301031154</v>
      </c>
      <c r="D305" s="589">
        <v>4607091387292</v>
      </c>
      <c r="E305" s="590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2"/>
      <c r="R305" s="592"/>
      <c r="S305" s="592"/>
      <c r="T305" s="593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486</v>
      </c>
      <c r="B306" s="54" t="s">
        <v>487</v>
      </c>
      <c r="C306" s="31">
        <v>4301031152</v>
      </c>
      <c r="D306" s="589">
        <v>4607091387285</v>
      </c>
      <c r="E306" s="590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2"/>
      <c r="R306" s="592"/>
      <c r="S306" s="592"/>
      <c r="T306" s="593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488</v>
      </c>
      <c r="B307" s="54" t="s">
        <v>489</v>
      </c>
      <c r="C307" s="31">
        <v>4301031305</v>
      </c>
      <c r="D307" s="589">
        <v>4607091389845</v>
      </c>
      <c r="E307" s="590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2"/>
      <c r="R307" s="592"/>
      <c r="S307" s="592"/>
      <c r="T307" s="593"/>
      <c r="U307" s="34"/>
      <c r="V307" s="34"/>
      <c r="W307" s="35" t="s">
        <v>70</v>
      </c>
      <c r="X307" s="583">
        <v>157.5</v>
      </c>
      <c r="Y307" s="584">
        <f t="shared" si="53"/>
        <v>157.5</v>
      </c>
      <c r="Z307" s="36">
        <f>IFERROR(IF(Y307=0,"",ROUNDUP(Y307/H307,0)*0.00502),"")</f>
        <v>0.3765</v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165</v>
      </c>
      <c r="BN307" s="64">
        <f t="shared" si="55"/>
        <v>165</v>
      </c>
      <c r="BO307" s="64">
        <f t="shared" si="56"/>
        <v>0.32051282051282054</v>
      </c>
      <c r="BP307" s="64">
        <f t="shared" si="57"/>
        <v>0.32051282051282054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4301031306</v>
      </c>
      <c r="D308" s="589">
        <v>4680115882881</v>
      </c>
      <c r="E308" s="590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2"/>
      <c r="R308" s="592"/>
      <c r="S308" s="592"/>
      <c r="T308" s="593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4301031066</v>
      </c>
      <c r="D309" s="589">
        <v>4607091383836</v>
      </c>
      <c r="E309" s="590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2"/>
      <c r="R309" s="592"/>
      <c r="S309" s="592"/>
      <c r="T309" s="593"/>
      <c r="U309" s="34"/>
      <c r="V309" s="34"/>
      <c r="W309" s="35" t="s">
        <v>70</v>
      </c>
      <c r="X309" s="583">
        <v>18</v>
      </c>
      <c r="Y309" s="584">
        <f t="shared" si="53"/>
        <v>18</v>
      </c>
      <c r="Z309" s="36">
        <f>IFERROR(IF(Y309=0,"",ROUNDUP(Y309/H309,0)*0.00651),"")</f>
        <v>6.5100000000000005E-2</v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20.279999999999998</v>
      </c>
      <c r="BN309" s="64">
        <f t="shared" si="55"/>
        <v>20.279999999999998</v>
      </c>
      <c r="BO309" s="64">
        <f t="shared" si="56"/>
        <v>5.4945054945054951E-2</v>
      </c>
      <c r="BP309" s="64">
        <f t="shared" si="57"/>
        <v>5.4945054945054951E-2</v>
      </c>
    </row>
    <row r="310" spans="1:68" x14ac:dyDescent="0.2">
      <c r="A310" s="599"/>
      <c r="B310" s="595"/>
      <c r="C310" s="595"/>
      <c r="D310" s="595"/>
      <c r="E310" s="595"/>
      <c r="F310" s="595"/>
      <c r="G310" s="595"/>
      <c r="H310" s="595"/>
      <c r="I310" s="595"/>
      <c r="J310" s="595"/>
      <c r="K310" s="595"/>
      <c r="L310" s="595"/>
      <c r="M310" s="595"/>
      <c r="N310" s="595"/>
      <c r="O310" s="600"/>
      <c r="P310" s="596" t="s">
        <v>72</v>
      </c>
      <c r="Q310" s="597"/>
      <c r="R310" s="597"/>
      <c r="S310" s="597"/>
      <c r="T310" s="597"/>
      <c r="U310" s="597"/>
      <c r="V310" s="598"/>
      <c r="W310" s="37" t="s">
        <v>73</v>
      </c>
      <c r="X310" s="585">
        <f>IFERROR(X303/H303,"0")+IFERROR(X304/H304,"0")+IFERROR(X305/H305,"0")+IFERROR(X306/H306,"0")+IFERROR(X307/H307,"0")+IFERROR(X308/H308,"0")+IFERROR(X309/H309,"0")</f>
        <v>85</v>
      </c>
      <c r="Y310" s="585">
        <f>IFERROR(Y303/H303,"0")+IFERROR(Y304/H304,"0")+IFERROR(Y305/H305,"0")+IFERROR(Y306/H306,"0")+IFERROR(Y307/H307,"0")+IFERROR(Y308/H308,"0")+IFERROR(Y309/H309,"0")</f>
        <v>85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0.44159999999999999</v>
      </c>
      <c r="AA310" s="586"/>
      <c r="AB310" s="586"/>
      <c r="AC310" s="586"/>
    </row>
    <row r="311" spans="1:68" x14ac:dyDescent="0.2">
      <c r="A311" s="595"/>
      <c r="B311" s="595"/>
      <c r="C311" s="595"/>
      <c r="D311" s="595"/>
      <c r="E311" s="595"/>
      <c r="F311" s="595"/>
      <c r="G311" s="595"/>
      <c r="H311" s="595"/>
      <c r="I311" s="595"/>
      <c r="J311" s="595"/>
      <c r="K311" s="595"/>
      <c r="L311" s="595"/>
      <c r="M311" s="595"/>
      <c r="N311" s="595"/>
      <c r="O311" s="600"/>
      <c r="P311" s="596" t="s">
        <v>72</v>
      </c>
      <c r="Q311" s="597"/>
      <c r="R311" s="597"/>
      <c r="S311" s="597"/>
      <c r="T311" s="597"/>
      <c r="U311" s="597"/>
      <c r="V311" s="598"/>
      <c r="W311" s="37" t="s">
        <v>70</v>
      </c>
      <c r="X311" s="585">
        <f>IFERROR(SUM(X303:X309),"0")</f>
        <v>175.5</v>
      </c>
      <c r="Y311" s="585">
        <f>IFERROR(SUM(Y303:Y309),"0")</f>
        <v>175.5</v>
      </c>
      <c r="Z311" s="37"/>
      <c r="AA311" s="586"/>
      <c r="AB311" s="586"/>
      <c r="AC311" s="586"/>
    </row>
    <row r="312" spans="1:68" ht="14.25" hidden="1" customHeight="1" x14ac:dyDescent="0.25">
      <c r="A312" s="594" t="s">
        <v>74</v>
      </c>
      <c r="B312" s="595"/>
      <c r="C312" s="595"/>
      <c r="D312" s="595"/>
      <c r="E312" s="595"/>
      <c r="F312" s="595"/>
      <c r="G312" s="595"/>
      <c r="H312" s="595"/>
      <c r="I312" s="595"/>
      <c r="J312" s="595"/>
      <c r="K312" s="595"/>
      <c r="L312" s="595"/>
      <c r="M312" s="595"/>
      <c r="N312" s="595"/>
      <c r="O312" s="595"/>
      <c r="P312" s="595"/>
      <c r="Q312" s="595"/>
      <c r="R312" s="595"/>
      <c r="S312" s="595"/>
      <c r="T312" s="595"/>
      <c r="U312" s="595"/>
      <c r="V312" s="595"/>
      <c r="W312" s="595"/>
      <c r="X312" s="595"/>
      <c r="Y312" s="595"/>
      <c r="Z312" s="595"/>
      <c r="AA312" s="579"/>
      <c r="AB312" s="579"/>
      <c r="AC312" s="579"/>
    </row>
    <row r="313" spans="1:68" ht="27" hidden="1" customHeight="1" x14ac:dyDescent="0.25">
      <c r="A313" s="54" t="s">
        <v>496</v>
      </c>
      <c r="B313" s="54" t="s">
        <v>497</v>
      </c>
      <c r="C313" s="31">
        <v>4301051100</v>
      </c>
      <c r="D313" s="589">
        <v>4607091387766</v>
      </c>
      <c r="E313" s="590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2"/>
      <c r="R313" s="592"/>
      <c r="S313" s="592"/>
      <c r="T313" s="593"/>
      <c r="U313" s="34"/>
      <c r="V313" s="34"/>
      <c r="W313" s="35" t="s">
        <v>70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4301051818</v>
      </c>
      <c r="D314" s="589">
        <v>4607091387957</v>
      </c>
      <c r="E314" s="590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2"/>
      <c r="R314" s="592"/>
      <c r="S314" s="592"/>
      <c r="T314" s="593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502</v>
      </c>
      <c r="B315" s="54" t="s">
        <v>503</v>
      </c>
      <c r="C315" s="31">
        <v>4301051819</v>
      </c>
      <c r="D315" s="589">
        <v>4607091387964</v>
      </c>
      <c r="E315" s="590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2"/>
      <c r="R315" s="592"/>
      <c r="S315" s="592"/>
      <c r="T315" s="593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505</v>
      </c>
      <c r="B316" s="54" t="s">
        <v>506</v>
      </c>
      <c r="C316" s="31">
        <v>4301051734</v>
      </c>
      <c r="D316" s="589">
        <v>4680115884588</v>
      </c>
      <c r="E316" s="590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2"/>
      <c r="R316" s="592"/>
      <c r="S316" s="592"/>
      <c r="T316" s="593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508</v>
      </c>
      <c r="B317" s="54" t="s">
        <v>509</v>
      </c>
      <c r="C317" s="31">
        <v>4301051578</v>
      </c>
      <c r="D317" s="589">
        <v>4607091387513</v>
      </c>
      <c r="E317" s="590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2"/>
      <c r="R317" s="592"/>
      <c r="S317" s="592"/>
      <c r="T317" s="593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99"/>
      <c r="B318" s="595"/>
      <c r="C318" s="595"/>
      <c r="D318" s="595"/>
      <c r="E318" s="595"/>
      <c r="F318" s="595"/>
      <c r="G318" s="595"/>
      <c r="H318" s="595"/>
      <c r="I318" s="595"/>
      <c r="J318" s="595"/>
      <c r="K318" s="595"/>
      <c r="L318" s="595"/>
      <c r="M318" s="595"/>
      <c r="N318" s="595"/>
      <c r="O318" s="600"/>
      <c r="P318" s="596" t="s">
        <v>72</v>
      </c>
      <c r="Q318" s="597"/>
      <c r="R318" s="597"/>
      <c r="S318" s="597"/>
      <c r="T318" s="597"/>
      <c r="U318" s="597"/>
      <c r="V318" s="598"/>
      <c r="W318" s="37" t="s">
        <v>73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hidden="1" x14ac:dyDescent="0.2">
      <c r="A319" s="595"/>
      <c r="B319" s="595"/>
      <c r="C319" s="595"/>
      <c r="D319" s="595"/>
      <c r="E319" s="595"/>
      <c r="F319" s="595"/>
      <c r="G319" s="595"/>
      <c r="H319" s="595"/>
      <c r="I319" s="595"/>
      <c r="J319" s="595"/>
      <c r="K319" s="595"/>
      <c r="L319" s="595"/>
      <c r="M319" s="595"/>
      <c r="N319" s="595"/>
      <c r="O319" s="600"/>
      <c r="P319" s="596" t="s">
        <v>72</v>
      </c>
      <c r="Q319" s="597"/>
      <c r="R319" s="597"/>
      <c r="S319" s="597"/>
      <c r="T319" s="597"/>
      <c r="U319" s="597"/>
      <c r="V319" s="598"/>
      <c r="W319" s="37" t="s">
        <v>70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hidden="1" customHeight="1" x14ac:dyDescent="0.25">
      <c r="A320" s="594" t="s">
        <v>172</v>
      </c>
      <c r="B320" s="595"/>
      <c r="C320" s="595"/>
      <c r="D320" s="595"/>
      <c r="E320" s="595"/>
      <c r="F320" s="595"/>
      <c r="G320" s="595"/>
      <c r="H320" s="595"/>
      <c r="I320" s="595"/>
      <c r="J320" s="595"/>
      <c r="K320" s="595"/>
      <c r="L320" s="595"/>
      <c r="M320" s="595"/>
      <c r="N320" s="595"/>
      <c r="O320" s="595"/>
      <c r="P320" s="595"/>
      <c r="Q320" s="595"/>
      <c r="R320" s="595"/>
      <c r="S320" s="595"/>
      <c r="T320" s="595"/>
      <c r="U320" s="595"/>
      <c r="V320" s="595"/>
      <c r="W320" s="595"/>
      <c r="X320" s="595"/>
      <c r="Y320" s="595"/>
      <c r="Z320" s="595"/>
      <c r="AA320" s="579"/>
      <c r="AB320" s="579"/>
      <c r="AC320" s="579"/>
    </row>
    <row r="321" spans="1:68" ht="27" customHeight="1" x14ac:dyDescent="0.25">
      <c r="A321" s="54" t="s">
        <v>511</v>
      </c>
      <c r="B321" s="54" t="s">
        <v>512</v>
      </c>
      <c r="C321" s="31">
        <v>4301060387</v>
      </c>
      <c r="D321" s="589">
        <v>4607091380880</v>
      </c>
      <c r="E321" s="590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2"/>
      <c r="R321" s="592"/>
      <c r="S321" s="592"/>
      <c r="T321" s="593"/>
      <c r="U321" s="34"/>
      <c r="V321" s="34"/>
      <c r="W321" s="35" t="s">
        <v>70</v>
      </c>
      <c r="X321" s="583">
        <v>20</v>
      </c>
      <c r="Y321" s="584">
        <f>IFERROR(IF(X321="",0,CEILING((X321/$H321),1)*$H321),"")</f>
        <v>25.200000000000003</v>
      </c>
      <c r="Z321" s="36">
        <f>IFERROR(IF(Y321=0,"",ROUNDUP(Y321/H321,0)*0.01898),"")</f>
        <v>5.6940000000000004E-2</v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21.235714285714284</v>
      </c>
      <c r="BN321" s="64">
        <f>IFERROR(Y321*I321/H321,"0")</f>
        <v>26.757000000000001</v>
      </c>
      <c r="BO321" s="64">
        <f>IFERROR(1/J321*(X321/H321),"0")</f>
        <v>3.7202380952380952E-2</v>
      </c>
      <c r="BP321" s="64">
        <f>IFERROR(1/J321*(Y321/H321),"0")</f>
        <v>4.6875E-2</v>
      </c>
    </row>
    <row r="322" spans="1:68" ht="27" customHeight="1" x14ac:dyDescent="0.25">
      <c r="A322" s="54" t="s">
        <v>514</v>
      </c>
      <c r="B322" s="54" t="s">
        <v>515</v>
      </c>
      <c r="C322" s="31">
        <v>4301060406</v>
      </c>
      <c r="D322" s="589">
        <v>4607091384482</v>
      </c>
      <c r="E322" s="590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2"/>
      <c r="R322" s="592"/>
      <c r="S322" s="592"/>
      <c r="T322" s="593"/>
      <c r="U322" s="34"/>
      <c r="V322" s="34"/>
      <c r="W322" s="35" t="s">
        <v>70</v>
      </c>
      <c r="X322" s="583">
        <v>800</v>
      </c>
      <c r="Y322" s="584">
        <f>IFERROR(IF(X322="",0,CEILING((X322/$H322),1)*$H322),"")</f>
        <v>803.4</v>
      </c>
      <c r="Z322" s="36">
        <f>IFERROR(IF(Y322=0,"",ROUNDUP(Y322/H322,0)*0.01898),"")</f>
        <v>1.9549400000000001</v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853.2307692307694</v>
      </c>
      <c r="BN322" s="64">
        <f>IFERROR(Y322*I322/H322,"0")</f>
        <v>856.85700000000008</v>
      </c>
      <c r="BO322" s="64">
        <f>IFERROR(1/J322*(X322/H322),"0")</f>
        <v>1.6025641025641026</v>
      </c>
      <c r="BP322" s="64">
        <f>IFERROR(1/J322*(Y322/H322),"0")</f>
        <v>1.609375</v>
      </c>
    </row>
    <row r="323" spans="1:68" ht="16.5" customHeight="1" x14ac:dyDescent="0.25">
      <c r="A323" s="54" t="s">
        <v>517</v>
      </c>
      <c r="B323" s="54" t="s">
        <v>518</v>
      </c>
      <c r="C323" s="31">
        <v>4301060484</v>
      </c>
      <c r="D323" s="589">
        <v>4607091380897</v>
      </c>
      <c r="E323" s="590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2"/>
      <c r="R323" s="592"/>
      <c r="S323" s="592"/>
      <c r="T323" s="593"/>
      <c r="U323" s="34"/>
      <c r="V323" s="34"/>
      <c r="W323" s="35" t="s">
        <v>70</v>
      </c>
      <c r="X323" s="583">
        <v>40</v>
      </c>
      <c r="Y323" s="584">
        <f>IFERROR(IF(X323="",0,CEILING((X323/$H323),1)*$H323),"")</f>
        <v>42</v>
      </c>
      <c r="Z323" s="36">
        <f>IFERROR(IF(Y323=0,"",ROUNDUP(Y323/H323,0)*0.01898),"")</f>
        <v>9.4899999999999998E-2</v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42.471428571428568</v>
      </c>
      <c r="BN323" s="64">
        <f>IFERROR(Y323*I323/H323,"0")</f>
        <v>44.594999999999999</v>
      </c>
      <c r="BO323" s="64">
        <f>IFERROR(1/J323*(X323/H323),"0")</f>
        <v>7.4404761904761904E-2</v>
      </c>
      <c r="BP323" s="64">
        <f>IFERROR(1/J323*(Y323/H323),"0")</f>
        <v>7.8125E-2</v>
      </c>
    </row>
    <row r="324" spans="1:68" x14ac:dyDescent="0.2">
      <c r="A324" s="599"/>
      <c r="B324" s="595"/>
      <c r="C324" s="595"/>
      <c r="D324" s="595"/>
      <c r="E324" s="595"/>
      <c r="F324" s="595"/>
      <c r="G324" s="595"/>
      <c r="H324" s="595"/>
      <c r="I324" s="595"/>
      <c r="J324" s="595"/>
      <c r="K324" s="595"/>
      <c r="L324" s="595"/>
      <c r="M324" s="595"/>
      <c r="N324" s="595"/>
      <c r="O324" s="600"/>
      <c r="P324" s="596" t="s">
        <v>72</v>
      </c>
      <c r="Q324" s="597"/>
      <c r="R324" s="597"/>
      <c r="S324" s="597"/>
      <c r="T324" s="597"/>
      <c r="U324" s="597"/>
      <c r="V324" s="598"/>
      <c r="W324" s="37" t="s">
        <v>73</v>
      </c>
      <c r="X324" s="585">
        <f>IFERROR(X321/H321,"0")+IFERROR(X322/H322,"0")+IFERROR(X323/H323,"0")</f>
        <v>109.70695970695971</v>
      </c>
      <c r="Y324" s="585">
        <f>IFERROR(Y321/H321,"0")+IFERROR(Y322/H322,"0")+IFERROR(Y323/H323,"0")</f>
        <v>111</v>
      </c>
      <c r="Z324" s="585">
        <f>IFERROR(IF(Z321="",0,Z321),"0")+IFERROR(IF(Z322="",0,Z322),"0")+IFERROR(IF(Z323="",0,Z323),"0")</f>
        <v>2.1067800000000001</v>
      </c>
      <c r="AA324" s="586"/>
      <c r="AB324" s="586"/>
      <c r="AC324" s="586"/>
    </row>
    <row r="325" spans="1:68" x14ac:dyDescent="0.2">
      <c r="A325" s="595"/>
      <c r="B325" s="595"/>
      <c r="C325" s="595"/>
      <c r="D325" s="595"/>
      <c r="E325" s="595"/>
      <c r="F325" s="595"/>
      <c r="G325" s="595"/>
      <c r="H325" s="595"/>
      <c r="I325" s="595"/>
      <c r="J325" s="595"/>
      <c r="K325" s="595"/>
      <c r="L325" s="595"/>
      <c r="M325" s="595"/>
      <c r="N325" s="595"/>
      <c r="O325" s="600"/>
      <c r="P325" s="596" t="s">
        <v>72</v>
      </c>
      <c r="Q325" s="597"/>
      <c r="R325" s="597"/>
      <c r="S325" s="597"/>
      <c r="T325" s="597"/>
      <c r="U325" s="597"/>
      <c r="V325" s="598"/>
      <c r="W325" s="37" t="s">
        <v>70</v>
      </c>
      <c r="X325" s="585">
        <f>IFERROR(SUM(X321:X323),"0")</f>
        <v>860</v>
      </c>
      <c r="Y325" s="585">
        <f>IFERROR(SUM(Y321:Y323),"0")</f>
        <v>870.6</v>
      </c>
      <c r="Z325" s="37"/>
      <c r="AA325" s="586"/>
      <c r="AB325" s="586"/>
      <c r="AC325" s="586"/>
    </row>
    <row r="326" spans="1:68" ht="14.25" hidden="1" customHeight="1" x14ac:dyDescent="0.25">
      <c r="A326" s="594" t="s">
        <v>95</v>
      </c>
      <c r="B326" s="595"/>
      <c r="C326" s="595"/>
      <c r="D326" s="595"/>
      <c r="E326" s="595"/>
      <c r="F326" s="595"/>
      <c r="G326" s="595"/>
      <c r="H326" s="595"/>
      <c r="I326" s="595"/>
      <c r="J326" s="595"/>
      <c r="K326" s="595"/>
      <c r="L326" s="595"/>
      <c r="M326" s="595"/>
      <c r="N326" s="595"/>
      <c r="O326" s="595"/>
      <c r="P326" s="595"/>
      <c r="Q326" s="595"/>
      <c r="R326" s="595"/>
      <c r="S326" s="595"/>
      <c r="T326" s="595"/>
      <c r="U326" s="595"/>
      <c r="V326" s="595"/>
      <c r="W326" s="595"/>
      <c r="X326" s="595"/>
      <c r="Y326" s="595"/>
      <c r="Z326" s="595"/>
      <c r="AA326" s="579"/>
      <c r="AB326" s="579"/>
      <c r="AC326" s="579"/>
    </row>
    <row r="327" spans="1:68" ht="27" hidden="1" customHeight="1" x14ac:dyDescent="0.25">
      <c r="A327" s="54" t="s">
        <v>520</v>
      </c>
      <c r="B327" s="54" t="s">
        <v>521</v>
      </c>
      <c r="C327" s="31">
        <v>4301030235</v>
      </c>
      <c r="D327" s="589">
        <v>4607091388381</v>
      </c>
      <c r="E327" s="590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1" t="s">
        <v>522</v>
      </c>
      <c r="Q327" s="592"/>
      <c r="R327" s="592"/>
      <c r="S327" s="592"/>
      <c r="T327" s="593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4301032055</v>
      </c>
      <c r="D328" s="589">
        <v>4680115886476</v>
      </c>
      <c r="E328" s="590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11" t="s">
        <v>526</v>
      </c>
      <c r="Q328" s="592"/>
      <c r="R328" s="592"/>
      <c r="S328" s="592"/>
      <c r="T328" s="593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4301030232</v>
      </c>
      <c r="D329" s="589">
        <v>4607091388374</v>
      </c>
      <c r="E329" s="590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61" t="s">
        <v>530</v>
      </c>
      <c r="Q329" s="592"/>
      <c r="R329" s="592"/>
      <c r="S329" s="592"/>
      <c r="T329" s="593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4301032015</v>
      </c>
      <c r="D330" s="589">
        <v>4607091383102</v>
      </c>
      <c r="E330" s="590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2"/>
      <c r="R330" s="592"/>
      <c r="S330" s="592"/>
      <c r="T330" s="593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4301030233</v>
      </c>
      <c r="D331" s="589">
        <v>4607091388404</v>
      </c>
      <c r="E331" s="590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2"/>
      <c r="R331" s="592"/>
      <c r="S331" s="592"/>
      <c r="T331" s="593"/>
      <c r="U331" s="34"/>
      <c r="V331" s="34"/>
      <c r="W331" s="35" t="s">
        <v>70</v>
      </c>
      <c r="X331" s="583">
        <v>85</v>
      </c>
      <c r="Y331" s="584">
        <f>IFERROR(IF(X331="",0,CEILING((X331/$H331),1)*$H331),"")</f>
        <v>86.699999999999989</v>
      </c>
      <c r="Z331" s="36">
        <f>IFERROR(IF(Y331=0,"",ROUNDUP(Y331/H331,0)*0.00651),"")</f>
        <v>0.22134000000000001</v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96</v>
      </c>
      <c r="BN331" s="64">
        <f>IFERROR(Y331*I331/H331,"0")</f>
        <v>97.92</v>
      </c>
      <c r="BO331" s="64">
        <f>IFERROR(1/J331*(X331/H331),"0")</f>
        <v>0.18315018315018317</v>
      </c>
      <c r="BP331" s="64">
        <f>IFERROR(1/J331*(Y331/H331),"0")</f>
        <v>0.18681318681318682</v>
      </c>
    </row>
    <row r="332" spans="1:68" x14ac:dyDescent="0.2">
      <c r="A332" s="599"/>
      <c r="B332" s="595"/>
      <c r="C332" s="595"/>
      <c r="D332" s="595"/>
      <c r="E332" s="595"/>
      <c r="F332" s="595"/>
      <c r="G332" s="595"/>
      <c r="H332" s="595"/>
      <c r="I332" s="595"/>
      <c r="J332" s="595"/>
      <c r="K332" s="595"/>
      <c r="L332" s="595"/>
      <c r="M332" s="595"/>
      <c r="N332" s="595"/>
      <c r="O332" s="600"/>
      <c r="P332" s="596" t="s">
        <v>72</v>
      </c>
      <c r="Q332" s="597"/>
      <c r="R332" s="597"/>
      <c r="S332" s="597"/>
      <c r="T332" s="597"/>
      <c r="U332" s="597"/>
      <c r="V332" s="598"/>
      <c r="W332" s="37" t="s">
        <v>73</v>
      </c>
      <c r="X332" s="585">
        <f>IFERROR(X327/H327,"0")+IFERROR(X328/H328,"0")+IFERROR(X329/H329,"0")+IFERROR(X330/H330,"0")+IFERROR(X331/H331,"0")</f>
        <v>33.333333333333336</v>
      </c>
      <c r="Y332" s="585">
        <f>IFERROR(Y327/H327,"0")+IFERROR(Y328/H328,"0")+IFERROR(Y329/H329,"0")+IFERROR(Y330/H330,"0")+IFERROR(Y331/H331,"0")</f>
        <v>34</v>
      </c>
      <c r="Z332" s="585">
        <f>IFERROR(IF(Z327="",0,Z327),"0")+IFERROR(IF(Z328="",0,Z328),"0")+IFERROR(IF(Z329="",0,Z329),"0")+IFERROR(IF(Z330="",0,Z330),"0")+IFERROR(IF(Z331="",0,Z331),"0")</f>
        <v>0.22134000000000001</v>
      </c>
      <c r="AA332" s="586"/>
      <c r="AB332" s="586"/>
      <c r="AC332" s="586"/>
    </row>
    <row r="333" spans="1:68" x14ac:dyDescent="0.2">
      <c r="A333" s="595"/>
      <c r="B333" s="595"/>
      <c r="C333" s="595"/>
      <c r="D333" s="595"/>
      <c r="E333" s="595"/>
      <c r="F333" s="595"/>
      <c r="G333" s="595"/>
      <c r="H333" s="595"/>
      <c r="I333" s="595"/>
      <c r="J333" s="595"/>
      <c r="K333" s="595"/>
      <c r="L333" s="595"/>
      <c r="M333" s="595"/>
      <c r="N333" s="595"/>
      <c r="O333" s="600"/>
      <c r="P333" s="596" t="s">
        <v>72</v>
      </c>
      <c r="Q333" s="597"/>
      <c r="R333" s="597"/>
      <c r="S333" s="597"/>
      <c r="T333" s="597"/>
      <c r="U333" s="597"/>
      <c r="V333" s="598"/>
      <c r="W333" s="37" t="s">
        <v>70</v>
      </c>
      <c r="X333" s="585">
        <f>IFERROR(SUM(X327:X331),"0")</f>
        <v>85</v>
      </c>
      <c r="Y333" s="585">
        <f>IFERROR(SUM(Y327:Y331),"0")</f>
        <v>86.699999999999989</v>
      </c>
      <c r="Z333" s="37"/>
      <c r="AA333" s="586"/>
      <c r="AB333" s="586"/>
      <c r="AC333" s="586"/>
    </row>
    <row r="334" spans="1:68" ht="14.25" hidden="1" customHeight="1" x14ac:dyDescent="0.25">
      <c r="A334" s="594" t="s">
        <v>536</v>
      </c>
      <c r="B334" s="595"/>
      <c r="C334" s="595"/>
      <c r="D334" s="595"/>
      <c r="E334" s="595"/>
      <c r="F334" s="595"/>
      <c r="G334" s="595"/>
      <c r="H334" s="595"/>
      <c r="I334" s="595"/>
      <c r="J334" s="595"/>
      <c r="K334" s="595"/>
      <c r="L334" s="595"/>
      <c r="M334" s="595"/>
      <c r="N334" s="595"/>
      <c r="O334" s="595"/>
      <c r="P334" s="595"/>
      <c r="Q334" s="595"/>
      <c r="R334" s="595"/>
      <c r="S334" s="595"/>
      <c r="T334" s="595"/>
      <c r="U334" s="595"/>
      <c r="V334" s="595"/>
      <c r="W334" s="595"/>
      <c r="X334" s="595"/>
      <c r="Y334" s="595"/>
      <c r="Z334" s="595"/>
      <c r="AA334" s="579"/>
      <c r="AB334" s="579"/>
      <c r="AC334" s="579"/>
    </row>
    <row r="335" spans="1:68" ht="16.5" customHeight="1" x14ac:dyDescent="0.25">
      <c r="A335" s="54" t="s">
        <v>537</v>
      </c>
      <c r="B335" s="54" t="s">
        <v>538</v>
      </c>
      <c r="C335" s="31">
        <v>4301180007</v>
      </c>
      <c r="D335" s="589">
        <v>4680115881808</v>
      </c>
      <c r="E335" s="590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2"/>
      <c r="R335" s="592"/>
      <c r="S335" s="592"/>
      <c r="T335" s="593"/>
      <c r="U335" s="34"/>
      <c r="V335" s="34"/>
      <c r="W335" s="35" t="s">
        <v>70</v>
      </c>
      <c r="X335" s="583">
        <v>50</v>
      </c>
      <c r="Y335" s="584">
        <f>IFERROR(IF(X335="",0,CEILING((X335/$H335),1)*$H335),"")</f>
        <v>50</v>
      </c>
      <c r="Z335" s="36">
        <f>IFERROR(IF(Y335=0,"",ROUNDUP(Y335/H335,0)*0.00474),"")</f>
        <v>0.11850000000000001</v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56.000000000000007</v>
      </c>
      <c r="BN335" s="64">
        <f>IFERROR(Y335*I335/H335,"0")</f>
        <v>56.000000000000007</v>
      </c>
      <c r="BO335" s="64">
        <f>IFERROR(1/J335*(X335/H335),"0")</f>
        <v>0.10504201680672269</v>
      </c>
      <c r="BP335" s="64">
        <f>IFERROR(1/J335*(Y335/H335),"0")</f>
        <v>0.10504201680672269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4301180006</v>
      </c>
      <c r="D336" s="589">
        <v>4680115881822</v>
      </c>
      <c r="E336" s="590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2"/>
      <c r="R336" s="592"/>
      <c r="S336" s="592"/>
      <c r="T336" s="593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543</v>
      </c>
      <c r="B337" s="54" t="s">
        <v>544</v>
      </c>
      <c r="C337" s="31">
        <v>4301180001</v>
      </c>
      <c r="D337" s="589">
        <v>4680115880016</v>
      </c>
      <c r="E337" s="590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2"/>
      <c r="R337" s="592"/>
      <c r="S337" s="592"/>
      <c r="T337" s="593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99"/>
      <c r="B338" s="595"/>
      <c r="C338" s="595"/>
      <c r="D338" s="595"/>
      <c r="E338" s="595"/>
      <c r="F338" s="595"/>
      <c r="G338" s="595"/>
      <c r="H338" s="595"/>
      <c r="I338" s="595"/>
      <c r="J338" s="595"/>
      <c r="K338" s="595"/>
      <c r="L338" s="595"/>
      <c r="M338" s="595"/>
      <c r="N338" s="595"/>
      <c r="O338" s="600"/>
      <c r="P338" s="596" t="s">
        <v>72</v>
      </c>
      <c r="Q338" s="597"/>
      <c r="R338" s="597"/>
      <c r="S338" s="597"/>
      <c r="T338" s="597"/>
      <c r="U338" s="597"/>
      <c r="V338" s="598"/>
      <c r="W338" s="37" t="s">
        <v>73</v>
      </c>
      <c r="X338" s="585">
        <f>IFERROR(X335/H335,"0")+IFERROR(X336/H336,"0")+IFERROR(X337/H337,"0")</f>
        <v>25</v>
      </c>
      <c r="Y338" s="585">
        <f>IFERROR(Y335/H335,"0")+IFERROR(Y336/H336,"0")+IFERROR(Y337/H337,"0")</f>
        <v>25</v>
      </c>
      <c r="Z338" s="585">
        <f>IFERROR(IF(Z335="",0,Z335),"0")+IFERROR(IF(Z336="",0,Z336),"0")+IFERROR(IF(Z337="",0,Z337),"0")</f>
        <v>0.11850000000000001</v>
      </c>
      <c r="AA338" s="586"/>
      <c r="AB338" s="586"/>
      <c r="AC338" s="586"/>
    </row>
    <row r="339" spans="1:68" x14ac:dyDescent="0.2">
      <c r="A339" s="595"/>
      <c r="B339" s="595"/>
      <c r="C339" s="595"/>
      <c r="D339" s="595"/>
      <c r="E339" s="595"/>
      <c r="F339" s="595"/>
      <c r="G339" s="595"/>
      <c r="H339" s="595"/>
      <c r="I339" s="595"/>
      <c r="J339" s="595"/>
      <c r="K339" s="595"/>
      <c r="L339" s="595"/>
      <c r="M339" s="595"/>
      <c r="N339" s="595"/>
      <c r="O339" s="600"/>
      <c r="P339" s="596" t="s">
        <v>72</v>
      </c>
      <c r="Q339" s="597"/>
      <c r="R339" s="597"/>
      <c r="S339" s="597"/>
      <c r="T339" s="597"/>
      <c r="U339" s="597"/>
      <c r="V339" s="598"/>
      <c r="W339" s="37" t="s">
        <v>70</v>
      </c>
      <c r="X339" s="585">
        <f>IFERROR(SUM(X335:X337),"0")</f>
        <v>50</v>
      </c>
      <c r="Y339" s="585">
        <f>IFERROR(SUM(Y335:Y337),"0")</f>
        <v>50</v>
      </c>
      <c r="Z339" s="37"/>
      <c r="AA339" s="586"/>
      <c r="AB339" s="586"/>
      <c r="AC339" s="586"/>
    </row>
    <row r="340" spans="1:68" ht="16.5" hidden="1" customHeight="1" x14ac:dyDescent="0.25">
      <c r="A340" s="644" t="s">
        <v>545</v>
      </c>
      <c r="B340" s="595"/>
      <c r="C340" s="595"/>
      <c r="D340" s="595"/>
      <c r="E340" s="595"/>
      <c r="F340" s="595"/>
      <c r="G340" s="595"/>
      <c r="H340" s="595"/>
      <c r="I340" s="595"/>
      <c r="J340" s="595"/>
      <c r="K340" s="595"/>
      <c r="L340" s="595"/>
      <c r="M340" s="595"/>
      <c r="N340" s="595"/>
      <c r="O340" s="595"/>
      <c r="P340" s="595"/>
      <c r="Q340" s="595"/>
      <c r="R340" s="595"/>
      <c r="S340" s="595"/>
      <c r="T340" s="595"/>
      <c r="U340" s="595"/>
      <c r="V340" s="595"/>
      <c r="W340" s="595"/>
      <c r="X340" s="595"/>
      <c r="Y340" s="595"/>
      <c r="Z340" s="595"/>
      <c r="AA340" s="578"/>
      <c r="AB340" s="578"/>
      <c r="AC340" s="578"/>
    </row>
    <row r="341" spans="1:68" ht="14.25" hidden="1" customHeight="1" x14ac:dyDescent="0.25">
      <c r="A341" s="594" t="s">
        <v>74</v>
      </c>
      <c r="B341" s="595"/>
      <c r="C341" s="595"/>
      <c r="D341" s="595"/>
      <c r="E341" s="595"/>
      <c r="F341" s="595"/>
      <c r="G341" s="595"/>
      <c r="H341" s="595"/>
      <c r="I341" s="595"/>
      <c r="J341" s="595"/>
      <c r="K341" s="595"/>
      <c r="L341" s="595"/>
      <c r="M341" s="595"/>
      <c r="N341" s="595"/>
      <c r="O341" s="595"/>
      <c r="P341" s="595"/>
      <c r="Q341" s="595"/>
      <c r="R341" s="595"/>
      <c r="S341" s="595"/>
      <c r="T341" s="595"/>
      <c r="U341" s="595"/>
      <c r="V341" s="595"/>
      <c r="W341" s="595"/>
      <c r="X341" s="595"/>
      <c r="Y341" s="595"/>
      <c r="Z341" s="595"/>
      <c r="AA341" s="579"/>
      <c r="AB341" s="579"/>
      <c r="AC341" s="579"/>
    </row>
    <row r="342" spans="1:68" ht="27" hidden="1" customHeight="1" x14ac:dyDescent="0.25">
      <c r="A342" s="54" t="s">
        <v>546</v>
      </c>
      <c r="B342" s="54" t="s">
        <v>547</v>
      </c>
      <c r="C342" s="31">
        <v>4301051489</v>
      </c>
      <c r="D342" s="589">
        <v>4607091387919</v>
      </c>
      <c r="E342" s="590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2"/>
      <c r="R342" s="592"/>
      <c r="S342" s="592"/>
      <c r="T342" s="593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89">
        <v>4680115883604</v>
      </c>
      <c r="E343" s="590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2"/>
      <c r="R343" s="592"/>
      <c r="S343" s="592"/>
      <c r="T343" s="593"/>
      <c r="U343" s="34"/>
      <c r="V343" s="34"/>
      <c r="W343" s="35" t="s">
        <v>70</v>
      </c>
      <c r="X343" s="583">
        <v>595</v>
      </c>
      <c r="Y343" s="584">
        <f>IFERROR(IF(X343="",0,CEILING((X343/$H343),1)*$H343),"")</f>
        <v>596.4</v>
      </c>
      <c r="Z343" s="36">
        <f>IFERROR(IF(Y343=0,"",ROUNDUP(Y343/H343,0)*0.00651),"")</f>
        <v>1.84884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666.39999999999986</v>
      </c>
      <c r="BN343" s="64">
        <f>IFERROR(Y343*I343/H343,"0")</f>
        <v>667.96799999999985</v>
      </c>
      <c r="BO343" s="64">
        <f>IFERROR(1/J343*(X343/H343),"0")</f>
        <v>1.5567765567765568</v>
      </c>
      <c r="BP343" s="64">
        <f>IFERROR(1/J343*(Y343/H343),"0")</f>
        <v>1.5604395604395607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89">
        <v>4680115883567</v>
      </c>
      <c r="E344" s="590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8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2"/>
      <c r="R344" s="592"/>
      <c r="S344" s="592"/>
      <c r="T344" s="593"/>
      <c r="U344" s="34"/>
      <c r="V344" s="34"/>
      <c r="W344" s="35" t="s">
        <v>70</v>
      </c>
      <c r="X344" s="583">
        <v>420</v>
      </c>
      <c r="Y344" s="584">
        <f>IFERROR(IF(X344="",0,CEILING((X344/$H344),1)*$H344),"")</f>
        <v>420</v>
      </c>
      <c r="Z344" s="36">
        <f>IFERROR(IF(Y344=0,"",ROUNDUP(Y344/H344,0)*0.00651),"")</f>
        <v>1.302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467.99999999999994</v>
      </c>
      <c r="BN344" s="64">
        <f>IFERROR(Y344*I344/H344,"0")</f>
        <v>467.99999999999994</v>
      </c>
      <c r="BO344" s="64">
        <f>IFERROR(1/J344*(X344/H344),"0")</f>
        <v>1.098901098901099</v>
      </c>
      <c r="BP344" s="64">
        <f>IFERROR(1/J344*(Y344/H344),"0")</f>
        <v>1.098901098901099</v>
      </c>
    </row>
    <row r="345" spans="1:68" x14ac:dyDescent="0.2">
      <c r="A345" s="599"/>
      <c r="B345" s="595"/>
      <c r="C345" s="595"/>
      <c r="D345" s="595"/>
      <c r="E345" s="595"/>
      <c r="F345" s="595"/>
      <c r="G345" s="595"/>
      <c r="H345" s="595"/>
      <c r="I345" s="595"/>
      <c r="J345" s="595"/>
      <c r="K345" s="595"/>
      <c r="L345" s="595"/>
      <c r="M345" s="595"/>
      <c r="N345" s="595"/>
      <c r="O345" s="600"/>
      <c r="P345" s="596" t="s">
        <v>72</v>
      </c>
      <c r="Q345" s="597"/>
      <c r="R345" s="597"/>
      <c r="S345" s="597"/>
      <c r="T345" s="597"/>
      <c r="U345" s="597"/>
      <c r="V345" s="598"/>
      <c r="W345" s="37" t="s">
        <v>73</v>
      </c>
      <c r="X345" s="585">
        <f>IFERROR(X342/H342,"0")+IFERROR(X343/H343,"0")+IFERROR(X344/H344,"0")</f>
        <v>483.33333333333331</v>
      </c>
      <c r="Y345" s="585">
        <f>IFERROR(Y342/H342,"0")+IFERROR(Y343/H343,"0")+IFERROR(Y344/H344,"0")</f>
        <v>484</v>
      </c>
      <c r="Z345" s="585">
        <f>IFERROR(IF(Z342="",0,Z342),"0")+IFERROR(IF(Z343="",0,Z343),"0")+IFERROR(IF(Z344="",0,Z344),"0")</f>
        <v>3.1508400000000001</v>
      </c>
      <c r="AA345" s="586"/>
      <c r="AB345" s="586"/>
      <c r="AC345" s="586"/>
    </row>
    <row r="346" spans="1:68" x14ac:dyDescent="0.2">
      <c r="A346" s="595"/>
      <c r="B346" s="595"/>
      <c r="C346" s="595"/>
      <c r="D346" s="595"/>
      <c r="E346" s="595"/>
      <c r="F346" s="595"/>
      <c r="G346" s="595"/>
      <c r="H346" s="595"/>
      <c r="I346" s="595"/>
      <c r="J346" s="595"/>
      <c r="K346" s="595"/>
      <c r="L346" s="595"/>
      <c r="M346" s="595"/>
      <c r="N346" s="595"/>
      <c r="O346" s="600"/>
      <c r="P346" s="596" t="s">
        <v>72</v>
      </c>
      <c r="Q346" s="597"/>
      <c r="R346" s="597"/>
      <c r="S346" s="597"/>
      <c r="T346" s="597"/>
      <c r="U346" s="597"/>
      <c r="V346" s="598"/>
      <c r="W346" s="37" t="s">
        <v>70</v>
      </c>
      <c r="X346" s="585">
        <f>IFERROR(SUM(X342:X344),"0")</f>
        <v>1015</v>
      </c>
      <c r="Y346" s="585">
        <f>IFERROR(SUM(Y342:Y344),"0")</f>
        <v>1016.4</v>
      </c>
      <c r="Z346" s="37"/>
      <c r="AA346" s="586"/>
      <c r="AB346" s="586"/>
      <c r="AC346" s="586"/>
    </row>
    <row r="347" spans="1:68" ht="27.75" hidden="1" customHeight="1" x14ac:dyDescent="0.2">
      <c r="A347" s="615" t="s">
        <v>555</v>
      </c>
      <c r="B347" s="616"/>
      <c r="C347" s="616"/>
      <c r="D347" s="616"/>
      <c r="E347" s="616"/>
      <c r="F347" s="616"/>
      <c r="G347" s="616"/>
      <c r="H347" s="616"/>
      <c r="I347" s="616"/>
      <c r="J347" s="616"/>
      <c r="K347" s="616"/>
      <c r="L347" s="616"/>
      <c r="M347" s="616"/>
      <c r="N347" s="616"/>
      <c r="O347" s="616"/>
      <c r="P347" s="616"/>
      <c r="Q347" s="616"/>
      <c r="R347" s="616"/>
      <c r="S347" s="616"/>
      <c r="T347" s="616"/>
      <c r="U347" s="616"/>
      <c r="V347" s="616"/>
      <c r="W347" s="616"/>
      <c r="X347" s="616"/>
      <c r="Y347" s="616"/>
      <c r="Z347" s="616"/>
      <c r="AA347" s="48"/>
      <c r="AB347" s="48"/>
      <c r="AC347" s="48"/>
    </row>
    <row r="348" spans="1:68" ht="16.5" hidden="1" customHeight="1" x14ac:dyDescent="0.25">
      <c r="A348" s="644" t="s">
        <v>556</v>
      </c>
      <c r="B348" s="595"/>
      <c r="C348" s="595"/>
      <c r="D348" s="595"/>
      <c r="E348" s="595"/>
      <c r="F348" s="595"/>
      <c r="G348" s="595"/>
      <c r="H348" s="595"/>
      <c r="I348" s="595"/>
      <c r="J348" s="595"/>
      <c r="K348" s="595"/>
      <c r="L348" s="595"/>
      <c r="M348" s="595"/>
      <c r="N348" s="595"/>
      <c r="O348" s="595"/>
      <c r="P348" s="595"/>
      <c r="Q348" s="595"/>
      <c r="R348" s="595"/>
      <c r="S348" s="595"/>
      <c r="T348" s="595"/>
      <c r="U348" s="595"/>
      <c r="V348" s="595"/>
      <c r="W348" s="595"/>
      <c r="X348" s="595"/>
      <c r="Y348" s="595"/>
      <c r="Z348" s="595"/>
      <c r="AA348" s="578"/>
      <c r="AB348" s="578"/>
      <c r="AC348" s="578"/>
    </row>
    <row r="349" spans="1:68" ht="14.25" hidden="1" customHeight="1" x14ac:dyDescent="0.25">
      <c r="A349" s="594" t="s">
        <v>103</v>
      </c>
      <c r="B349" s="595"/>
      <c r="C349" s="595"/>
      <c r="D349" s="595"/>
      <c r="E349" s="595"/>
      <c r="F349" s="595"/>
      <c r="G349" s="595"/>
      <c r="H349" s="595"/>
      <c r="I349" s="595"/>
      <c r="J349" s="595"/>
      <c r="K349" s="595"/>
      <c r="L349" s="595"/>
      <c r="M349" s="595"/>
      <c r="N349" s="595"/>
      <c r="O349" s="595"/>
      <c r="P349" s="595"/>
      <c r="Q349" s="595"/>
      <c r="R349" s="595"/>
      <c r="S349" s="595"/>
      <c r="T349" s="595"/>
      <c r="U349" s="595"/>
      <c r="V349" s="595"/>
      <c r="W349" s="595"/>
      <c r="X349" s="595"/>
      <c r="Y349" s="595"/>
      <c r="Z349" s="595"/>
      <c r="AA349" s="579"/>
      <c r="AB349" s="579"/>
      <c r="AC349" s="579"/>
    </row>
    <row r="350" spans="1:68" ht="37.5" customHeight="1" x14ac:dyDescent="0.25">
      <c r="A350" s="54" t="s">
        <v>557</v>
      </c>
      <c r="B350" s="54" t="s">
        <v>558</v>
      </c>
      <c r="C350" s="31">
        <v>4301011869</v>
      </c>
      <c r="D350" s="589">
        <v>4680115884847</v>
      </c>
      <c r="E350" s="590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2"/>
      <c r="R350" s="592"/>
      <c r="S350" s="592"/>
      <c r="T350" s="593"/>
      <c r="U350" s="34"/>
      <c r="V350" s="34"/>
      <c r="W350" s="35" t="s">
        <v>70</v>
      </c>
      <c r="X350" s="583">
        <v>1200</v>
      </c>
      <c r="Y350" s="584">
        <f t="shared" ref="Y350:Y356" si="58">IFERROR(IF(X350="",0,CEILING((X350/$H350),1)*$H350),"")</f>
        <v>1200</v>
      </c>
      <c r="Z350" s="36">
        <f>IFERROR(IF(Y350=0,"",ROUNDUP(Y350/H350,0)*0.02175),"")</f>
        <v>1.7399999999999998</v>
      </c>
      <c r="AA350" s="56"/>
      <c r="AB350" s="57"/>
      <c r="AC350" s="403" t="s">
        <v>559</v>
      </c>
      <c r="AG350" s="64"/>
      <c r="AJ350" s="68" t="s">
        <v>113</v>
      </c>
      <c r="AK350" s="68">
        <v>720</v>
      </c>
      <c r="BB350" s="404" t="s">
        <v>1</v>
      </c>
      <c r="BM350" s="64">
        <f t="shared" ref="BM350:BM356" si="59">IFERROR(X350*I350/H350,"0")</f>
        <v>1238.4000000000001</v>
      </c>
      <c r="BN350" s="64">
        <f t="shared" ref="BN350:BN356" si="60">IFERROR(Y350*I350/H350,"0")</f>
        <v>1238.4000000000001</v>
      </c>
      <c r="BO350" s="64">
        <f t="shared" ref="BO350:BO356" si="61">IFERROR(1/J350*(X350/H350),"0")</f>
        <v>1.6666666666666665</v>
      </c>
      <c r="BP350" s="64">
        <f t="shared" ref="BP350:BP356" si="62">IFERROR(1/J350*(Y350/H350),"0")</f>
        <v>1.6666666666666665</v>
      </c>
    </row>
    <row r="351" spans="1:68" ht="27" customHeight="1" x14ac:dyDescent="0.25">
      <c r="A351" s="54" t="s">
        <v>560</v>
      </c>
      <c r="B351" s="54" t="s">
        <v>561</v>
      </c>
      <c r="C351" s="31">
        <v>4301011870</v>
      </c>
      <c r="D351" s="589">
        <v>4680115884854</v>
      </c>
      <c r="E351" s="590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112</v>
      </c>
      <c r="M351" s="33" t="s">
        <v>68</v>
      </c>
      <c r="N351" s="33"/>
      <c r="O351" s="32">
        <v>60</v>
      </c>
      <c r="P351" s="7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2"/>
      <c r="R351" s="592"/>
      <c r="S351" s="592"/>
      <c r="T351" s="593"/>
      <c r="U351" s="34"/>
      <c r="V351" s="34"/>
      <c r="W351" s="35" t="s">
        <v>70</v>
      </c>
      <c r="X351" s="583">
        <v>900</v>
      </c>
      <c r="Y351" s="584">
        <f t="shared" si="58"/>
        <v>900</v>
      </c>
      <c r="Z351" s="36">
        <f>IFERROR(IF(Y351=0,"",ROUNDUP(Y351/H351,0)*0.02175),"")</f>
        <v>1.3049999999999999</v>
      </c>
      <c r="AA351" s="56"/>
      <c r="AB351" s="57"/>
      <c r="AC351" s="405" t="s">
        <v>562</v>
      </c>
      <c r="AG351" s="64"/>
      <c r="AJ351" s="68" t="s">
        <v>113</v>
      </c>
      <c r="AK351" s="68">
        <v>720</v>
      </c>
      <c r="BB351" s="406" t="s">
        <v>1</v>
      </c>
      <c r="BM351" s="64">
        <f t="shared" si="59"/>
        <v>928.8</v>
      </c>
      <c r="BN351" s="64">
        <f t="shared" si="60"/>
        <v>928.8</v>
      </c>
      <c r="BO351" s="64">
        <f t="shared" si="61"/>
        <v>1.25</v>
      </c>
      <c r="BP351" s="64">
        <f t="shared" si="62"/>
        <v>1.25</v>
      </c>
    </row>
    <row r="352" spans="1:68" ht="37.5" customHeight="1" x14ac:dyDescent="0.25">
      <c r="A352" s="54" t="s">
        <v>563</v>
      </c>
      <c r="B352" s="54" t="s">
        <v>564</v>
      </c>
      <c r="C352" s="31">
        <v>4301011867</v>
      </c>
      <c r="D352" s="589">
        <v>4680115884830</v>
      </c>
      <c r="E352" s="590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 t="s">
        <v>112</v>
      </c>
      <c r="M352" s="33" t="s">
        <v>68</v>
      </c>
      <c r="N352" s="33"/>
      <c r="O352" s="32">
        <v>60</v>
      </c>
      <c r="P352" s="7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92"/>
      <c r="R352" s="592"/>
      <c r="S352" s="592"/>
      <c r="T352" s="593"/>
      <c r="U352" s="34"/>
      <c r="V352" s="34"/>
      <c r="W352" s="35" t="s">
        <v>70</v>
      </c>
      <c r="X352" s="583">
        <v>700</v>
      </c>
      <c r="Y352" s="584">
        <f t="shared" si="58"/>
        <v>705</v>
      </c>
      <c r="Z352" s="36">
        <f>IFERROR(IF(Y352=0,"",ROUNDUP(Y352/H352,0)*0.02175),"")</f>
        <v>1.0222499999999999</v>
      </c>
      <c r="AA352" s="56"/>
      <c r="AB352" s="57"/>
      <c r="AC352" s="407" t="s">
        <v>565</v>
      </c>
      <c r="AG352" s="64"/>
      <c r="AJ352" s="68" t="s">
        <v>113</v>
      </c>
      <c r="AK352" s="68">
        <v>720</v>
      </c>
      <c r="BB352" s="408" t="s">
        <v>1</v>
      </c>
      <c r="BM352" s="64">
        <f t="shared" si="59"/>
        <v>722.4</v>
      </c>
      <c r="BN352" s="64">
        <f t="shared" si="60"/>
        <v>727.56</v>
      </c>
      <c r="BO352" s="64">
        <f t="shared" si="61"/>
        <v>0.9722222222222221</v>
      </c>
      <c r="BP352" s="64">
        <f t="shared" si="62"/>
        <v>0.97916666666666663</v>
      </c>
    </row>
    <row r="353" spans="1:68" ht="27" customHeight="1" x14ac:dyDescent="0.25">
      <c r="A353" s="54" t="s">
        <v>566</v>
      </c>
      <c r="B353" s="54" t="s">
        <v>567</v>
      </c>
      <c r="C353" s="31">
        <v>4301011832</v>
      </c>
      <c r="D353" s="589">
        <v>4607091383997</v>
      </c>
      <c r="E353" s="590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/>
      <c r="M353" s="33" t="s">
        <v>93</v>
      </c>
      <c r="N353" s="33"/>
      <c r="O353" s="32">
        <v>60</v>
      </c>
      <c r="P353" s="8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3" s="592"/>
      <c r="R353" s="592"/>
      <c r="S353" s="592"/>
      <c r="T353" s="593"/>
      <c r="U353" s="34"/>
      <c r="V353" s="34"/>
      <c r="W353" s="35" t="s">
        <v>70</v>
      </c>
      <c r="X353" s="583">
        <v>350</v>
      </c>
      <c r="Y353" s="584">
        <f t="shared" si="58"/>
        <v>360</v>
      </c>
      <c r="Z353" s="36">
        <f>IFERROR(IF(Y353=0,"",ROUNDUP(Y353/H353,0)*0.02175),"")</f>
        <v>0.52200000000000002</v>
      </c>
      <c r="AA353" s="56"/>
      <c r="AB353" s="57"/>
      <c r="AC353" s="409" t="s">
        <v>568</v>
      </c>
      <c r="AG353" s="64"/>
      <c r="AJ353" s="68"/>
      <c r="AK353" s="68">
        <v>0</v>
      </c>
      <c r="BB353" s="410" t="s">
        <v>1</v>
      </c>
      <c r="BM353" s="64">
        <f t="shared" si="59"/>
        <v>361.2</v>
      </c>
      <c r="BN353" s="64">
        <f t="shared" si="60"/>
        <v>371.52000000000004</v>
      </c>
      <c r="BO353" s="64">
        <f t="shared" si="61"/>
        <v>0.48611111111111105</v>
      </c>
      <c r="BP353" s="64">
        <f t="shared" si="62"/>
        <v>0.5</v>
      </c>
    </row>
    <row r="354" spans="1:68" ht="27" hidden="1" customHeight="1" x14ac:dyDescent="0.25">
      <c r="A354" s="54" t="s">
        <v>569</v>
      </c>
      <c r="B354" s="54" t="s">
        <v>570</v>
      </c>
      <c r="C354" s="31">
        <v>4301011433</v>
      </c>
      <c r="D354" s="589">
        <v>4680115882638</v>
      </c>
      <c r="E354" s="590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2"/>
      <c r="R354" s="592"/>
      <c r="S354" s="592"/>
      <c r="T354" s="593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572</v>
      </c>
      <c r="B355" s="54" t="s">
        <v>573</v>
      </c>
      <c r="C355" s="31">
        <v>4301011952</v>
      </c>
      <c r="D355" s="589">
        <v>4680115884922</v>
      </c>
      <c r="E355" s="590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2"/>
      <c r="R355" s="592"/>
      <c r="S355" s="592"/>
      <c r="T355" s="593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574</v>
      </c>
      <c r="B356" s="54" t="s">
        <v>575</v>
      </c>
      <c r="C356" s="31">
        <v>4301011868</v>
      </c>
      <c r="D356" s="589">
        <v>4680115884861</v>
      </c>
      <c r="E356" s="590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2"/>
      <c r="R356" s="592"/>
      <c r="S356" s="592"/>
      <c r="T356" s="593"/>
      <c r="U356" s="34"/>
      <c r="V356" s="34"/>
      <c r="W356" s="35" t="s">
        <v>70</v>
      </c>
      <c r="X356" s="583">
        <v>15</v>
      </c>
      <c r="Y356" s="584">
        <f t="shared" si="58"/>
        <v>15</v>
      </c>
      <c r="Z356" s="36">
        <f>IFERROR(IF(Y356=0,"",ROUNDUP(Y356/H356,0)*0.00902),"")</f>
        <v>2.7060000000000001E-2</v>
      </c>
      <c r="AA356" s="56"/>
      <c r="AB356" s="57"/>
      <c r="AC356" s="415" t="s">
        <v>565</v>
      </c>
      <c r="AG356" s="64"/>
      <c r="AJ356" s="68"/>
      <c r="AK356" s="68">
        <v>0</v>
      </c>
      <c r="BB356" s="416" t="s">
        <v>1</v>
      </c>
      <c r="BM356" s="64">
        <f t="shared" si="59"/>
        <v>15.63</v>
      </c>
      <c r="BN356" s="64">
        <f t="shared" si="60"/>
        <v>15.63</v>
      </c>
      <c r="BO356" s="64">
        <f t="shared" si="61"/>
        <v>2.2727272727272728E-2</v>
      </c>
      <c r="BP356" s="64">
        <f t="shared" si="62"/>
        <v>2.2727272727272728E-2</v>
      </c>
    </row>
    <row r="357" spans="1:68" x14ac:dyDescent="0.2">
      <c r="A357" s="599"/>
      <c r="B357" s="595"/>
      <c r="C357" s="595"/>
      <c r="D357" s="595"/>
      <c r="E357" s="595"/>
      <c r="F357" s="595"/>
      <c r="G357" s="595"/>
      <c r="H357" s="595"/>
      <c r="I357" s="595"/>
      <c r="J357" s="595"/>
      <c r="K357" s="595"/>
      <c r="L357" s="595"/>
      <c r="M357" s="595"/>
      <c r="N357" s="595"/>
      <c r="O357" s="600"/>
      <c r="P357" s="596" t="s">
        <v>72</v>
      </c>
      <c r="Q357" s="597"/>
      <c r="R357" s="597"/>
      <c r="S357" s="597"/>
      <c r="T357" s="597"/>
      <c r="U357" s="597"/>
      <c r="V357" s="598"/>
      <c r="W357" s="37" t="s">
        <v>73</v>
      </c>
      <c r="X357" s="585">
        <f>IFERROR(X350/H350,"0")+IFERROR(X351/H351,"0")+IFERROR(X352/H352,"0")+IFERROR(X353/H353,"0")+IFERROR(X354/H354,"0")+IFERROR(X355/H355,"0")+IFERROR(X356/H356,"0")</f>
        <v>213</v>
      </c>
      <c r="Y357" s="585">
        <f>IFERROR(Y350/H350,"0")+IFERROR(Y351/H351,"0")+IFERROR(Y352/H352,"0")+IFERROR(Y353/H353,"0")+IFERROR(Y354/H354,"0")+IFERROR(Y355/H355,"0")+IFERROR(Y356/H356,"0")</f>
        <v>214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4.6163099999999995</v>
      </c>
      <c r="AA357" s="586"/>
      <c r="AB357" s="586"/>
      <c r="AC357" s="586"/>
    </row>
    <row r="358" spans="1:68" x14ac:dyDescent="0.2">
      <c r="A358" s="595"/>
      <c r="B358" s="595"/>
      <c r="C358" s="595"/>
      <c r="D358" s="595"/>
      <c r="E358" s="595"/>
      <c r="F358" s="595"/>
      <c r="G358" s="595"/>
      <c r="H358" s="595"/>
      <c r="I358" s="595"/>
      <c r="J358" s="595"/>
      <c r="K358" s="595"/>
      <c r="L358" s="595"/>
      <c r="M358" s="595"/>
      <c r="N358" s="595"/>
      <c r="O358" s="600"/>
      <c r="P358" s="596" t="s">
        <v>72</v>
      </c>
      <c r="Q358" s="597"/>
      <c r="R358" s="597"/>
      <c r="S358" s="597"/>
      <c r="T358" s="597"/>
      <c r="U358" s="597"/>
      <c r="V358" s="598"/>
      <c r="W358" s="37" t="s">
        <v>70</v>
      </c>
      <c r="X358" s="585">
        <f>IFERROR(SUM(X350:X356),"0")</f>
        <v>3165</v>
      </c>
      <c r="Y358" s="585">
        <f>IFERROR(SUM(Y350:Y356),"0")</f>
        <v>3180</v>
      </c>
      <c r="Z358" s="37"/>
      <c r="AA358" s="586"/>
      <c r="AB358" s="586"/>
      <c r="AC358" s="586"/>
    </row>
    <row r="359" spans="1:68" ht="14.25" hidden="1" customHeight="1" x14ac:dyDescent="0.25">
      <c r="A359" s="594" t="s">
        <v>137</v>
      </c>
      <c r="B359" s="595"/>
      <c r="C359" s="595"/>
      <c r="D359" s="595"/>
      <c r="E359" s="595"/>
      <c r="F359" s="595"/>
      <c r="G359" s="595"/>
      <c r="H359" s="595"/>
      <c r="I359" s="595"/>
      <c r="J359" s="595"/>
      <c r="K359" s="595"/>
      <c r="L359" s="595"/>
      <c r="M359" s="595"/>
      <c r="N359" s="595"/>
      <c r="O359" s="595"/>
      <c r="P359" s="595"/>
      <c r="Q359" s="595"/>
      <c r="R359" s="595"/>
      <c r="S359" s="595"/>
      <c r="T359" s="595"/>
      <c r="U359" s="595"/>
      <c r="V359" s="595"/>
      <c r="W359" s="595"/>
      <c r="X359" s="595"/>
      <c r="Y359" s="595"/>
      <c r="Z359" s="595"/>
      <c r="AA359" s="579"/>
      <c r="AB359" s="579"/>
      <c r="AC359" s="579"/>
    </row>
    <row r="360" spans="1:68" ht="27" customHeight="1" x14ac:dyDescent="0.25">
      <c r="A360" s="54" t="s">
        <v>576</v>
      </c>
      <c r="B360" s="54" t="s">
        <v>577</v>
      </c>
      <c r="C360" s="31">
        <v>4301020178</v>
      </c>
      <c r="D360" s="589">
        <v>4607091383980</v>
      </c>
      <c r="E360" s="590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112</v>
      </c>
      <c r="M360" s="33" t="s">
        <v>107</v>
      </c>
      <c r="N360" s="33"/>
      <c r="O360" s="32">
        <v>50</v>
      </c>
      <c r="P360" s="9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2"/>
      <c r="R360" s="592"/>
      <c r="S360" s="592"/>
      <c r="T360" s="593"/>
      <c r="U360" s="34"/>
      <c r="V360" s="34"/>
      <c r="W360" s="35" t="s">
        <v>70</v>
      </c>
      <c r="X360" s="583">
        <v>1000</v>
      </c>
      <c r="Y360" s="584">
        <f>IFERROR(IF(X360="",0,CEILING((X360/$H360),1)*$H360),"")</f>
        <v>1005</v>
      </c>
      <c r="Z360" s="36">
        <f>IFERROR(IF(Y360=0,"",ROUNDUP(Y360/H360,0)*0.02175),"")</f>
        <v>1.4572499999999999</v>
      </c>
      <c r="AA360" s="56"/>
      <c r="AB360" s="57"/>
      <c r="AC360" s="417" t="s">
        <v>578</v>
      </c>
      <c r="AG360" s="64"/>
      <c r="AJ360" s="68" t="s">
        <v>113</v>
      </c>
      <c r="AK360" s="68">
        <v>720</v>
      </c>
      <c r="BB360" s="418" t="s">
        <v>1</v>
      </c>
      <c r="BM360" s="64">
        <f>IFERROR(X360*I360/H360,"0")</f>
        <v>1032</v>
      </c>
      <c r="BN360" s="64">
        <f>IFERROR(Y360*I360/H360,"0")</f>
        <v>1037.1600000000001</v>
      </c>
      <c r="BO360" s="64">
        <f>IFERROR(1/J360*(X360/H360),"0")</f>
        <v>1.3888888888888888</v>
      </c>
      <c r="BP360" s="64">
        <f>IFERROR(1/J360*(Y360/H360),"0")</f>
        <v>1.3958333333333333</v>
      </c>
    </row>
    <row r="361" spans="1:68" ht="16.5" customHeight="1" x14ac:dyDescent="0.25">
      <c r="A361" s="54" t="s">
        <v>579</v>
      </c>
      <c r="B361" s="54" t="s">
        <v>580</v>
      </c>
      <c r="C361" s="31">
        <v>4301020179</v>
      </c>
      <c r="D361" s="589">
        <v>4607091384178</v>
      </c>
      <c r="E361" s="590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2"/>
      <c r="R361" s="592"/>
      <c r="S361" s="592"/>
      <c r="T361" s="593"/>
      <c r="U361" s="34"/>
      <c r="V361" s="34"/>
      <c r="W361" s="35" t="s">
        <v>70</v>
      </c>
      <c r="X361" s="583">
        <v>8</v>
      </c>
      <c r="Y361" s="584">
        <f>IFERROR(IF(X361="",0,CEILING((X361/$H361),1)*$H361),"")</f>
        <v>8</v>
      </c>
      <c r="Z361" s="36">
        <f>IFERROR(IF(Y361=0,"",ROUNDUP(Y361/H361,0)*0.00902),"")</f>
        <v>1.804E-2</v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8.42</v>
      </c>
      <c r="BN361" s="64">
        <f>IFERROR(Y361*I361/H361,"0")</f>
        <v>8.42</v>
      </c>
      <c r="BO361" s="64">
        <f>IFERROR(1/J361*(X361/H361),"0")</f>
        <v>1.5151515151515152E-2</v>
      </c>
      <c r="BP361" s="64">
        <f>IFERROR(1/J361*(Y361/H361),"0")</f>
        <v>1.5151515151515152E-2</v>
      </c>
    </row>
    <row r="362" spans="1:68" x14ac:dyDescent="0.2">
      <c r="A362" s="599"/>
      <c r="B362" s="595"/>
      <c r="C362" s="595"/>
      <c r="D362" s="595"/>
      <c r="E362" s="595"/>
      <c r="F362" s="595"/>
      <c r="G362" s="595"/>
      <c r="H362" s="595"/>
      <c r="I362" s="595"/>
      <c r="J362" s="595"/>
      <c r="K362" s="595"/>
      <c r="L362" s="595"/>
      <c r="M362" s="595"/>
      <c r="N362" s="595"/>
      <c r="O362" s="600"/>
      <c r="P362" s="596" t="s">
        <v>72</v>
      </c>
      <c r="Q362" s="597"/>
      <c r="R362" s="597"/>
      <c r="S362" s="597"/>
      <c r="T362" s="597"/>
      <c r="U362" s="597"/>
      <c r="V362" s="598"/>
      <c r="W362" s="37" t="s">
        <v>73</v>
      </c>
      <c r="X362" s="585">
        <f>IFERROR(X360/H360,"0")+IFERROR(X361/H361,"0")</f>
        <v>68.666666666666671</v>
      </c>
      <c r="Y362" s="585">
        <f>IFERROR(Y360/H360,"0")+IFERROR(Y361/H361,"0")</f>
        <v>69</v>
      </c>
      <c r="Z362" s="585">
        <f>IFERROR(IF(Z360="",0,Z360),"0")+IFERROR(IF(Z361="",0,Z361),"0")</f>
        <v>1.47529</v>
      </c>
      <c r="AA362" s="586"/>
      <c r="AB362" s="586"/>
      <c r="AC362" s="586"/>
    </row>
    <row r="363" spans="1:68" x14ac:dyDescent="0.2">
      <c r="A363" s="595"/>
      <c r="B363" s="595"/>
      <c r="C363" s="595"/>
      <c r="D363" s="595"/>
      <c r="E363" s="595"/>
      <c r="F363" s="595"/>
      <c r="G363" s="595"/>
      <c r="H363" s="595"/>
      <c r="I363" s="595"/>
      <c r="J363" s="595"/>
      <c r="K363" s="595"/>
      <c r="L363" s="595"/>
      <c r="M363" s="595"/>
      <c r="N363" s="595"/>
      <c r="O363" s="600"/>
      <c r="P363" s="596" t="s">
        <v>72</v>
      </c>
      <c r="Q363" s="597"/>
      <c r="R363" s="597"/>
      <c r="S363" s="597"/>
      <c r="T363" s="597"/>
      <c r="U363" s="597"/>
      <c r="V363" s="598"/>
      <c r="W363" s="37" t="s">
        <v>70</v>
      </c>
      <c r="X363" s="585">
        <f>IFERROR(SUM(X360:X361),"0")</f>
        <v>1008</v>
      </c>
      <c r="Y363" s="585">
        <f>IFERROR(SUM(Y360:Y361),"0")</f>
        <v>1013</v>
      </c>
      <c r="Z363" s="37"/>
      <c r="AA363" s="586"/>
      <c r="AB363" s="586"/>
      <c r="AC363" s="586"/>
    </row>
    <row r="364" spans="1:68" ht="14.25" hidden="1" customHeight="1" x14ac:dyDescent="0.25">
      <c r="A364" s="594" t="s">
        <v>74</v>
      </c>
      <c r="B364" s="595"/>
      <c r="C364" s="595"/>
      <c r="D364" s="595"/>
      <c r="E364" s="595"/>
      <c r="F364" s="595"/>
      <c r="G364" s="595"/>
      <c r="H364" s="595"/>
      <c r="I364" s="595"/>
      <c r="J364" s="595"/>
      <c r="K364" s="595"/>
      <c r="L364" s="595"/>
      <c r="M364" s="595"/>
      <c r="N364" s="595"/>
      <c r="O364" s="595"/>
      <c r="P364" s="595"/>
      <c r="Q364" s="595"/>
      <c r="R364" s="595"/>
      <c r="S364" s="595"/>
      <c r="T364" s="595"/>
      <c r="U364" s="595"/>
      <c r="V364" s="595"/>
      <c r="W364" s="595"/>
      <c r="X364" s="595"/>
      <c r="Y364" s="595"/>
      <c r="Z364" s="595"/>
      <c r="AA364" s="579"/>
      <c r="AB364" s="579"/>
      <c r="AC364" s="579"/>
    </row>
    <row r="365" spans="1:68" ht="27" hidden="1" customHeight="1" x14ac:dyDescent="0.25">
      <c r="A365" s="54" t="s">
        <v>581</v>
      </c>
      <c r="B365" s="54" t="s">
        <v>582</v>
      </c>
      <c r="C365" s="31">
        <v>4301051903</v>
      </c>
      <c r="D365" s="589">
        <v>4607091383928</v>
      </c>
      <c r="E365" s="590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2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2"/>
      <c r="R365" s="592"/>
      <c r="S365" s="592"/>
      <c r="T365" s="593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584</v>
      </c>
      <c r="B366" s="54" t="s">
        <v>585</v>
      </c>
      <c r="C366" s="31">
        <v>4301051897</v>
      </c>
      <c r="D366" s="589">
        <v>4607091384260</v>
      </c>
      <c r="E366" s="590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2"/>
      <c r="R366" s="592"/>
      <c r="S366" s="592"/>
      <c r="T366" s="593"/>
      <c r="U366" s="34"/>
      <c r="V366" s="34"/>
      <c r="W366" s="35" t="s">
        <v>70</v>
      </c>
      <c r="X366" s="583">
        <v>70</v>
      </c>
      <c r="Y366" s="584">
        <f>IFERROR(IF(X366="",0,CEILING((X366/$H366),1)*$H366),"")</f>
        <v>72</v>
      </c>
      <c r="Z366" s="36">
        <f>IFERROR(IF(Y366=0,"",ROUNDUP(Y366/H366,0)*0.01898),"")</f>
        <v>0.15184</v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74.036666666666676</v>
      </c>
      <c r="BN366" s="64">
        <f>IFERROR(Y366*I366/H366,"0")</f>
        <v>76.152000000000001</v>
      </c>
      <c r="BO366" s="64">
        <f>IFERROR(1/J366*(X366/H366),"0")</f>
        <v>0.12152777777777778</v>
      </c>
      <c r="BP366" s="64">
        <f>IFERROR(1/J366*(Y366/H366),"0")</f>
        <v>0.125</v>
      </c>
    </row>
    <row r="367" spans="1:68" x14ac:dyDescent="0.2">
      <c r="A367" s="599"/>
      <c r="B367" s="595"/>
      <c r="C367" s="595"/>
      <c r="D367" s="595"/>
      <c r="E367" s="595"/>
      <c r="F367" s="595"/>
      <c r="G367" s="595"/>
      <c r="H367" s="595"/>
      <c r="I367" s="595"/>
      <c r="J367" s="595"/>
      <c r="K367" s="595"/>
      <c r="L367" s="595"/>
      <c r="M367" s="595"/>
      <c r="N367" s="595"/>
      <c r="O367" s="600"/>
      <c r="P367" s="596" t="s">
        <v>72</v>
      </c>
      <c r="Q367" s="597"/>
      <c r="R367" s="597"/>
      <c r="S367" s="597"/>
      <c r="T367" s="597"/>
      <c r="U367" s="597"/>
      <c r="V367" s="598"/>
      <c r="W367" s="37" t="s">
        <v>73</v>
      </c>
      <c r="X367" s="585">
        <f>IFERROR(X365/H365,"0")+IFERROR(X366/H366,"0")</f>
        <v>7.7777777777777777</v>
      </c>
      <c r="Y367" s="585">
        <f>IFERROR(Y365/H365,"0")+IFERROR(Y366/H366,"0")</f>
        <v>8</v>
      </c>
      <c r="Z367" s="585">
        <f>IFERROR(IF(Z365="",0,Z365),"0")+IFERROR(IF(Z366="",0,Z366),"0")</f>
        <v>0.15184</v>
      </c>
      <c r="AA367" s="586"/>
      <c r="AB367" s="586"/>
      <c r="AC367" s="586"/>
    </row>
    <row r="368" spans="1:68" x14ac:dyDescent="0.2">
      <c r="A368" s="595"/>
      <c r="B368" s="595"/>
      <c r="C368" s="595"/>
      <c r="D368" s="595"/>
      <c r="E368" s="595"/>
      <c r="F368" s="595"/>
      <c r="G368" s="595"/>
      <c r="H368" s="595"/>
      <c r="I368" s="595"/>
      <c r="J368" s="595"/>
      <c r="K368" s="595"/>
      <c r="L368" s="595"/>
      <c r="M368" s="595"/>
      <c r="N368" s="595"/>
      <c r="O368" s="600"/>
      <c r="P368" s="596" t="s">
        <v>72</v>
      </c>
      <c r="Q368" s="597"/>
      <c r="R368" s="597"/>
      <c r="S368" s="597"/>
      <c r="T368" s="597"/>
      <c r="U368" s="597"/>
      <c r="V368" s="598"/>
      <c r="W368" s="37" t="s">
        <v>70</v>
      </c>
      <c r="X368" s="585">
        <f>IFERROR(SUM(X365:X366),"0")</f>
        <v>70</v>
      </c>
      <c r="Y368" s="585">
        <f>IFERROR(SUM(Y365:Y366),"0")</f>
        <v>72</v>
      </c>
      <c r="Z368" s="37"/>
      <c r="AA368" s="586"/>
      <c r="AB368" s="586"/>
      <c r="AC368" s="586"/>
    </row>
    <row r="369" spans="1:68" ht="14.25" hidden="1" customHeight="1" x14ac:dyDescent="0.25">
      <c r="A369" s="594" t="s">
        <v>172</v>
      </c>
      <c r="B369" s="595"/>
      <c r="C369" s="595"/>
      <c r="D369" s="595"/>
      <c r="E369" s="595"/>
      <c r="F369" s="595"/>
      <c r="G369" s="595"/>
      <c r="H369" s="595"/>
      <c r="I369" s="595"/>
      <c r="J369" s="595"/>
      <c r="K369" s="595"/>
      <c r="L369" s="595"/>
      <c r="M369" s="595"/>
      <c r="N369" s="595"/>
      <c r="O369" s="595"/>
      <c r="P369" s="595"/>
      <c r="Q369" s="595"/>
      <c r="R369" s="595"/>
      <c r="S369" s="595"/>
      <c r="T369" s="595"/>
      <c r="U369" s="595"/>
      <c r="V369" s="595"/>
      <c r="W369" s="595"/>
      <c r="X369" s="595"/>
      <c r="Y369" s="595"/>
      <c r="Z369" s="595"/>
      <c r="AA369" s="579"/>
      <c r="AB369" s="579"/>
      <c r="AC369" s="579"/>
    </row>
    <row r="370" spans="1:68" ht="27" customHeight="1" x14ac:dyDescent="0.25">
      <c r="A370" s="54" t="s">
        <v>587</v>
      </c>
      <c r="B370" s="54" t="s">
        <v>588</v>
      </c>
      <c r="C370" s="31">
        <v>4301060439</v>
      </c>
      <c r="D370" s="589">
        <v>4607091384673</v>
      </c>
      <c r="E370" s="590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2"/>
      <c r="R370" s="592"/>
      <c r="S370" s="592"/>
      <c r="T370" s="593"/>
      <c r="U370" s="34"/>
      <c r="V370" s="34"/>
      <c r="W370" s="35" t="s">
        <v>70</v>
      </c>
      <c r="X370" s="583">
        <v>100</v>
      </c>
      <c r="Y370" s="584">
        <f>IFERROR(IF(X370="",0,CEILING((X370/$H370),1)*$H370),"")</f>
        <v>108</v>
      </c>
      <c r="Z370" s="36">
        <f>IFERROR(IF(Y370=0,"",ROUNDUP(Y370/H370,0)*0.01898),"")</f>
        <v>0.22776000000000002</v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105.76666666666667</v>
      </c>
      <c r="BN370" s="64">
        <f>IFERROR(Y370*I370/H370,"0")</f>
        <v>114.22799999999999</v>
      </c>
      <c r="BO370" s="64">
        <f>IFERROR(1/J370*(X370/H370),"0")</f>
        <v>0.1736111111111111</v>
      </c>
      <c r="BP370" s="64">
        <f>IFERROR(1/J370*(Y370/H370),"0")</f>
        <v>0.1875</v>
      </c>
    </row>
    <row r="371" spans="1:68" x14ac:dyDescent="0.2">
      <c r="A371" s="599"/>
      <c r="B371" s="595"/>
      <c r="C371" s="595"/>
      <c r="D371" s="595"/>
      <c r="E371" s="595"/>
      <c r="F371" s="595"/>
      <c r="G371" s="595"/>
      <c r="H371" s="595"/>
      <c r="I371" s="595"/>
      <c r="J371" s="595"/>
      <c r="K371" s="595"/>
      <c r="L371" s="595"/>
      <c r="M371" s="595"/>
      <c r="N371" s="595"/>
      <c r="O371" s="600"/>
      <c r="P371" s="596" t="s">
        <v>72</v>
      </c>
      <c r="Q371" s="597"/>
      <c r="R371" s="597"/>
      <c r="S371" s="597"/>
      <c r="T371" s="597"/>
      <c r="U371" s="597"/>
      <c r="V371" s="598"/>
      <c r="W371" s="37" t="s">
        <v>73</v>
      </c>
      <c r="X371" s="585">
        <f>IFERROR(X370/H370,"0")</f>
        <v>11.111111111111111</v>
      </c>
      <c r="Y371" s="585">
        <f>IFERROR(Y370/H370,"0")</f>
        <v>12</v>
      </c>
      <c r="Z371" s="585">
        <f>IFERROR(IF(Z370="",0,Z370),"0")</f>
        <v>0.22776000000000002</v>
      </c>
      <c r="AA371" s="586"/>
      <c r="AB371" s="586"/>
      <c r="AC371" s="586"/>
    </row>
    <row r="372" spans="1:68" x14ac:dyDescent="0.2">
      <c r="A372" s="595"/>
      <c r="B372" s="595"/>
      <c r="C372" s="595"/>
      <c r="D372" s="595"/>
      <c r="E372" s="595"/>
      <c r="F372" s="595"/>
      <c r="G372" s="595"/>
      <c r="H372" s="595"/>
      <c r="I372" s="595"/>
      <c r="J372" s="595"/>
      <c r="K372" s="595"/>
      <c r="L372" s="595"/>
      <c r="M372" s="595"/>
      <c r="N372" s="595"/>
      <c r="O372" s="600"/>
      <c r="P372" s="596" t="s">
        <v>72</v>
      </c>
      <c r="Q372" s="597"/>
      <c r="R372" s="597"/>
      <c r="S372" s="597"/>
      <c r="T372" s="597"/>
      <c r="U372" s="597"/>
      <c r="V372" s="598"/>
      <c r="W372" s="37" t="s">
        <v>70</v>
      </c>
      <c r="X372" s="585">
        <f>IFERROR(SUM(X370:X370),"0")</f>
        <v>100</v>
      </c>
      <c r="Y372" s="585">
        <f>IFERROR(SUM(Y370:Y370),"0")</f>
        <v>108</v>
      </c>
      <c r="Z372" s="37"/>
      <c r="AA372" s="586"/>
      <c r="AB372" s="586"/>
      <c r="AC372" s="586"/>
    </row>
    <row r="373" spans="1:68" ht="16.5" hidden="1" customHeight="1" x14ac:dyDescent="0.25">
      <c r="A373" s="644" t="s">
        <v>590</v>
      </c>
      <c r="B373" s="595"/>
      <c r="C373" s="595"/>
      <c r="D373" s="595"/>
      <c r="E373" s="595"/>
      <c r="F373" s="595"/>
      <c r="G373" s="595"/>
      <c r="H373" s="595"/>
      <c r="I373" s="595"/>
      <c r="J373" s="595"/>
      <c r="K373" s="595"/>
      <c r="L373" s="595"/>
      <c r="M373" s="595"/>
      <c r="N373" s="595"/>
      <c r="O373" s="595"/>
      <c r="P373" s="595"/>
      <c r="Q373" s="595"/>
      <c r="R373" s="595"/>
      <c r="S373" s="595"/>
      <c r="T373" s="595"/>
      <c r="U373" s="595"/>
      <c r="V373" s="595"/>
      <c r="W373" s="595"/>
      <c r="X373" s="595"/>
      <c r="Y373" s="595"/>
      <c r="Z373" s="595"/>
      <c r="AA373" s="578"/>
      <c r="AB373" s="578"/>
      <c r="AC373" s="578"/>
    </row>
    <row r="374" spans="1:68" ht="14.25" hidden="1" customHeight="1" x14ac:dyDescent="0.25">
      <c r="A374" s="594" t="s">
        <v>103</v>
      </c>
      <c r="B374" s="595"/>
      <c r="C374" s="595"/>
      <c r="D374" s="595"/>
      <c r="E374" s="595"/>
      <c r="F374" s="595"/>
      <c r="G374" s="595"/>
      <c r="H374" s="595"/>
      <c r="I374" s="595"/>
      <c r="J374" s="595"/>
      <c r="K374" s="595"/>
      <c r="L374" s="595"/>
      <c r="M374" s="595"/>
      <c r="N374" s="595"/>
      <c r="O374" s="595"/>
      <c r="P374" s="595"/>
      <c r="Q374" s="595"/>
      <c r="R374" s="595"/>
      <c r="S374" s="595"/>
      <c r="T374" s="595"/>
      <c r="U374" s="595"/>
      <c r="V374" s="595"/>
      <c r="W374" s="595"/>
      <c r="X374" s="595"/>
      <c r="Y374" s="595"/>
      <c r="Z374" s="595"/>
      <c r="AA374" s="579"/>
      <c r="AB374" s="579"/>
      <c r="AC374" s="579"/>
    </row>
    <row r="375" spans="1:68" ht="37.5" hidden="1" customHeight="1" x14ac:dyDescent="0.25">
      <c r="A375" s="54" t="s">
        <v>591</v>
      </c>
      <c r="B375" s="54" t="s">
        <v>592</v>
      </c>
      <c r="C375" s="31">
        <v>4301011873</v>
      </c>
      <c r="D375" s="589">
        <v>4680115881907</v>
      </c>
      <c r="E375" s="590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2"/>
      <c r="R375" s="592"/>
      <c r="S375" s="592"/>
      <c r="T375" s="593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594</v>
      </c>
      <c r="B376" s="54" t="s">
        <v>595</v>
      </c>
      <c r="C376" s="31">
        <v>4301011874</v>
      </c>
      <c r="D376" s="589">
        <v>4680115884892</v>
      </c>
      <c r="E376" s="590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2"/>
      <c r="R376" s="592"/>
      <c r="S376" s="592"/>
      <c r="T376" s="593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597</v>
      </c>
      <c r="B377" s="54" t="s">
        <v>598</v>
      </c>
      <c r="C377" s="31">
        <v>4301011875</v>
      </c>
      <c r="D377" s="589">
        <v>4680115884885</v>
      </c>
      <c r="E377" s="590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2"/>
      <c r="R377" s="592"/>
      <c r="S377" s="592"/>
      <c r="T377" s="593"/>
      <c r="U377" s="34"/>
      <c r="V377" s="34"/>
      <c r="W377" s="35" t="s">
        <v>70</v>
      </c>
      <c r="X377" s="583">
        <v>40</v>
      </c>
      <c r="Y377" s="584">
        <f>IFERROR(IF(X377="",0,CEILING((X377/$H377),1)*$H377),"")</f>
        <v>48</v>
      </c>
      <c r="Z377" s="36">
        <f>IFERROR(IF(Y377=0,"",ROUNDUP(Y377/H377,0)*0.01898),"")</f>
        <v>7.5920000000000001E-2</v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41.45</v>
      </c>
      <c r="BN377" s="64">
        <f>IFERROR(Y377*I377/H377,"0")</f>
        <v>49.74</v>
      </c>
      <c r="BO377" s="64">
        <f>IFERROR(1/J377*(X377/H377),"0")</f>
        <v>5.2083333333333336E-2</v>
      </c>
      <c r="BP377" s="64">
        <f>IFERROR(1/J377*(Y377/H377),"0")</f>
        <v>6.25E-2</v>
      </c>
    </row>
    <row r="378" spans="1:68" ht="37.5" hidden="1" customHeight="1" x14ac:dyDescent="0.25">
      <c r="A378" s="54" t="s">
        <v>599</v>
      </c>
      <c r="B378" s="54" t="s">
        <v>600</v>
      </c>
      <c r="C378" s="31">
        <v>4301011871</v>
      </c>
      <c r="D378" s="589">
        <v>4680115884908</v>
      </c>
      <c r="E378" s="590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2"/>
      <c r="R378" s="592"/>
      <c r="S378" s="592"/>
      <c r="T378" s="593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9"/>
      <c r="B379" s="595"/>
      <c r="C379" s="595"/>
      <c r="D379" s="595"/>
      <c r="E379" s="595"/>
      <c r="F379" s="595"/>
      <c r="G379" s="595"/>
      <c r="H379" s="595"/>
      <c r="I379" s="595"/>
      <c r="J379" s="595"/>
      <c r="K379" s="595"/>
      <c r="L379" s="595"/>
      <c r="M379" s="595"/>
      <c r="N379" s="595"/>
      <c r="O379" s="600"/>
      <c r="P379" s="596" t="s">
        <v>72</v>
      </c>
      <c r="Q379" s="597"/>
      <c r="R379" s="597"/>
      <c r="S379" s="597"/>
      <c r="T379" s="597"/>
      <c r="U379" s="597"/>
      <c r="V379" s="598"/>
      <c r="W379" s="37" t="s">
        <v>73</v>
      </c>
      <c r="X379" s="585">
        <f>IFERROR(X375/H375,"0")+IFERROR(X376/H376,"0")+IFERROR(X377/H377,"0")+IFERROR(X378/H378,"0")</f>
        <v>3.3333333333333335</v>
      </c>
      <c r="Y379" s="585">
        <f>IFERROR(Y375/H375,"0")+IFERROR(Y376/H376,"0")+IFERROR(Y377/H377,"0")+IFERROR(Y378/H378,"0")</f>
        <v>4</v>
      </c>
      <c r="Z379" s="585">
        <f>IFERROR(IF(Z375="",0,Z375),"0")+IFERROR(IF(Z376="",0,Z376),"0")+IFERROR(IF(Z377="",0,Z377),"0")+IFERROR(IF(Z378="",0,Z378),"0")</f>
        <v>7.5920000000000001E-2</v>
      </c>
      <c r="AA379" s="586"/>
      <c r="AB379" s="586"/>
      <c r="AC379" s="586"/>
    </row>
    <row r="380" spans="1:68" x14ac:dyDescent="0.2">
      <c r="A380" s="595"/>
      <c r="B380" s="595"/>
      <c r="C380" s="595"/>
      <c r="D380" s="595"/>
      <c r="E380" s="595"/>
      <c r="F380" s="595"/>
      <c r="G380" s="595"/>
      <c r="H380" s="595"/>
      <c r="I380" s="595"/>
      <c r="J380" s="595"/>
      <c r="K380" s="595"/>
      <c r="L380" s="595"/>
      <c r="M380" s="595"/>
      <c r="N380" s="595"/>
      <c r="O380" s="600"/>
      <c r="P380" s="596" t="s">
        <v>72</v>
      </c>
      <c r="Q380" s="597"/>
      <c r="R380" s="597"/>
      <c r="S380" s="597"/>
      <c r="T380" s="597"/>
      <c r="U380" s="597"/>
      <c r="V380" s="598"/>
      <c r="W380" s="37" t="s">
        <v>70</v>
      </c>
      <c r="X380" s="585">
        <f>IFERROR(SUM(X375:X378),"0")</f>
        <v>40</v>
      </c>
      <c r="Y380" s="585">
        <f>IFERROR(SUM(Y375:Y378),"0")</f>
        <v>48</v>
      </c>
      <c r="Z380" s="37"/>
      <c r="AA380" s="586"/>
      <c r="AB380" s="586"/>
      <c r="AC380" s="586"/>
    </row>
    <row r="381" spans="1:68" ht="14.25" hidden="1" customHeight="1" x14ac:dyDescent="0.25">
      <c r="A381" s="594" t="s">
        <v>64</v>
      </c>
      <c r="B381" s="595"/>
      <c r="C381" s="595"/>
      <c r="D381" s="595"/>
      <c r="E381" s="595"/>
      <c r="F381" s="595"/>
      <c r="G381" s="595"/>
      <c r="H381" s="595"/>
      <c r="I381" s="595"/>
      <c r="J381" s="595"/>
      <c r="K381" s="595"/>
      <c r="L381" s="595"/>
      <c r="M381" s="595"/>
      <c r="N381" s="595"/>
      <c r="O381" s="595"/>
      <c r="P381" s="595"/>
      <c r="Q381" s="595"/>
      <c r="R381" s="595"/>
      <c r="S381" s="595"/>
      <c r="T381" s="595"/>
      <c r="U381" s="595"/>
      <c r="V381" s="595"/>
      <c r="W381" s="595"/>
      <c r="X381" s="595"/>
      <c r="Y381" s="595"/>
      <c r="Z381" s="595"/>
      <c r="AA381" s="579"/>
      <c r="AB381" s="579"/>
      <c r="AC381" s="579"/>
    </row>
    <row r="382" spans="1:68" ht="27" hidden="1" customHeight="1" x14ac:dyDescent="0.25">
      <c r="A382" s="54" t="s">
        <v>601</v>
      </c>
      <c r="B382" s="54" t="s">
        <v>602</v>
      </c>
      <c r="C382" s="31">
        <v>4301031303</v>
      </c>
      <c r="D382" s="589">
        <v>4607091384802</v>
      </c>
      <c r="E382" s="590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2"/>
      <c r="R382" s="592"/>
      <c r="S382" s="592"/>
      <c r="T382" s="593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9"/>
      <c r="B383" s="595"/>
      <c r="C383" s="595"/>
      <c r="D383" s="595"/>
      <c r="E383" s="595"/>
      <c r="F383" s="595"/>
      <c r="G383" s="595"/>
      <c r="H383" s="595"/>
      <c r="I383" s="595"/>
      <c r="J383" s="595"/>
      <c r="K383" s="595"/>
      <c r="L383" s="595"/>
      <c r="M383" s="595"/>
      <c r="N383" s="595"/>
      <c r="O383" s="600"/>
      <c r="P383" s="596" t="s">
        <v>72</v>
      </c>
      <c r="Q383" s="597"/>
      <c r="R383" s="597"/>
      <c r="S383" s="597"/>
      <c r="T383" s="597"/>
      <c r="U383" s="597"/>
      <c r="V383" s="598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5"/>
      <c r="B384" s="595"/>
      <c r="C384" s="595"/>
      <c r="D384" s="595"/>
      <c r="E384" s="595"/>
      <c r="F384" s="595"/>
      <c r="G384" s="595"/>
      <c r="H384" s="595"/>
      <c r="I384" s="595"/>
      <c r="J384" s="595"/>
      <c r="K384" s="595"/>
      <c r="L384" s="595"/>
      <c r="M384" s="595"/>
      <c r="N384" s="595"/>
      <c r="O384" s="600"/>
      <c r="P384" s="596" t="s">
        <v>72</v>
      </c>
      <c r="Q384" s="597"/>
      <c r="R384" s="597"/>
      <c r="S384" s="597"/>
      <c r="T384" s="597"/>
      <c r="U384" s="597"/>
      <c r="V384" s="598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4" t="s">
        <v>74</v>
      </c>
      <c r="B385" s="595"/>
      <c r="C385" s="595"/>
      <c r="D385" s="595"/>
      <c r="E385" s="595"/>
      <c r="F385" s="595"/>
      <c r="G385" s="595"/>
      <c r="H385" s="595"/>
      <c r="I385" s="595"/>
      <c r="J385" s="595"/>
      <c r="K385" s="595"/>
      <c r="L385" s="595"/>
      <c r="M385" s="595"/>
      <c r="N385" s="595"/>
      <c r="O385" s="595"/>
      <c r="P385" s="595"/>
      <c r="Q385" s="595"/>
      <c r="R385" s="595"/>
      <c r="S385" s="595"/>
      <c r="T385" s="595"/>
      <c r="U385" s="595"/>
      <c r="V385" s="595"/>
      <c r="W385" s="595"/>
      <c r="X385" s="595"/>
      <c r="Y385" s="595"/>
      <c r="Z385" s="595"/>
      <c r="AA385" s="579"/>
      <c r="AB385" s="579"/>
      <c r="AC385" s="579"/>
    </row>
    <row r="386" spans="1:68" ht="27" customHeight="1" x14ac:dyDescent="0.25">
      <c r="A386" s="54" t="s">
        <v>604</v>
      </c>
      <c r="B386" s="54" t="s">
        <v>605</v>
      </c>
      <c r="C386" s="31">
        <v>4301051899</v>
      </c>
      <c r="D386" s="589">
        <v>4607091384246</v>
      </c>
      <c r="E386" s="590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2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2"/>
      <c r="R386" s="592"/>
      <c r="S386" s="592"/>
      <c r="T386" s="593"/>
      <c r="U386" s="34"/>
      <c r="V386" s="34"/>
      <c r="W386" s="35" t="s">
        <v>70</v>
      </c>
      <c r="X386" s="583">
        <v>30</v>
      </c>
      <c r="Y386" s="584">
        <f>IFERROR(IF(X386="",0,CEILING((X386/$H386),1)*$H386),"")</f>
        <v>36</v>
      </c>
      <c r="Z386" s="36">
        <f>IFERROR(IF(Y386=0,"",ROUNDUP(Y386/H386,0)*0.01898),"")</f>
        <v>7.5920000000000001E-2</v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31.73</v>
      </c>
      <c r="BN386" s="64">
        <f>IFERROR(Y386*I386/H386,"0")</f>
        <v>38.076000000000001</v>
      </c>
      <c r="BO386" s="64">
        <f>IFERROR(1/J386*(X386/H386),"0")</f>
        <v>5.2083333333333336E-2</v>
      </c>
      <c r="BP386" s="64">
        <f>IFERROR(1/J386*(Y386/H386),"0")</f>
        <v>6.25E-2</v>
      </c>
    </row>
    <row r="387" spans="1:68" ht="27" hidden="1" customHeight="1" x14ac:dyDescent="0.25">
      <c r="A387" s="54" t="s">
        <v>607</v>
      </c>
      <c r="B387" s="54" t="s">
        <v>608</v>
      </c>
      <c r="C387" s="31">
        <v>4301051660</v>
      </c>
      <c r="D387" s="589">
        <v>4607091384253</v>
      </c>
      <c r="E387" s="590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2"/>
      <c r="R387" s="592"/>
      <c r="S387" s="592"/>
      <c r="T387" s="593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599"/>
      <c r="B388" s="595"/>
      <c r="C388" s="595"/>
      <c r="D388" s="595"/>
      <c r="E388" s="595"/>
      <c r="F388" s="595"/>
      <c r="G388" s="595"/>
      <c r="H388" s="595"/>
      <c r="I388" s="595"/>
      <c r="J388" s="595"/>
      <c r="K388" s="595"/>
      <c r="L388" s="595"/>
      <c r="M388" s="595"/>
      <c r="N388" s="595"/>
      <c r="O388" s="600"/>
      <c r="P388" s="596" t="s">
        <v>72</v>
      </c>
      <c r="Q388" s="597"/>
      <c r="R388" s="597"/>
      <c r="S388" s="597"/>
      <c r="T388" s="597"/>
      <c r="U388" s="597"/>
      <c r="V388" s="598"/>
      <c r="W388" s="37" t="s">
        <v>73</v>
      </c>
      <c r="X388" s="585">
        <f>IFERROR(X386/H386,"0")+IFERROR(X387/H387,"0")</f>
        <v>3.3333333333333335</v>
      </c>
      <c r="Y388" s="585">
        <f>IFERROR(Y386/H386,"0")+IFERROR(Y387/H387,"0")</f>
        <v>4</v>
      </c>
      <c r="Z388" s="585">
        <f>IFERROR(IF(Z386="",0,Z386),"0")+IFERROR(IF(Z387="",0,Z387),"0")</f>
        <v>7.5920000000000001E-2</v>
      </c>
      <c r="AA388" s="586"/>
      <c r="AB388" s="586"/>
      <c r="AC388" s="586"/>
    </row>
    <row r="389" spans="1:68" x14ac:dyDescent="0.2">
      <c r="A389" s="595"/>
      <c r="B389" s="595"/>
      <c r="C389" s="595"/>
      <c r="D389" s="595"/>
      <c r="E389" s="595"/>
      <c r="F389" s="595"/>
      <c r="G389" s="595"/>
      <c r="H389" s="595"/>
      <c r="I389" s="595"/>
      <c r="J389" s="595"/>
      <c r="K389" s="595"/>
      <c r="L389" s="595"/>
      <c r="M389" s="595"/>
      <c r="N389" s="595"/>
      <c r="O389" s="600"/>
      <c r="P389" s="596" t="s">
        <v>72</v>
      </c>
      <c r="Q389" s="597"/>
      <c r="R389" s="597"/>
      <c r="S389" s="597"/>
      <c r="T389" s="597"/>
      <c r="U389" s="597"/>
      <c r="V389" s="598"/>
      <c r="W389" s="37" t="s">
        <v>70</v>
      </c>
      <c r="X389" s="585">
        <f>IFERROR(SUM(X386:X387),"0")</f>
        <v>30</v>
      </c>
      <c r="Y389" s="585">
        <f>IFERROR(SUM(Y386:Y387),"0")</f>
        <v>36</v>
      </c>
      <c r="Z389" s="37"/>
      <c r="AA389" s="586"/>
      <c r="AB389" s="586"/>
      <c r="AC389" s="586"/>
    </row>
    <row r="390" spans="1:68" ht="14.25" hidden="1" customHeight="1" x14ac:dyDescent="0.25">
      <c r="A390" s="594" t="s">
        <v>172</v>
      </c>
      <c r="B390" s="595"/>
      <c r="C390" s="595"/>
      <c r="D390" s="595"/>
      <c r="E390" s="595"/>
      <c r="F390" s="595"/>
      <c r="G390" s="595"/>
      <c r="H390" s="595"/>
      <c r="I390" s="595"/>
      <c r="J390" s="595"/>
      <c r="K390" s="595"/>
      <c r="L390" s="595"/>
      <c r="M390" s="595"/>
      <c r="N390" s="595"/>
      <c r="O390" s="595"/>
      <c r="P390" s="595"/>
      <c r="Q390" s="595"/>
      <c r="R390" s="595"/>
      <c r="S390" s="595"/>
      <c r="T390" s="595"/>
      <c r="U390" s="595"/>
      <c r="V390" s="595"/>
      <c r="W390" s="595"/>
      <c r="X390" s="595"/>
      <c r="Y390" s="595"/>
      <c r="Z390" s="595"/>
      <c r="AA390" s="579"/>
      <c r="AB390" s="579"/>
      <c r="AC390" s="579"/>
    </row>
    <row r="391" spans="1:68" ht="27" hidden="1" customHeight="1" x14ac:dyDescent="0.25">
      <c r="A391" s="54" t="s">
        <v>609</v>
      </c>
      <c r="B391" s="54" t="s">
        <v>610</v>
      </c>
      <c r="C391" s="31">
        <v>4301060441</v>
      </c>
      <c r="D391" s="589">
        <v>4607091389357</v>
      </c>
      <c r="E391" s="590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2"/>
      <c r="R391" s="592"/>
      <c r="S391" s="592"/>
      <c r="T391" s="593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9"/>
      <c r="B392" s="595"/>
      <c r="C392" s="595"/>
      <c r="D392" s="595"/>
      <c r="E392" s="595"/>
      <c r="F392" s="595"/>
      <c r="G392" s="595"/>
      <c r="H392" s="595"/>
      <c r="I392" s="595"/>
      <c r="J392" s="595"/>
      <c r="K392" s="595"/>
      <c r="L392" s="595"/>
      <c r="M392" s="595"/>
      <c r="N392" s="595"/>
      <c r="O392" s="600"/>
      <c r="P392" s="596" t="s">
        <v>72</v>
      </c>
      <c r="Q392" s="597"/>
      <c r="R392" s="597"/>
      <c r="S392" s="597"/>
      <c r="T392" s="597"/>
      <c r="U392" s="597"/>
      <c r="V392" s="598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5"/>
      <c r="B393" s="595"/>
      <c r="C393" s="595"/>
      <c r="D393" s="595"/>
      <c r="E393" s="595"/>
      <c r="F393" s="595"/>
      <c r="G393" s="595"/>
      <c r="H393" s="595"/>
      <c r="I393" s="595"/>
      <c r="J393" s="595"/>
      <c r="K393" s="595"/>
      <c r="L393" s="595"/>
      <c r="M393" s="595"/>
      <c r="N393" s="595"/>
      <c r="O393" s="600"/>
      <c r="P393" s="596" t="s">
        <v>72</v>
      </c>
      <c r="Q393" s="597"/>
      <c r="R393" s="597"/>
      <c r="S393" s="597"/>
      <c r="T393" s="597"/>
      <c r="U393" s="597"/>
      <c r="V393" s="598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5" t="s">
        <v>612</v>
      </c>
      <c r="B394" s="616"/>
      <c r="C394" s="616"/>
      <c r="D394" s="616"/>
      <c r="E394" s="616"/>
      <c r="F394" s="616"/>
      <c r="G394" s="616"/>
      <c r="H394" s="616"/>
      <c r="I394" s="616"/>
      <c r="J394" s="616"/>
      <c r="K394" s="616"/>
      <c r="L394" s="616"/>
      <c r="M394" s="616"/>
      <c r="N394" s="616"/>
      <c r="O394" s="616"/>
      <c r="P394" s="616"/>
      <c r="Q394" s="616"/>
      <c r="R394" s="616"/>
      <c r="S394" s="616"/>
      <c r="T394" s="616"/>
      <c r="U394" s="616"/>
      <c r="V394" s="616"/>
      <c r="W394" s="616"/>
      <c r="X394" s="616"/>
      <c r="Y394" s="616"/>
      <c r="Z394" s="616"/>
      <c r="AA394" s="48"/>
      <c r="AB394" s="48"/>
      <c r="AC394" s="48"/>
    </row>
    <row r="395" spans="1:68" ht="16.5" hidden="1" customHeight="1" x14ac:dyDescent="0.25">
      <c r="A395" s="644" t="s">
        <v>613</v>
      </c>
      <c r="B395" s="595"/>
      <c r="C395" s="595"/>
      <c r="D395" s="595"/>
      <c r="E395" s="595"/>
      <c r="F395" s="595"/>
      <c r="G395" s="595"/>
      <c r="H395" s="595"/>
      <c r="I395" s="595"/>
      <c r="J395" s="595"/>
      <c r="K395" s="595"/>
      <c r="L395" s="595"/>
      <c r="M395" s="595"/>
      <c r="N395" s="595"/>
      <c r="O395" s="595"/>
      <c r="P395" s="595"/>
      <c r="Q395" s="595"/>
      <c r="R395" s="595"/>
      <c r="S395" s="595"/>
      <c r="T395" s="595"/>
      <c r="U395" s="595"/>
      <c r="V395" s="595"/>
      <c r="W395" s="595"/>
      <c r="X395" s="595"/>
      <c r="Y395" s="595"/>
      <c r="Z395" s="595"/>
      <c r="AA395" s="578"/>
      <c r="AB395" s="578"/>
      <c r="AC395" s="578"/>
    </row>
    <row r="396" spans="1:68" ht="14.25" hidden="1" customHeight="1" x14ac:dyDescent="0.25">
      <c r="A396" s="594" t="s">
        <v>64</v>
      </c>
      <c r="B396" s="595"/>
      <c r="C396" s="595"/>
      <c r="D396" s="595"/>
      <c r="E396" s="595"/>
      <c r="F396" s="595"/>
      <c r="G396" s="595"/>
      <c r="H396" s="595"/>
      <c r="I396" s="595"/>
      <c r="J396" s="595"/>
      <c r="K396" s="595"/>
      <c r="L396" s="595"/>
      <c r="M396" s="595"/>
      <c r="N396" s="595"/>
      <c r="O396" s="595"/>
      <c r="P396" s="595"/>
      <c r="Q396" s="595"/>
      <c r="R396" s="595"/>
      <c r="S396" s="595"/>
      <c r="T396" s="595"/>
      <c r="U396" s="595"/>
      <c r="V396" s="595"/>
      <c r="W396" s="595"/>
      <c r="X396" s="595"/>
      <c r="Y396" s="595"/>
      <c r="Z396" s="595"/>
      <c r="AA396" s="579"/>
      <c r="AB396" s="579"/>
      <c r="AC396" s="579"/>
    </row>
    <row r="397" spans="1:68" ht="27" hidden="1" customHeight="1" x14ac:dyDescent="0.25">
      <c r="A397" s="54" t="s">
        <v>614</v>
      </c>
      <c r="B397" s="54" t="s">
        <v>615</v>
      </c>
      <c r="C397" s="31">
        <v>4301031405</v>
      </c>
      <c r="D397" s="589">
        <v>4680115886100</v>
      </c>
      <c r="E397" s="590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2"/>
      <c r="R397" s="592"/>
      <c r="S397" s="592"/>
      <c r="T397" s="593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4301031406</v>
      </c>
      <c r="D398" s="589">
        <v>4680115886117</v>
      </c>
      <c r="E398" s="590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617</v>
      </c>
      <c r="B399" s="54" t="s">
        <v>620</v>
      </c>
      <c r="C399" s="31">
        <v>4301031382</v>
      </c>
      <c r="D399" s="589">
        <v>4680115886117</v>
      </c>
      <c r="E399" s="590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2"/>
      <c r="R399" s="592"/>
      <c r="S399" s="592"/>
      <c r="T399" s="593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621</v>
      </c>
      <c r="B400" s="54" t="s">
        <v>622</v>
      </c>
      <c r="C400" s="31">
        <v>4301031402</v>
      </c>
      <c r="D400" s="589">
        <v>4680115886124</v>
      </c>
      <c r="E400" s="590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2"/>
      <c r="R400" s="592"/>
      <c r="S400" s="592"/>
      <c r="T400" s="593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624</v>
      </c>
      <c r="B401" s="54" t="s">
        <v>625</v>
      </c>
      <c r="C401" s="31">
        <v>4301031366</v>
      </c>
      <c r="D401" s="589">
        <v>4680115883147</v>
      </c>
      <c r="E401" s="590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2"/>
      <c r="R401" s="592"/>
      <c r="S401" s="592"/>
      <c r="T401" s="593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626</v>
      </c>
      <c r="B402" s="54" t="s">
        <v>627</v>
      </c>
      <c r="C402" s="31">
        <v>4301031362</v>
      </c>
      <c r="D402" s="589">
        <v>4607091384338</v>
      </c>
      <c r="E402" s="590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2"/>
      <c r="R402" s="592"/>
      <c r="S402" s="592"/>
      <c r="T402" s="593"/>
      <c r="U402" s="34"/>
      <c r="V402" s="34"/>
      <c r="W402" s="35" t="s">
        <v>70</v>
      </c>
      <c r="X402" s="583">
        <v>52.5</v>
      </c>
      <c r="Y402" s="584">
        <f t="shared" si="63"/>
        <v>52.5</v>
      </c>
      <c r="Z402" s="36">
        <f t="shared" si="68"/>
        <v>0.1255</v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55.75</v>
      </c>
      <c r="BN402" s="64">
        <f t="shared" si="65"/>
        <v>55.75</v>
      </c>
      <c r="BO402" s="64">
        <f t="shared" si="66"/>
        <v>0.10683760683760685</v>
      </c>
      <c r="BP402" s="64">
        <f t="shared" si="67"/>
        <v>0.10683760683760685</v>
      </c>
    </row>
    <row r="403" spans="1:68" ht="37.5" customHeight="1" x14ac:dyDescent="0.25">
      <c r="A403" s="54" t="s">
        <v>628</v>
      </c>
      <c r="B403" s="54" t="s">
        <v>629</v>
      </c>
      <c r="C403" s="31">
        <v>4301031361</v>
      </c>
      <c r="D403" s="589">
        <v>4607091389524</v>
      </c>
      <c r="E403" s="590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2"/>
      <c r="R403" s="592"/>
      <c r="S403" s="592"/>
      <c r="T403" s="593"/>
      <c r="U403" s="34"/>
      <c r="V403" s="34"/>
      <c r="W403" s="35" t="s">
        <v>70</v>
      </c>
      <c r="X403" s="583">
        <v>59.499999999999993</v>
      </c>
      <c r="Y403" s="584">
        <f t="shared" si="63"/>
        <v>60.900000000000006</v>
      </c>
      <c r="Z403" s="36">
        <f t="shared" si="68"/>
        <v>0.14558000000000001</v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63.183333333333316</v>
      </c>
      <c r="BN403" s="64">
        <f t="shared" si="65"/>
        <v>64.67</v>
      </c>
      <c r="BO403" s="64">
        <f t="shared" si="66"/>
        <v>0.12108262108262108</v>
      </c>
      <c r="BP403" s="64">
        <f t="shared" si="67"/>
        <v>0.12393162393162395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4301031364</v>
      </c>
      <c r="D404" s="589">
        <v>4680115883161</v>
      </c>
      <c r="E404" s="590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2"/>
      <c r="R404" s="592"/>
      <c r="S404" s="592"/>
      <c r="T404" s="593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634</v>
      </c>
      <c r="B405" s="54" t="s">
        <v>635</v>
      </c>
      <c r="C405" s="31">
        <v>4301031358</v>
      </c>
      <c r="D405" s="589">
        <v>4607091389531</v>
      </c>
      <c r="E405" s="590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2"/>
      <c r="R405" s="592"/>
      <c r="S405" s="592"/>
      <c r="T405" s="593"/>
      <c r="U405" s="34"/>
      <c r="V405" s="34"/>
      <c r="W405" s="35" t="s">
        <v>70</v>
      </c>
      <c r="X405" s="583">
        <v>59.499999999999993</v>
      </c>
      <c r="Y405" s="584">
        <f t="shared" si="63"/>
        <v>60.900000000000006</v>
      </c>
      <c r="Z405" s="36">
        <f t="shared" si="68"/>
        <v>0.14558000000000001</v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63.183333333333316</v>
      </c>
      <c r="BN405" s="64">
        <f t="shared" si="65"/>
        <v>64.67</v>
      </c>
      <c r="BO405" s="64">
        <f t="shared" si="66"/>
        <v>0.12108262108262108</v>
      </c>
      <c r="BP405" s="64">
        <f t="shared" si="67"/>
        <v>0.12393162393162395</v>
      </c>
    </row>
    <row r="406" spans="1:68" ht="37.5" hidden="1" customHeight="1" x14ac:dyDescent="0.25">
      <c r="A406" s="54" t="s">
        <v>637</v>
      </c>
      <c r="B406" s="54" t="s">
        <v>638</v>
      </c>
      <c r="C406" s="31">
        <v>4301031360</v>
      </c>
      <c r="D406" s="589">
        <v>4607091384345</v>
      </c>
      <c r="E406" s="590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2"/>
      <c r="R406" s="592"/>
      <c r="S406" s="592"/>
      <c r="T406" s="593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599"/>
      <c r="B407" s="595"/>
      <c r="C407" s="595"/>
      <c r="D407" s="595"/>
      <c r="E407" s="595"/>
      <c r="F407" s="595"/>
      <c r="G407" s="595"/>
      <c r="H407" s="595"/>
      <c r="I407" s="595"/>
      <c r="J407" s="595"/>
      <c r="K407" s="595"/>
      <c r="L407" s="595"/>
      <c r="M407" s="595"/>
      <c r="N407" s="595"/>
      <c r="O407" s="600"/>
      <c r="P407" s="596" t="s">
        <v>72</v>
      </c>
      <c r="Q407" s="597"/>
      <c r="R407" s="597"/>
      <c r="S407" s="597"/>
      <c r="T407" s="597"/>
      <c r="U407" s="597"/>
      <c r="V407" s="598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81.666666666666657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83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0.41666000000000003</v>
      </c>
      <c r="AA407" s="586"/>
      <c r="AB407" s="586"/>
      <c r="AC407" s="586"/>
    </row>
    <row r="408" spans="1:68" x14ac:dyDescent="0.2">
      <c r="A408" s="595"/>
      <c r="B408" s="595"/>
      <c r="C408" s="595"/>
      <c r="D408" s="595"/>
      <c r="E408" s="595"/>
      <c r="F408" s="595"/>
      <c r="G408" s="595"/>
      <c r="H408" s="595"/>
      <c r="I408" s="595"/>
      <c r="J408" s="595"/>
      <c r="K408" s="595"/>
      <c r="L408" s="595"/>
      <c r="M408" s="595"/>
      <c r="N408" s="595"/>
      <c r="O408" s="600"/>
      <c r="P408" s="596" t="s">
        <v>72</v>
      </c>
      <c r="Q408" s="597"/>
      <c r="R408" s="597"/>
      <c r="S408" s="597"/>
      <c r="T408" s="597"/>
      <c r="U408" s="597"/>
      <c r="V408" s="598"/>
      <c r="W408" s="37" t="s">
        <v>70</v>
      </c>
      <c r="X408" s="585">
        <f>IFERROR(SUM(X397:X406),"0")</f>
        <v>171.5</v>
      </c>
      <c r="Y408" s="585">
        <f>IFERROR(SUM(Y397:Y406),"0")</f>
        <v>174.3</v>
      </c>
      <c r="Z408" s="37"/>
      <c r="AA408" s="586"/>
      <c r="AB408" s="586"/>
      <c r="AC408" s="586"/>
    </row>
    <row r="409" spans="1:68" ht="14.25" hidden="1" customHeight="1" x14ac:dyDescent="0.25">
      <c r="A409" s="594" t="s">
        <v>74</v>
      </c>
      <c r="B409" s="595"/>
      <c r="C409" s="595"/>
      <c r="D409" s="595"/>
      <c r="E409" s="595"/>
      <c r="F409" s="595"/>
      <c r="G409" s="595"/>
      <c r="H409" s="595"/>
      <c r="I409" s="595"/>
      <c r="J409" s="595"/>
      <c r="K409" s="595"/>
      <c r="L409" s="595"/>
      <c r="M409" s="595"/>
      <c r="N409" s="595"/>
      <c r="O409" s="595"/>
      <c r="P409" s="595"/>
      <c r="Q409" s="595"/>
      <c r="R409" s="595"/>
      <c r="S409" s="595"/>
      <c r="T409" s="595"/>
      <c r="U409" s="595"/>
      <c r="V409" s="595"/>
      <c r="W409" s="595"/>
      <c r="X409" s="595"/>
      <c r="Y409" s="595"/>
      <c r="Z409" s="595"/>
      <c r="AA409" s="579"/>
      <c r="AB409" s="579"/>
      <c r="AC409" s="579"/>
    </row>
    <row r="410" spans="1:68" ht="27" hidden="1" customHeight="1" x14ac:dyDescent="0.25">
      <c r="A410" s="54" t="s">
        <v>639</v>
      </c>
      <c r="B410" s="54" t="s">
        <v>640</v>
      </c>
      <c r="C410" s="31">
        <v>4301051284</v>
      </c>
      <c r="D410" s="589">
        <v>4607091384352</v>
      </c>
      <c r="E410" s="590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2"/>
      <c r="R410" s="592"/>
      <c r="S410" s="592"/>
      <c r="T410" s="593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642</v>
      </c>
      <c r="B411" s="54" t="s">
        <v>643</v>
      </c>
      <c r="C411" s="31">
        <v>4301051431</v>
      </c>
      <c r="D411" s="589">
        <v>4607091389654</v>
      </c>
      <c r="E411" s="590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2"/>
      <c r="R411" s="592"/>
      <c r="S411" s="592"/>
      <c r="T411" s="593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9"/>
      <c r="B412" s="595"/>
      <c r="C412" s="595"/>
      <c r="D412" s="595"/>
      <c r="E412" s="595"/>
      <c r="F412" s="595"/>
      <c r="G412" s="595"/>
      <c r="H412" s="595"/>
      <c r="I412" s="595"/>
      <c r="J412" s="595"/>
      <c r="K412" s="595"/>
      <c r="L412" s="595"/>
      <c r="M412" s="595"/>
      <c r="N412" s="595"/>
      <c r="O412" s="600"/>
      <c r="P412" s="596" t="s">
        <v>72</v>
      </c>
      <c r="Q412" s="597"/>
      <c r="R412" s="597"/>
      <c r="S412" s="597"/>
      <c r="T412" s="597"/>
      <c r="U412" s="597"/>
      <c r="V412" s="598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5"/>
      <c r="B413" s="595"/>
      <c r="C413" s="595"/>
      <c r="D413" s="595"/>
      <c r="E413" s="595"/>
      <c r="F413" s="595"/>
      <c r="G413" s="595"/>
      <c r="H413" s="595"/>
      <c r="I413" s="595"/>
      <c r="J413" s="595"/>
      <c r="K413" s="595"/>
      <c r="L413" s="595"/>
      <c r="M413" s="595"/>
      <c r="N413" s="595"/>
      <c r="O413" s="600"/>
      <c r="P413" s="596" t="s">
        <v>72</v>
      </c>
      <c r="Q413" s="597"/>
      <c r="R413" s="597"/>
      <c r="S413" s="597"/>
      <c r="T413" s="597"/>
      <c r="U413" s="597"/>
      <c r="V413" s="598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4" t="s">
        <v>645</v>
      </c>
      <c r="B414" s="595"/>
      <c r="C414" s="595"/>
      <c r="D414" s="595"/>
      <c r="E414" s="595"/>
      <c r="F414" s="595"/>
      <c r="G414" s="595"/>
      <c r="H414" s="595"/>
      <c r="I414" s="595"/>
      <c r="J414" s="595"/>
      <c r="K414" s="595"/>
      <c r="L414" s="595"/>
      <c r="M414" s="595"/>
      <c r="N414" s="595"/>
      <c r="O414" s="595"/>
      <c r="P414" s="595"/>
      <c r="Q414" s="595"/>
      <c r="R414" s="595"/>
      <c r="S414" s="595"/>
      <c r="T414" s="595"/>
      <c r="U414" s="595"/>
      <c r="V414" s="595"/>
      <c r="W414" s="595"/>
      <c r="X414" s="595"/>
      <c r="Y414" s="595"/>
      <c r="Z414" s="595"/>
      <c r="AA414" s="578"/>
      <c r="AB414" s="578"/>
      <c r="AC414" s="578"/>
    </row>
    <row r="415" spans="1:68" ht="14.25" hidden="1" customHeight="1" x14ac:dyDescent="0.25">
      <c r="A415" s="594" t="s">
        <v>137</v>
      </c>
      <c r="B415" s="595"/>
      <c r="C415" s="595"/>
      <c r="D415" s="595"/>
      <c r="E415" s="595"/>
      <c r="F415" s="595"/>
      <c r="G415" s="595"/>
      <c r="H415" s="595"/>
      <c r="I415" s="595"/>
      <c r="J415" s="595"/>
      <c r="K415" s="595"/>
      <c r="L415" s="595"/>
      <c r="M415" s="595"/>
      <c r="N415" s="595"/>
      <c r="O415" s="595"/>
      <c r="P415" s="595"/>
      <c r="Q415" s="595"/>
      <c r="R415" s="595"/>
      <c r="S415" s="595"/>
      <c r="T415" s="595"/>
      <c r="U415" s="595"/>
      <c r="V415" s="595"/>
      <c r="W415" s="595"/>
      <c r="X415" s="595"/>
      <c r="Y415" s="595"/>
      <c r="Z415" s="595"/>
      <c r="AA415" s="579"/>
      <c r="AB415" s="579"/>
      <c r="AC415" s="579"/>
    </row>
    <row r="416" spans="1:68" ht="27" hidden="1" customHeight="1" x14ac:dyDescent="0.25">
      <c r="A416" s="54" t="s">
        <v>646</v>
      </c>
      <c r="B416" s="54" t="s">
        <v>647</v>
      </c>
      <c r="C416" s="31">
        <v>4301020319</v>
      </c>
      <c r="D416" s="589">
        <v>4680115885240</v>
      </c>
      <c r="E416" s="590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2"/>
      <c r="R416" s="592"/>
      <c r="S416" s="592"/>
      <c r="T416" s="593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4301020315</v>
      </c>
      <c r="D417" s="589">
        <v>4607091389364</v>
      </c>
      <c r="E417" s="590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2"/>
      <c r="R417" s="592"/>
      <c r="S417" s="592"/>
      <c r="T417" s="593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9"/>
      <c r="B418" s="595"/>
      <c r="C418" s="595"/>
      <c r="D418" s="595"/>
      <c r="E418" s="595"/>
      <c r="F418" s="595"/>
      <c r="G418" s="595"/>
      <c r="H418" s="595"/>
      <c r="I418" s="595"/>
      <c r="J418" s="595"/>
      <c r="K418" s="595"/>
      <c r="L418" s="595"/>
      <c r="M418" s="595"/>
      <c r="N418" s="595"/>
      <c r="O418" s="600"/>
      <c r="P418" s="596" t="s">
        <v>72</v>
      </c>
      <c r="Q418" s="597"/>
      <c r="R418" s="597"/>
      <c r="S418" s="597"/>
      <c r="T418" s="597"/>
      <c r="U418" s="597"/>
      <c r="V418" s="598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5"/>
      <c r="B419" s="595"/>
      <c r="C419" s="595"/>
      <c r="D419" s="595"/>
      <c r="E419" s="595"/>
      <c r="F419" s="595"/>
      <c r="G419" s="595"/>
      <c r="H419" s="595"/>
      <c r="I419" s="595"/>
      <c r="J419" s="595"/>
      <c r="K419" s="595"/>
      <c r="L419" s="595"/>
      <c r="M419" s="595"/>
      <c r="N419" s="595"/>
      <c r="O419" s="600"/>
      <c r="P419" s="596" t="s">
        <v>72</v>
      </c>
      <c r="Q419" s="597"/>
      <c r="R419" s="597"/>
      <c r="S419" s="597"/>
      <c r="T419" s="597"/>
      <c r="U419" s="597"/>
      <c r="V419" s="598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4" t="s">
        <v>64</v>
      </c>
      <c r="B420" s="595"/>
      <c r="C420" s="595"/>
      <c r="D420" s="595"/>
      <c r="E420" s="595"/>
      <c r="F420" s="595"/>
      <c r="G420" s="595"/>
      <c r="H420" s="595"/>
      <c r="I420" s="595"/>
      <c r="J420" s="595"/>
      <c r="K420" s="595"/>
      <c r="L420" s="595"/>
      <c r="M420" s="595"/>
      <c r="N420" s="595"/>
      <c r="O420" s="595"/>
      <c r="P420" s="595"/>
      <c r="Q420" s="595"/>
      <c r="R420" s="595"/>
      <c r="S420" s="595"/>
      <c r="T420" s="595"/>
      <c r="U420" s="595"/>
      <c r="V420" s="595"/>
      <c r="W420" s="595"/>
      <c r="X420" s="595"/>
      <c r="Y420" s="595"/>
      <c r="Z420" s="595"/>
      <c r="AA420" s="579"/>
      <c r="AB420" s="579"/>
      <c r="AC420" s="579"/>
    </row>
    <row r="421" spans="1:68" ht="27" customHeight="1" x14ac:dyDescent="0.25">
      <c r="A421" s="54" t="s">
        <v>652</v>
      </c>
      <c r="B421" s="54" t="s">
        <v>653</v>
      </c>
      <c r="C421" s="31">
        <v>4301031403</v>
      </c>
      <c r="D421" s="589">
        <v>4680115886094</v>
      </c>
      <c r="E421" s="590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8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2"/>
      <c r="R421" s="592"/>
      <c r="S421" s="592"/>
      <c r="T421" s="593"/>
      <c r="U421" s="34"/>
      <c r="V421" s="34"/>
      <c r="W421" s="35" t="s">
        <v>70</v>
      </c>
      <c r="X421" s="583">
        <v>10</v>
      </c>
      <c r="Y421" s="584">
        <f>IFERROR(IF(X421="",0,CEILING((X421/$H421),1)*$H421),"")</f>
        <v>10.8</v>
      </c>
      <c r="Z421" s="36">
        <f>IFERROR(IF(Y421=0,"",ROUNDUP(Y421/H421,0)*0.00902),"")</f>
        <v>1.804E-2</v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10.388888888888889</v>
      </c>
      <c r="BN421" s="64">
        <f>IFERROR(Y421*I421/H421,"0")</f>
        <v>11.22</v>
      </c>
      <c r="BO421" s="64">
        <f>IFERROR(1/J421*(X421/H421),"0")</f>
        <v>1.4029180695847361E-2</v>
      </c>
      <c r="BP421" s="64">
        <f>IFERROR(1/J421*(Y421/H421),"0")</f>
        <v>1.5151515151515152E-2</v>
      </c>
    </row>
    <row r="422" spans="1:68" ht="27" hidden="1" customHeight="1" x14ac:dyDescent="0.25">
      <c r="A422" s="54" t="s">
        <v>655</v>
      </c>
      <c r="B422" s="54" t="s">
        <v>656</v>
      </c>
      <c r="C422" s="31">
        <v>4301031363</v>
      </c>
      <c r="D422" s="589">
        <v>4607091389425</v>
      </c>
      <c r="E422" s="590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2"/>
      <c r="R422" s="592"/>
      <c r="S422" s="592"/>
      <c r="T422" s="593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658</v>
      </c>
      <c r="B423" s="54" t="s">
        <v>659</v>
      </c>
      <c r="C423" s="31">
        <v>4301031373</v>
      </c>
      <c r="D423" s="589">
        <v>4680115880771</v>
      </c>
      <c r="E423" s="590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2"/>
      <c r="R423" s="592"/>
      <c r="S423" s="592"/>
      <c r="T423" s="593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661</v>
      </c>
      <c r="B424" s="54" t="s">
        <v>662</v>
      </c>
      <c r="C424" s="31">
        <v>4301031359</v>
      </c>
      <c r="D424" s="589">
        <v>4607091389500</v>
      </c>
      <c r="E424" s="590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2"/>
      <c r="R424" s="592"/>
      <c r="S424" s="592"/>
      <c r="T424" s="593"/>
      <c r="U424" s="34"/>
      <c r="V424" s="34"/>
      <c r="W424" s="35" t="s">
        <v>70</v>
      </c>
      <c r="X424" s="583">
        <v>14</v>
      </c>
      <c r="Y424" s="584">
        <f>IFERROR(IF(X424="",0,CEILING((X424/$H424),1)*$H424),"")</f>
        <v>14.700000000000001</v>
      </c>
      <c r="Z424" s="36">
        <f>IFERROR(IF(Y424=0,"",ROUNDUP(Y424/H424,0)*0.00502),"")</f>
        <v>3.5140000000000005E-2</v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14.866666666666665</v>
      </c>
      <c r="BN424" s="64">
        <f>IFERROR(Y424*I424/H424,"0")</f>
        <v>15.61</v>
      </c>
      <c r="BO424" s="64">
        <f>IFERROR(1/J424*(X424/H424),"0")</f>
        <v>2.8490028490028491E-2</v>
      </c>
      <c r="BP424" s="64">
        <f>IFERROR(1/J424*(Y424/H424),"0")</f>
        <v>2.9914529914529919E-2</v>
      </c>
    </row>
    <row r="425" spans="1:68" x14ac:dyDescent="0.2">
      <c r="A425" s="599"/>
      <c r="B425" s="595"/>
      <c r="C425" s="595"/>
      <c r="D425" s="595"/>
      <c r="E425" s="595"/>
      <c r="F425" s="595"/>
      <c r="G425" s="595"/>
      <c r="H425" s="595"/>
      <c r="I425" s="595"/>
      <c r="J425" s="595"/>
      <c r="K425" s="595"/>
      <c r="L425" s="595"/>
      <c r="M425" s="595"/>
      <c r="N425" s="595"/>
      <c r="O425" s="600"/>
      <c r="P425" s="596" t="s">
        <v>72</v>
      </c>
      <c r="Q425" s="597"/>
      <c r="R425" s="597"/>
      <c r="S425" s="597"/>
      <c r="T425" s="597"/>
      <c r="U425" s="597"/>
      <c r="V425" s="598"/>
      <c r="W425" s="37" t="s">
        <v>73</v>
      </c>
      <c r="X425" s="585">
        <f>IFERROR(X421/H421,"0")+IFERROR(X422/H422,"0")+IFERROR(X423/H423,"0")+IFERROR(X424/H424,"0")</f>
        <v>8.5185185185185173</v>
      </c>
      <c r="Y425" s="585">
        <f>IFERROR(Y421/H421,"0")+IFERROR(Y422/H422,"0")+IFERROR(Y423/H423,"0")+IFERROR(Y424/H424,"0")</f>
        <v>9</v>
      </c>
      <c r="Z425" s="585">
        <f>IFERROR(IF(Z421="",0,Z421),"0")+IFERROR(IF(Z422="",0,Z422),"0")+IFERROR(IF(Z423="",0,Z423),"0")+IFERROR(IF(Z424="",0,Z424),"0")</f>
        <v>5.3180000000000005E-2</v>
      </c>
      <c r="AA425" s="586"/>
      <c r="AB425" s="586"/>
      <c r="AC425" s="586"/>
    </row>
    <row r="426" spans="1:68" x14ac:dyDescent="0.2">
      <c r="A426" s="595"/>
      <c r="B426" s="595"/>
      <c r="C426" s="595"/>
      <c r="D426" s="595"/>
      <c r="E426" s="595"/>
      <c r="F426" s="595"/>
      <c r="G426" s="595"/>
      <c r="H426" s="595"/>
      <c r="I426" s="595"/>
      <c r="J426" s="595"/>
      <c r="K426" s="595"/>
      <c r="L426" s="595"/>
      <c r="M426" s="595"/>
      <c r="N426" s="595"/>
      <c r="O426" s="600"/>
      <c r="P426" s="596" t="s">
        <v>72</v>
      </c>
      <c r="Q426" s="597"/>
      <c r="R426" s="597"/>
      <c r="S426" s="597"/>
      <c r="T426" s="597"/>
      <c r="U426" s="597"/>
      <c r="V426" s="598"/>
      <c r="W426" s="37" t="s">
        <v>70</v>
      </c>
      <c r="X426" s="585">
        <f>IFERROR(SUM(X421:X424),"0")</f>
        <v>24</v>
      </c>
      <c r="Y426" s="585">
        <f>IFERROR(SUM(Y421:Y424),"0")</f>
        <v>25.5</v>
      </c>
      <c r="Z426" s="37"/>
      <c r="AA426" s="586"/>
      <c r="AB426" s="586"/>
      <c r="AC426" s="586"/>
    </row>
    <row r="427" spans="1:68" ht="16.5" hidden="1" customHeight="1" x14ac:dyDescent="0.25">
      <c r="A427" s="644" t="s">
        <v>663</v>
      </c>
      <c r="B427" s="595"/>
      <c r="C427" s="595"/>
      <c r="D427" s="595"/>
      <c r="E427" s="595"/>
      <c r="F427" s="595"/>
      <c r="G427" s="595"/>
      <c r="H427" s="595"/>
      <c r="I427" s="595"/>
      <c r="J427" s="595"/>
      <c r="K427" s="595"/>
      <c r="L427" s="595"/>
      <c r="M427" s="595"/>
      <c r="N427" s="595"/>
      <c r="O427" s="595"/>
      <c r="P427" s="595"/>
      <c r="Q427" s="595"/>
      <c r="R427" s="595"/>
      <c r="S427" s="595"/>
      <c r="T427" s="595"/>
      <c r="U427" s="595"/>
      <c r="V427" s="595"/>
      <c r="W427" s="595"/>
      <c r="X427" s="595"/>
      <c r="Y427" s="595"/>
      <c r="Z427" s="595"/>
      <c r="AA427" s="578"/>
      <c r="AB427" s="578"/>
      <c r="AC427" s="578"/>
    </row>
    <row r="428" spans="1:68" ht="14.25" hidden="1" customHeight="1" x14ac:dyDescent="0.25">
      <c r="A428" s="594" t="s">
        <v>64</v>
      </c>
      <c r="B428" s="595"/>
      <c r="C428" s="595"/>
      <c r="D428" s="595"/>
      <c r="E428" s="595"/>
      <c r="F428" s="595"/>
      <c r="G428" s="595"/>
      <c r="H428" s="595"/>
      <c r="I428" s="595"/>
      <c r="J428" s="595"/>
      <c r="K428" s="595"/>
      <c r="L428" s="595"/>
      <c r="M428" s="595"/>
      <c r="N428" s="595"/>
      <c r="O428" s="595"/>
      <c r="P428" s="595"/>
      <c r="Q428" s="595"/>
      <c r="R428" s="595"/>
      <c r="S428" s="595"/>
      <c r="T428" s="595"/>
      <c r="U428" s="595"/>
      <c r="V428" s="595"/>
      <c r="W428" s="595"/>
      <c r="X428" s="595"/>
      <c r="Y428" s="595"/>
      <c r="Z428" s="595"/>
      <c r="AA428" s="579"/>
      <c r="AB428" s="579"/>
      <c r="AC428" s="579"/>
    </row>
    <row r="429" spans="1:68" ht="27" customHeight="1" x14ac:dyDescent="0.25">
      <c r="A429" s="54" t="s">
        <v>664</v>
      </c>
      <c r="B429" s="54" t="s">
        <v>665</v>
      </c>
      <c r="C429" s="31">
        <v>4301031347</v>
      </c>
      <c r="D429" s="589">
        <v>4680115885110</v>
      </c>
      <c r="E429" s="590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2"/>
      <c r="R429" s="592"/>
      <c r="S429" s="592"/>
      <c r="T429" s="593"/>
      <c r="U429" s="34"/>
      <c r="V429" s="34"/>
      <c r="W429" s="35" t="s">
        <v>70</v>
      </c>
      <c r="X429" s="583">
        <v>40</v>
      </c>
      <c r="Y429" s="584">
        <f>IFERROR(IF(X429="",0,CEILING((X429/$H429),1)*$H429),"")</f>
        <v>40.799999999999997</v>
      </c>
      <c r="Z429" s="36">
        <f>IFERROR(IF(Y429=0,"",ROUNDUP(Y429/H429,0)*0.00651),"")</f>
        <v>0.22134000000000001</v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70</v>
      </c>
      <c r="BN429" s="64">
        <f>IFERROR(Y429*I429/H429,"0")</f>
        <v>71.399999999999991</v>
      </c>
      <c r="BO429" s="64">
        <f>IFERROR(1/J429*(X429/H429),"0")</f>
        <v>0.18315018315018317</v>
      </c>
      <c r="BP429" s="64">
        <f>IFERROR(1/J429*(Y429/H429),"0")</f>
        <v>0.18681318681318682</v>
      </c>
    </row>
    <row r="430" spans="1:68" x14ac:dyDescent="0.2">
      <c r="A430" s="599"/>
      <c r="B430" s="595"/>
      <c r="C430" s="595"/>
      <c r="D430" s="595"/>
      <c r="E430" s="595"/>
      <c r="F430" s="595"/>
      <c r="G430" s="595"/>
      <c r="H430" s="595"/>
      <c r="I430" s="595"/>
      <c r="J430" s="595"/>
      <c r="K430" s="595"/>
      <c r="L430" s="595"/>
      <c r="M430" s="595"/>
      <c r="N430" s="595"/>
      <c r="O430" s="600"/>
      <c r="P430" s="596" t="s">
        <v>72</v>
      </c>
      <c r="Q430" s="597"/>
      <c r="R430" s="597"/>
      <c r="S430" s="597"/>
      <c r="T430" s="597"/>
      <c r="U430" s="597"/>
      <c r="V430" s="598"/>
      <c r="W430" s="37" t="s">
        <v>73</v>
      </c>
      <c r="X430" s="585">
        <f>IFERROR(X429/H429,"0")</f>
        <v>33.333333333333336</v>
      </c>
      <c r="Y430" s="585">
        <f>IFERROR(Y429/H429,"0")</f>
        <v>34</v>
      </c>
      <c r="Z430" s="585">
        <f>IFERROR(IF(Z429="",0,Z429),"0")</f>
        <v>0.22134000000000001</v>
      </c>
      <c r="AA430" s="586"/>
      <c r="AB430" s="586"/>
      <c r="AC430" s="586"/>
    </row>
    <row r="431" spans="1:68" x14ac:dyDescent="0.2">
      <c r="A431" s="595"/>
      <c r="B431" s="595"/>
      <c r="C431" s="595"/>
      <c r="D431" s="595"/>
      <c r="E431" s="595"/>
      <c r="F431" s="595"/>
      <c r="G431" s="595"/>
      <c r="H431" s="595"/>
      <c r="I431" s="595"/>
      <c r="J431" s="595"/>
      <c r="K431" s="595"/>
      <c r="L431" s="595"/>
      <c r="M431" s="595"/>
      <c r="N431" s="595"/>
      <c r="O431" s="600"/>
      <c r="P431" s="596" t="s">
        <v>72</v>
      </c>
      <c r="Q431" s="597"/>
      <c r="R431" s="597"/>
      <c r="S431" s="597"/>
      <c r="T431" s="597"/>
      <c r="U431" s="597"/>
      <c r="V431" s="598"/>
      <c r="W431" s="37" t="s">
        <v>70</v>
      </c>
      <c r="X431" s="585">
        <f>IFERROR(SUM(X429:X429),"0")</f>
        <v>40</v>
      </c>
      <c r="Y431" s="585">
        <f>IFERROR(SUM(Y429:Y429),"0")</f>
        <v>40.799999999999997</v>
      </c>
      <c r="Z431" s="37"/>
      <c r="AA431" s="586"/>
      <c r="AB431" s="586"/>
      <c r="AC431" s="586"/>
    </row>
    <row r="432" spans="1:68" ht="16.5" hidden="1" customHeight="1" x14ac:dyDescent="0.25">
      <c r="A432" s="644" t="s">
        <v>667</v>
      </c>
      <c r="B432" s="595"/>
      <c r="C432" s="595"/>
      <c r="D432" s="595"/>
      <c r="E432" s="595"/>
      <c r="F432" s="595"/>
      <c r="G432" s="595"/>
      <c r="H432" s="595"/>
      <c r="I432" s="595"/>
      <c r="J432" s="595"/>
      <c r="K432" s="595"/>
      <c r="L432" s="595"/>
      <c r="M432" s="595"/>
      <c r="N432" s="595"/>
      <c r="O432" s="595"/>
      <c r="P432" s="595"/>
      <c r="Q432" s="595"/>
      <c r="R432" s="595"/>
      <c r="S432" s="595"/>
      <c r="T432" s="595"/>
      <c r="U432" s="595"/>
      <c r="V432" s="595"/>
      <c r="W432" s="595"/>
      <c r="X432" s="595"/>
      <c r="Y432" s="595"/>
      <c r="Z432" s="595"/>
      <c r="AA432" s="578"/>
      <c r="AB432" s="578"/>
      <c r="AC432" s="578"/>
    </row>
    <row r="433" spans="1:68" ht="14.25" hidden="1" customHeight="1" x14ac:dyDescent="0.25">
      <c r="A433" s="594" t="s">
        <v>64</v>
      </c>
      <c r="B433" s="595"/>
      <c r="C433" s="595"/>
      <c r="D433" s="595"/>
      <c r="E433" s="595"/>
      <c r="F433" s="595"/>
      <c r="G433" s="595"/>
      <c r="H433" s="595"/>
      <c r="I433" s="595"/>
      <c r="J433" s="595"/>
      <c r="K433" s="595"/>
      <c r="L433" s="595"/>
      <c r="M433" s="595"/>
      <c r="N433" s="595"/>
      <c r="O433" s="595"/>
      <c r="P433" s="595"/>
      <c r="Q433" s="595"/>
      <c r="R433" s="595"/>
      <c r="S433" s="595"/>
      <c r="T433" s="595"/>
      <c r="U433" s="595"/>
      <c r="V433" s="595"/>
      <c r="W433" s="595"/>
      <c r="X433" s="595"/>
      <c r="Y433" s="595"/>
      <c r="Z433" s="595"/>
      <c r="AA433" s="579"/>
      <c r="AB433" s="579"/>
      <c r="AC433" s="579"/>
    </row>
    <row r="434" spans="1:68" ht="27" hidden="1" customHeight="1" x14ac:dyDescent="0.25">
      <c r="A434" s="54" t="s">
        <v>668</v>
      </c>
      <c r="B434" s="54" t="s">
        <v>669</v>
      </c>
      <c r="C434" s="31">
        <v>4301031261</v>
      </c>
      <c r="D434" s="589">
        <v>4680115885103</v>
      </c>
      <c r="E434" s="590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2"/>
      <c r="R434" s="592"/>
      <c r="S434" s="592"/>
      <c r="T434" s="593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9"/>
      <c r="B435" s="595"/>
      <c r="C435" s="595"/>
      <c r="D435" s="595"/>
      <c r="E435" s="595"/>
      <c r="F435" s="595"/>
      <c r="G435" s="595"/>
      <c r="H435" s="595"/>
      <c r="I435" s="595"/>
      <c r="J435" s="595"/>
      <c r="K435" s="595"/>
      <c r="L435" s="595"/>
      <c r="M435" s="595"/>
      <c r="N435" s="595"/>
      <c r="O435" s="600"/>
      <c r="P435" s="596" t="s">
        <v>72</v>
      </c>
      <c r="Q435" s="597"/>
      <c r="R435" s="597"/>
      <c r="S435" s="597"/>
      <c r="T435" s="597"/>
      <c r="U435" s="597"/>
      <c r="V435" s="598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5"/>
      <c r="B436" s="595"/>
      <c r="C436" s="595"/>
      <c r="D436" s="595"/>
      <c r="E436" s="595"/>
      <c r="F436" s="595"/>
      <c r="G436" s="595"/>
      <c r="H436" s="595"/>
      <c r="I436" s="595"/>
      <c r="J436" s="595"/>
      <c r="K436" s="595"/>
      <c r="L436" s="595"/>
      <c r="M436" s="595"/>
      <c r="N436" s="595"/>
      <c r="O436" s="600"/>
      <c r="P436" s="596" t="s">
        <v>72</v>
      </c>
      <c r="Q436" s="597"/>
      <c r="R436" s="597"/>
      <c r="S436" s="597"/>
      <c r="T436" s="597"/>
      <c r="U436" s="597"/>
      <c r="V436" s="598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5" t="s">
        <v>671</v>
      </c>
      <c r="B437" s="616"/>
      <c r="C437" s="616"/>
      <c r="D437" s="616"/>
      <c r="E437" s="616"/>
      <c r="F437" s="616"/>
      <c r="G437" s="616"/>
      <c r="H437" s="616"/>
      <c r="I437" s="616"/>
      <c r="J437" s="616"/>
      <c r="K437" s="616"/>
      <c r="L437" s="616"/>
      <c r="M437" s="616"/>
      <c r="N437" s="616"/>
      <c r="O437" s="616"/>
      <c r="P437" s="616"/>
      <c r="Q437" s="616"/>
      <c r="R437" s="616"/>
      <c r="S437" s="616"/>
      <c r="T437" s="616"/>
      <c r="U437" s="616"/>
      <c r="V437" s="616"/>
      <c r="W437" s="616"/>
      <c r="X437" s="616"/>
      <c r="Y437" s="616"/>
      <c r="Z437" s="616"/>
      <c r="AA437" s="48"/>
      <c r="AB437" s="48"/>
      <c r="AC437" s="48"/>
    </row>
    <row r="438" spans="1:68" ht="16.5" hidden="1" customHeight="1" x14ac:dyDescent="0.25">
      <c r="A438" s="644" t="s">
        <v>671</v>
      </c>
      <c r="B438" s="595"/>
      <c r="C438" s="595"/>
      <c r="D438" s="595"/>
      <c r="E438" s="595"/>
      <c r="F438" s="595"/>
      <c r="G438" s="595"/>
      <c r="H438" s="595"/>
      <c r="I438" s="595"/>
      <c r="J438" s="595"/>
      <c r="K438" s="595"/>
      <c r="L438" s="595"/>
      <c r="M438" s="595"/>
      <c r="N438" s="595"/>
      <c r="O438" s="595"/>
      <c r="P438" s="595"/>
      <c r="Q438" s="595"/>
      <c r="R438" s="595"/>
      <c r="S438" s="595"/>
      <c r="T438" s="595"/>
      <c r="U438" s="595"/>
      <c r="V438" s="595"/>
      <c r="W438" s="595"/>
      <c r="X438" s="595"/>
      <c r="Y438" s="595"/>
      <c r="Z438" s="595"/>
      <c r="AA438" s="578"/>
      <c r="AB438" s="578"/>
      <c r="AC438" s="578"/>
    </row>
    <row r="439" spans="1:68" ht="14.25" hidden="1" customHeight="1" x14ac:dyDescent="0.25">
      <c r="A439" s="594" t="s">
        <v>103</v>
      </c>
      <c r="B439" s="595"/>
      <c r="C439" s="595"/>
      <c r="D439" s="595"/>
      <c r="E439" s="595"/>
      <c r="F439" s="595"/>
      <c r="G439" s="595"/>
      <c r="H439" s="595"/>
      <c r="I439" s="595"/>
      <c r="J439" s="595"/>
      <c r="K439" s="595"/>
      <c r="L439" s="595"/>
      <c r="M439" s="595"/>
      <c r="N439" s="595"/>
      <c r="O439" s="595"/>
      <c r="P439" s="595"/>
      <c r="Q439" s="595"/>
      <c r="R439" s="595"/>
      <c r="S439" s="595"/>
      <c r="T439" s="595"/>
      <c r="U439" s="595"/>
      <c r="V439" s="595"/>
      <c r="W439" s="595"/>
      <c r="X439" s="595"/>
      <c r="Y439" s="595"/>
      <c r="Z439" s="595"/>
      <c r="AA439" s="579"/>
      <c r="AB439" s="579"/>
      <c r="AC439" s="579"/>
    </row>
    <row r="440" spans="1:68" ht="27" customHeight="1" x14ac:dyDescent="0.25">
      <c r="A440" s="54" t="s">
        <v>672</v>
      </c>
      <c r="B440" s="54" t="s">
        <v>673</v>
      </c>
      <c r="C440" s="31">
        <v>4301011795</v>
      </c>
      <c r="D440" s="589">
        <v>4607091389067</v>
      </c>
      <c r="E440" s="590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2"/>
      <c r="R440" s="592"/>
      <c r="S440" s="592"/>
      <c r="T440" s="593"/>
      <c r="U440" s="34"/>
      <c r="V440" s="34"/>
      <c r="W440" s="35" t="s">
        <v>70</v>
      </c>
      <c r="X440" s="583">
        <v>60</v>
      </c>
      <c r="Y440" s="584">
        <f t="shared" ref="Y440:Y454" si="69">IFERROR(IF(X440="",0,CEILING((X440/$H440),1)*$H440),"")</f>
        <v>63.36</v>
      </c>
      <c r="Z440" s="36">
        <f t="shared" ref="Z440:Z446" si="70">IFERROR(IF(Y440=0,"",ROUNDUP(Y440/H440,0)*0.01196),"")</f>
        <v>0.14352000000000001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64.090909090909079</v>
      </c>
      <c r="BN440" s="64">
        <f t="shared" ref="BN440:BN454" si="72">IFERROR(Y440*I440/H440,"0")</f>
        <v>67.679999999999993</v>
      </c>
      <c r="BO440" s="64">
        <f t="shared" ref="BO440:BO454" si="73">IFERROR(1/J440*(X440/H440),"0")</f>
        <v>0.10926573426573427</v>
      </c>
      <c r="BP440" s="64">
        <f t="shared" ref="BP440:BP454" si="74">IFERROR(1/J440*(Y440/H440),"0")</f>
        <v>0.11538461538461539</v>
      </c>
    </row>
    <row r="441" spans="1:68" ht="27" hidden="1" customHeight="1" x14ac:dyDescent="0.25">
      <c r="A441" s="54" t="s">
        <v>675</v>
      </c>
      <c r="B441" s="54" t="s">
        <v>676</v>
      </c>
      <c r="C441" s="31">
        <v>4301011961</v>
      </c>
      <c r="D441" s="589">
        <v>4680115885271</v>
      </c>
      <c r="E441" s="590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2"/>
      <c r="R441" s="592"/>
      <c r="S441" s="592"/>
      <c r="T441" s="593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678</v>
      </c>
      <c r="B442" s="54" t="s">
        <v>679</v>
      </c>
      <c r="C442" s="31">
        <v>4301011376</v>
      </c>
      <c r="D442" s="589">
        <v>4680115885226</v>
      </c>
      <c r="E442" s="590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2"/>
      <c r="R442" s="592"/>
      <c r="S442" s="592"/>
      <c r="T442" s="593"/>
      <c r="U442" s="34"/>
      <c r="V442" s="34"/>
      <c r="W442" s="35" t="s">
        <v>70</v>
      </c>
      <c r="X442" s="583">
        <v>150</v>
      </c>
      <c r="Y442" s="584">
        <f t="shared" si="69"/>
        <v>153.12</v>
      </c>
      <c r="Z442" s="36">
        <f t="shared" si="70"/>
        <v>0.34683999999999998</v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160.22727272727272</v>
      </c>
      <c r="BN442" s="64">
        <f t="shared" si="72"/>
        <v>163.56</v>
      </c>
      <c r="BO442" s="64">
        <f t="shared" si="73"/>
        <v>0.27316433566433568</v>
      </c>
      <c r="BP442" s="64">
        <f t="shared" si="74"/>
        <v>0.27884615384615385</v>
      </c>
    </row>
    <row r="443" spans="1:68" ht="27" hidden="1" customHeight="1" x14ac:dyDescent="0.25">
      <c r="A443" s="54" t="s">
        <v>681</v>
      </c>
      <c r="B443" s="54" t="s">
        <v>682</v>
      </c>
      <c r="C443" s="31">
        <v>4301012145</v>
      </c>
      <c r="D443" s="589">
        <v>4607091383522</v>
      </c>
      <c r="E443" s="590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7" t="s">
        <v>683</v>
      </c>
      <c r="Q443" s="592"/>
      <c r="R443" s="592"/>
      <c r="S443" s="592"/>
      <c r="T443" s="593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685</v>
      </c>
      <c r="B444" s="54" t="s">
        <v>686</v>
      </c>
      <c r="C444" s="31">
        <v>4301011774</v>
      </c>
      <c r="D444" s="589">
        <v>4680115884502</v>
      </c>
      <c r="E444" s="590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2"/>
      <c r="R444" s="592"/>
      <c r="S444" s="592"/>
      <c r="T444" s="593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688</v>
      </c>
      <c r="B445" s="54" t="s">
        <v>689</v>
      </c>
      <c r="C445" s="31">
        <v>4301011771</v>
      </c>
      <c r="D445" s="589">
        <v>4607091389104</v>
      </c>
      <c r="E445" s="590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2"/>
      <c r="R445" s="592"/>
      <c r="S445" s="592"/>
      <c r="T445" s="593"/>
      <c r="U445" s="34"/>
      <c r="V445" s="34"/>
      <c r="W445" s="35" t="s">
        <v>70</v>
      </c>
      <c r="X445" s="583">
        <v>60</v>
      </c>
      <c r="Y445" s="584">
        <f t="shared" si="69"/>
        <v>63.36</v>
      </c>
      <c r="Z445" s="36">
        <f t="shared" si="70"/>
        <v>0.14352000000000001</v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64.090909090909079</v>
      </c>
      <c r="BN445" s="64">
        <f t="shared" si="72"/>
        <v>67.679999999999993</v>
      </c>
      <c r="BO445" s="64">
        <f t="shared" si="73"/>
        <v>0.10926573426573427</v>
      </c>
      <c r="BP445" s="64">
        <f t="shared" si="74"/>
        <v>0.11538461538461539</v>
      </c>
    </row>
    <row r="446" spans="1:68" ht="16.5" hidden="1" customHeight="1" x14ac:dyDescent="0.25">
      <c r="A446" s="54" t="s">
        <v>691</v>
      </c>
      <c r="B446" s="54" t="s">
        <v>692</v>
      </c>
      <c r="C446" s="31">
        <v>4301011799</v>
      </c>
      <c r="D446" s="589">
        <v>4680115884519</v>
      </c>
      <c r="E446" s="590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2"/>
      <c r="R446" s="592"/>
      <c r="S446" s="592"/>
      <c r="T446" s="593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694</v>
      </c>
      <c r="B447" s="54" t="s">
        <v>695</v>
      </c>
      <c r="C447" s="31">
        <v>4301012125</v>
      </c>
      <c r="D447" s="589">
        <v>4680115886391</v>
      </c>
      <c r="E447" s="590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2"/>
      <c r="R447" s="592"/>
      <c r="S447" s="592"/>
      <c r="T447" s="593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696</v>
      </c>
      <c r="B448" s="54" t="s">
        <v>697</v>
      </c>
      <c r="C448" s="31">
        <v>4301011778</v>
      </c>
      <c r="D448" s="589">
        <v>4680115880603</v>
      </c>
      <c r="E448" s="590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2"/>
      <c r="R448" s="592"/>
      <c r="S448" s="592"/>
      <c r="T448" s="593"/>
      <c r="U448" s="34"/>
      <c r="V448" s="34"/>
      <c r="W448" s="35" t="s">
        <v>70</v>
      </c>
      <c r="X448" s="583">
        <v>126</v>
      </c>
      <c r="Y448" s="584">
        <f t="shared" si="69"/>
        <v>126</v>
      </c>
      <c r="Z448" s="36">
        <f>IFERROR(IF(Y448=0,"",ROUNDUP(Y448/H448,0)*0.00902),"")</f>
        <v>0.31569999999999998</v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133.35</v>
      </c>
      <c r="BN448" s="64">
        <f t="shared" si="72"/>
        <v>133.35</v>
      </c>
      <c r="BO448" s="64">
        <f t="shared" si="73"/>
        <v>0.26515151515151514</v>
      </c>
      <c r="BP448" s="64">
        <f t="shared" si="74"/>
        <v>0.26515151515151514</v>
      </c>
    </row>
    <row r="449" spans="1:68" ht="27" hidden="1" customHeight="1" x14ac:dyDescent="0.25">
      <c r="A449" s="54" t="s">
        <v>696</v>
      </c>
      <c r="B449" s="54" t="s">
        <v>698</v>
      </c>
      <c r="C449" s="31">
        <v>4301012035</v>
      </c>
      <c r="D449" s="589">
        <v>4680115880603</v>
      </c>
      <c r="E449" s="590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2"/>
      <c r="R449" s="592"/>
      <c r="S449" s="592"/>
      <c r="T449" s="593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699</v>
      </c>
      <c r="B450" s="54" t="s">
        <v>700</v>
      </c>
      <c r="C450" s="31">
        <v>4301012146</v>
      </c>
      <c r="D450" s="589">
        <v>4607091389999</v>
      </c>
      <c r="E450" s="590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6" t="s">
        <v>701</v>
      </c>
      <c r="Q450" s="592"/>
      <c r="R450" s="592"/>
      <c r="S450" s="592"/>
      <c r="T450" s="593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702</v>
      </c>
      <c r="B451" s="54" t="s">
        <v>703</v>
      </c>
      <c r="C451" s="31">
        <v>4301012036</v>
      </c>
      <c r="D451" s="589">
        <v>4680115882782</v>
      </c>
      <c r="E451" s="590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2"/>
      <c r="R451" s="592"/>
      <c r="S451" s="592"/>
      <c r="T451" s="593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704</v>
      </c>
      <c r="B452" s="54" t="s">
        <v>705</v>
      </c>
      <c r="C452" s="31">
        <v>4301012050</v>
      </c>
      <c r="D452" s="589">
        <v>4680115885479</v>
      </c>
      <c r="E452" s="590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2"/>
      <c r="R452" s="592"/>
      <c r="S452" s="592"/>
      <c r="T452" s="593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706</v>
      </c>
      <c r="B453" s="54" t="s">
        <v>707</v>
      </c>
      <c r="C453" s="31">
        <v>4301011784</v>
      </c>
      <c r="D453" s="589">
        <v>4607091389982</v>
      </c>
      <c r="E453" s="590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2"/>
      <c r="R453" s="592"/>
      <c r="S453" s="592"/>
      <c r="T453" s="593"/>
      <c r="U453" s="34"/>
      <c r="V453" s="34"/>
      <c r="W453" s="35" t="s">
        <v>70</v>
      </c>
      <c r="X453" s="583">
        <v>138</v>
      </c>
      <c r="Y453" s="584">
        <f t="shared" si="69"/>
        <v>140.4</v>
      </c>
      <c r="Z453" s="36">
        <f>IFERROR(IF(Y453=0,"",ROUNDUP(Y453/H453,0)*0.00902),"")</f>
        <v>0.35177999999999998</v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146.04999999999998</v>
      </c>
      <c r="BN453" s="64">
        <f t="shared" si="72"/>
        <v>148.59</v>
      </c>
      <c r="BO453" s="64">
        <f t="shared" si="73"/>
        <v>0.29040404040404044</v>
      </c>
      <c r="BP453" s="64">
        <f t="shared" si="74"/>
        <v>0.29545454545454547</v>
      </c>
    </row>
    <row r="454" spans="1:68" ht="27" hidden="1" customHeight="1" x14ac:dyDescent="0.25">
      <c r="A454" s="54" t="s">
        <v>706</v>
      </c>
      <c r="B454" s="54" t="s">
        <v>708</v>
      </c>
      <c r="C454" s="31">
        <v>4301012034</v>
      </c>
      <c r="D454" s="589">
        <v>4607091389982</v>
      </c>
      <c r="E454" s="590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2"/>
      <c r="R454" s="592"/>
      <c r="S454" s="592"/>
      <c r="T454" s="593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599"/>
      <c r="B455" s="595"/>
      <c r="C455" s="595"/>
      <c r="D455" s="595"/>
      <c r="E455" s="595"/>
      <c r="F455" s="595"/>
      <c r="G455" s="595"/>
      <c r="H455" s="595"/>
      <c r="I455" s="595"/>
      <c r="J455" s="595"/>
      <c r="K455" s="595"/>
      <c r="L455" s="595"/>
      <c r="M455" s="595"/>
      <c r="N455" s="595"/>
      <c r="O455" s="600"/>
      <c r="P455" s="596" t="s">
        <v>72</v>
      </c>
      <c r="Q455" s="597"/>
      <c r="R455" s="597"/>
      <c r="S455" s="597"/>
      <c r="T455" s="597"/>
      <c r="U455" s="597"/>
      <c r="V455" s="598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124.46969696969697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127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1.3013599999999999</v>
      </c>
      <c r="AA455" s="586"/>
      <c r="AB455" s="586"/>
      <c r="AC455" s="586"/>
    </row>
    <row r="456" spans="1:68" x14ac:dyDescent="0.2">
      <c r="A456" s="595"/>
      <c r="B456" s="595"/>
      <c r="C456" s="595"/>
      <c r="D456" s="595"/>
      <c r="E456" s="595"/>
      <c r="F456" s="595"/>
      <c r="G456" s="595"/>
      <c r="H456" s="595"/>
      <c r="I456" s="595"/>
      <c r="J456" s="595"/>
      <c r="K456" s="595"/>
      <c r="L456" s="595"/>
      <c r="M456" s="595"/>
      <c r="N456" s="595"/>
      <c r="O456" s="600"/>
      <c r="P456" s="596" t="s">
        <v>72</v>
      </c>
      <c r="Q456" s="597"/>
      <c r="R456" s="597"/>
      <c r="S456" s="597"/>
      <c r="T456" s="597"/>
      <c r="U456" s="597"/>
      <c r="V456" s="598"/>
      <c r="W456" s="37" t="s">
        <v>70</v>
      </c>
      <c r="X456" s="585">
        <f>IFERROR(SUM(X440:X454),"0")</f>
        <v>534</v>
      </c>
      <c r="Y456" s="585">
        <f>IFERROR(SUM(Y440:Y454),"0")</f>
        <v>546.24</v>
      </c>
      <c r="Z456" s="37"/>
      <c r="AA456" s="586"/>
      <c r="AB456" s="586"/>
      <c r="AC456" s="586"/>
    </row>
    <row r="457" spans="1:68" ht="14.25" hidden="1" customHeight="1" x14ac:dyDescent="0.25">
      <c r="A457" s="594" t="s">
        <v>137</v>
      </c>
      <c r="B457" s="595"/>
      <c r="C457" s="595"/>
      <c r="D457" s="595"/>
      <c r="E457" s="595"/>
      <c r="F457" s="595"/>
      <c r="G457" s="595"/>
      <c r="H457" s="595"/>
      <c r="I457" s="595"/>
      <c r="J457" s="595"/>
      <c r="K457" s="595"/>
      <c r="L457" s="595"/>
      <c r="M457" s="595"/>
      <c r="N457" s="595"/>
      <c r="O457" s="595"/>
      <c r="P457" s="595"/>
      <c r="Q457" s="595"/>
      <c r="R457" s="595"/>
      <c r="S457" s="595"/>
      <c r="T457" s="595"/>
      <c r="U457" s="595"/>
      <c r="V457" s="595"/>
      <c r="W457" s="595"/>
      <c r="X457" s="595"/>
      <c r="Y457" s="595"/>
      <c r="Z457" s="595"/>
      <c r="AA457" s="579"/>
      <c r="AB457" s="579"/>
      <c r="AC457" s="579"/>
    </row>
    <row r="458" spans="1:68" ht="16.5" customHeight="1" x14ac:dyDescent="0.25">
      <c r="A458" s="54" t="s">
        <v>709</v>
      </c>
      <c r="B458" s="54" t="s">
        <v>710</v>
      </c>
      <c r="C458" s="31">
        <v>4301020334</v>
      </c>
      <c r="D458" s="589">
        <v>4607091388930</v>
      </c>
      <c r="E458" s="590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2"/>
      <c r="R458" s="592"/>
      <c r="S458" s="592"/>
      <c r="T458" s="593"/>
      <c r="U458" s="34"/>
      <c r="V458" s="34"/>
      <c r="W458" s="35" t="s">
        <v>70</v>
      </c>
      <c r="X458" s="583">
        <v>100</v>
      </c>
      <c r="Y458" s="584">
        <f>IFERROR(IF(X458="",0,CEILING((X458/$H458),1)*$H458),"")</f>
        <v>100.32000000000001</v>
      </c>
      <c r="Z458" s="36">
        <f>IFERROR(IF(Y458=0,"",ROUNDUP(Y458/H458,0)*0.01196),"")</f>
        <v>0.22724</v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106.81818181818181</v>
      </c>
      <c r="BN458" s="64">
        <f>IFERROR(Y458*I458/H458,"0")</f>
        <v>107.16</v>
      </c>
      <c r="BO458" s="64">
        <f>IFERROR(1/J458*(X458/H458),"0")</f>
        <v>0.18210955710955709</v>
      </c>
      <c r="BP458" s="64">
        <f>IFERROR(1/J458*(Y458/H458),"0")</f>
        <v>0.18269230769230771</v>
      </c>
    </row>
    <row r="459" spans="1:68" ht="16.5" hidden="1" customHeight="1" x14ac:dyDescent="0.25">
      <c r="A459" s="54" t="s">
        <v>712</v>
      </c>
      <c r="B459" s="54" t="s">
        <v>713</v>
      </c>
      <c r="C459" s="31">
        <v>4301020384</v>
      </c>
      <c r="D459" s="589">
        <v>4680115886407</v>
      </c>
      <c r="E459" s="590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2"/>
      <c r="R459" s="592"/>
      <c r="S459" s="592"/>
      <c r="T459" s="593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714</v>
      </c>
      <c r="B460" s="54" t="s">
        <v>715</v>
      </c>
      <c r="C460" s="31">
        <v>4301020385</v>
      </c>
      <c r="D460" s="589">
        <v>4680115880054</v>
      </c>
      <c r="E460" s="590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2"/>
      <c r="R460" s="592"/>
      <c r="S460" s="592"/>
      <c r="T460" s="593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599"/>
      <c r="B461" s="595"/>
      <c r="C461" s="595"/>
      <c r="D461" s="595"/>
      <c r="E461" s="595"/>
      <c r="F461" s="595"/>
      <c r="G461" s="595"/>
      <c r="H461" s="595"/>
      <c r="I461" s="595"/>
      <c r="J461" s="595"/>
      <c r="K461" s="595"/>
      <c r="L461" s="595"/>
      <c r="M461" s="595"/>
      <c r="N461" s="595"/>
      <c r="O461" s="600"/>
      <c r="P461" s="596" t="s">
        <v>72</v>
      </c>
      <c r="Q461" s="597"/>
      <c r="R461" s="597"/>
      <c r="S461" s="597"/>
      <c r="T461" s="597"/>
      <c r="U461" s="597"/>
      <c r="V461" s="598"/>
      <c r="W461" s="37" t="s">
        <v>73</v>
      </c>
      <c r="X461" s="585">
        <f>IFERROR(X458/H458,"0")+IFERROR(X459/H459,"0")+IFERROR(X460/H460,"0")</f>
        <v>18.939393939393938</v>
      </c>
      <c r="Y461" s="585">
        <f>IFERROR(Y458/H458,"0")+IFERROR(Y459/H459,"0")+IFERROR(Y460/H460,"0")</f>
        <v>19</v>
      </c>
      <c r="Z461" s="585">
        <f>IFERROR(IF(Z458="",0,Z458),"0")+IFERROR(IF(Z459="",0,Z459),"0")+IFERROR(IF(Z460="",0,Z460),"0")</f>
        <v>0.22724</v>
      </c>
      <c r="AA461" s="586"/>
      <c r="AB461" s="586"/>
      <c r="AC461" s="586"/>
    </row>
    <row r="462" spans="1:68" x14ac:dyDescent="0.2">
      <c r="A462" s="595"/>
      <c r="B462" s="595"/>
      <c r="C462" s="595"/>
      <c r="D462" s="595"/>
      <c r="E462" s="595"/>
      <c r="F462" s="595"/>
      <c r="G462" s="595"/>
      <c r="H462" s="595"/>
      <c r="I462" s="595"/>
      <c r="J462" s="595"/>
      <c r="K462" s="595"/>
      <c r="L462" s="595"/>
      <c r="M462" s="595"/>
      <c r="N462" s="595"/>
      <c r="O462" s="600"/>
      <c r="P462" s="596" t="s">
        <v>72</v>
      </c>
      <c r="Q462" s="597"/>
      <c r="R462" s="597"/>
      <c r="S462" s="597"/>
      <c r="T462" s="597"/>
      <c r="U462" s="597"/>
      <c r="V462" s="598"/>
      <c r="W462" s="37" t="s">
        <v>70</v>
      </c>
      <c r="X462" s="585">
        <f>IFERROR(SUM(X458:X460),"0")</f>
        <v>100</v>
      </c>
      <c r="Y462" s="585">
        <f>IFERROR(SUM(Y458:Y460),"0")</f>
        <v>100.32000000000001</v>
      </c>
      <c r="Z462" s="37"/>
      <c r="AA462" s="586"/>
      <c r="AB462" s="586"/>
      <c r="AC462" s="586"/>
    </row>
    <row r="463" spans="1:68" ht="14.25" hidden="1" customHeight="1" x14ac:dyDescent="0.25">
      <c r="A463" s="594" t="s">
        <v>64</v>
      </c>
      <c r="B463" s="595"/>
      <c r="C463" s="595"/>
      <c r="D463" s="595"/>
      <c r="E463" s="595"/>
      <c r="F463" s="595"/>
      <c r="G463" s="595"/>
      <c r="H463" s="595"/>
      <c r="I463" s="595"/>
      <c r="J463" s="595"/>
      <c r="K463" s="595"/>
      <c r="L463" s="595"/>
      <c r="M463" s="595"/>
      <c r="N463" s="595"/>
      <c r="O463" s="595"/>
      <c r="P463" s="595"/>
      <c r="Q463" s="595"/>
      <c r="R463" s="595"/>
      <c r="S463" s="595"/>
      <c r="T463" s="595"/>
      <c r="U463" s="595"/>
      <c r="V463" s="595"/>
      <c r="W463" s="595"/>
      <c r="X463" s="595"/>
      <c r="Y463" s="595"/>
      <c r="Z463" s="595"/>
      <c r="AA463" s="579"/>
      <c r="AB463" s="579"/>
      <c r="AC463" s="579"/>
    </row>
    <row r="464" spans="1:68" ht="27" customHeight="1" x14ac:dyDescent="0.25">
      <c r="A464" s="54" t="s">
        <v>716</v>
      </c>
      <c r="B464" s="54" t="s">
        <v>717</v>
      </c>
      <c r="C464" s="31">
        <v>4301031349</v>
      </c>
      <c r="D464" s="589">
        <v>4680115883116</v>
      </c>
      <c r="E464" s="590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2"/>
      <c r="R464" s="592"/>
      <c r="S464" s="592"/>
      <c r="T464" s="593"/>
      <c r="U464" s="34"/>
      <c r="V464" s="34"/>
      <c r="W464" s="35" t="s">
        <v>70</v>
      </c>
      <c r="X464" s="583">
        <v>50</v>
      </c>
      <c r="Y464" s="584">
        <f t="shared" ref="Y464:Y470" si="75">IFERROR(IF(X464="",0,CEILING((X464/$H464),1)*$H464),"")</f>
        <v>52.800000000000004</v>
      </c>
      <c r="Z464" s="36">
        <f>IFERROR(IF(Y464=0,"",ROUNDUP(Y464/H464,0)*0.01196),"")</f>
        <v>0.1196</v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53.409090909090907</v>
      </c>
      <c r="BN464" s="64">
        <f t="shared" ref="BN464:BN470" si="77">IFERROR(Y464*I464/H464,"0")</f>
        <v>56.400000000000006</v>
      </c>
      <c r="BO464" s="64">
        <f t="shared" ref="BO464:BO470" si="78">IFERROR(1/J464*(X464/H464),"0")</f>
        <v>9.1054778554778545E-2</v>
      </c>
      <c r="BP464" s="64">
        <f t="shared" ref="BP464:BP470" si="79">IFERROR(1/J464*(Y464/H464),"0")</f>
        <v>9.6153846153846159E-2</v>
      </c>
    </row>
    <row r="465" spans="1:68" ht="27" customHeight="1" x14ac:dyDescent="0.25">
      <c r="A465" s="54" t="s">
        <v>719</v>
      </c>
      <c r="B465" s="54" t="s">
        <v>720</v>
      </c>
      <c r="C465" s="31">
        <v>4301031350</v>
      </c>
      <c r="D465" s="589">
        <v>4680115883093</v>
      </c>
      <c r="E465" s="590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2"/>
      <c r="R465" s="592"/>
      <c r="S465" s="592"/>
      <c r="T465" s="593"/>
      <c r="U465" s="34"/>
      <c r="V465" s="34"/>
      <c r="W465" s="35" t="s">
        <v>70</v>
      </c>
      <c r="X465" s="583">
        <v>60</v>
      </c>
      <c r="Y465" s="584">
        <f t="shared" si="75"/>
        <v>63.36</v>
      </c>
      <c r="Z465" s="36">
        <f>IFERROR(IF(Y465=0,"",ROUNDUP(Y465/H465,0)*0.01196),"")</f>
        <v>0.14352000000000001</v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64.090909090909079</v>
      </c>
      <c r="BN465" s="64">
        <f t="shared" si="77"/>
        <v>67.679999999999993</v>
      </c>
      <c r="BO465" s="64">
        <f t="shared" si="78"/>
        <v>0.10926573426573427</v>
      </c>
      <c r="BP465" s="64">
        <f t="shared" si="79"/>
        <v>0.11538461538461539</v>
      </c>
    </row>
    <row r="466" spans="1:68" ht="27" customHeight="1" x14ac:dyDescent="0.25">
      <c r="A466" s="54" t="s">
        <v>722</v>
      </c>
      <c r="B466" s="54" t="s">
        <v>723</v>
      </c>
      <c r="C466" s="31">
        <v>4301031353</v>
      </c>
      <c r="D466" s="589">
        <v>4680115883109</v>
      </c>
      <c r="E466" s="590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8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2"/>
      <c r="R466" s="592"/>
      <c r="S466" s="592"/>
      <c r="T466" s="593"/>
      <c r="U466" s="34"/>
      <c r="V466" s="34"/>
      <c r="W466" s="35" t="s">
        <v>70</v>
      </c>
      <c r="X466" s="583">
        <v>120</v>
      </c>
      <c r="Y466" s="584">
        <f t="shared" si="75"/>
        <v>121.44000000000001</v>
      </c>
      <c r="Z466" s="36">
        <f>IFERROR(IF(Y466=0,"",ROUNDUP(Y466/H466,0)*0.01196),"")</f>
        <v>0.27507999999999999</v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128.18181818181816</v>
      </c>
      <c r="BN466" s="64">
        <f t="shared" si="77"/>
        <v>129.72</v>
      </c>
      <c r="BO466" s="64">
        <f t="shared" si="78"/>
        <v>0.21853146853146854</v>
      </c>
      <c r="BP466" s="64">
        <f t="shared" si="79"/>
        <v>0.22115384615384617</v>
      </c>
    </row>
    <row r="467" spans="1:68" ht="27" hidden="1" customHeight="1" x14ac:dyDescent="0.25">
      <c r="A467" s="54" t="s">
        <v>725</v>
      </c>
      <c r="B467" s="54" t="s">
        <v>726</v>
      </c>
      <c r="C467" s="31">
        <v>4301031351</v>
      </c>
      <c r="D467" s="589">
        <v>4680115882072</v>
      </c>
      <c r="E467" s="590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1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2"/>
      <c r="R467" s="592"/>
      <c r="S467" s="592"/>
      <c r="T467" s="593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725</v>
      </c>
      <c r="B468" s="54" t="s">
        <v>727</v>
      </c>
      <c r="C468" s="31">
        <v>4301031419</v>
      </c>
      <c r="D468" s="589">
        <v>4680115882072</v>
      </c>
      <c r="E468" s="590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2"/>
      <c r="R468" s="592"/>
      <c r="S468" s="592"/>
      <c r="T468" s="593"/>
      <c r="U468" s="34"/>
      <c r="V468" s="34"/>
      <c r="W468" s="35" t="s">
        <v>70</v>
      </c>
      <c r="X468" s="583">
        <v>36</v>
      </c>
      <c r="Y468" s="584">
        <f t="shared" si="75"/>
        <v>38.4</v>
      </c>
      <c r="Z468" s="36">
        <f>IFERROR(IF(Y468=0,"",ROUNDUP(Y468/H468,0)*0.00902),"")</f>
        <v>7.2160000000000002E-2</v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51.975000000000001</v>
      </c>
      <c r="BN468" s="64">
        <f t="shared" si="77"/>
        <v>55.44</v>
      </c>
      <c r="BO468" s="64">
        <f t="shared" si="78"/>
        <v>5.6818181818181823E-2</v>
      </c>
      <c r="BP468" s="64">
        <f t="shared" si="79"/>
        <v>6.0606060606060608E-2</v>
      </c>
    </row>
    <row r="469" spans="1:68" ht="27" customHeight="1" x14ac:dyDescent="0.25">
      <c r="A469" s="54" t="s">
        <v>728</v>
      </c>
      <c r="B469" s="54" t="s">
        <v>729</v>
      </c>
      <c r="C469" s="31">
        <v>4301031418</v>
      </c>
      <c r="D469" s="589">
        <v>4680115882102</v>
      </c>
      <c r="E469" s="590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2"/>
      <c r="R469" s="592"/>
      <c r="S469" s="592"/>
      <c r="T469" s="593"/>
      <c r="U469" s="34"/>
      <c r="V469" s="34"/>
      <c r="W469" s="35" t="s">
        <v>70</v>
      </c>
      <c r="X469" s="583">
        <v>18</v>
      </c>
      <c r="Y469" s="584">
        <f t="shared" si="75"/>
        <v>19.2</v>
      </c>
      <c r="Z469" s="36">
        <f>IFERROR(IF(Y469=0,"",ROUNDUP(Y469/H469,0)*0.00902),"")</f>
        <v>3.6080000000000001E-2</v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25.087500000000002</v>
      </c>
      <c r="BN469" s="64">
        <f t="shared" si="77"/>
        <v>26.76</v>
      </c>
      <c r="BO469" s="64">
        <f t="shared" si="78"/>
        <v>2.8409090909090912E-2</v>
      </c>
      <c r="BP469" s="64">
        <f t="shared" si="79"/>
        <v>3.0303030303030304E-2</v>
      </c>
    </row>
    <row r="470" spans="1:68" ht="27" customHeight="1" x14ac:dyDescent="0.25">
      <c r="A470" s="54" t="s">
        <v>730</v>
      </c>
      <c r="B470" s="54" t="s">
        <v>731</v>
      </c>
      <c r="C470" s="31">
        <v>4301031417</v>
      </c>
      <c r="D470" s="589">
        <v>4680115882096</v>
      </c>
      <c r="E470" s="590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2"/>
      <c r="R470" s="592"/>
      <c r="S470" s="592"/>
      <c r="T470" s="593"/>
      <c r="U470" s="34"/>
      <c r="V470" s="34"/>
      <c r="W470" s="35" t="s">
        <v>70</v>
      </c>
      <c r="X470" s="583">
        <v>78</v>
      </c>
      <c r="Y470" s="584">
        <f t="shared" si="75"/>
        <v>81.599999999999994</v>
      </c>
      <c r="Z470" s="36">
        <f>IFERROR(IF(Y470=0,"",ROUNDUP(Y470/H470,0)*0.00902),"")</f>
        <v>0.15334</v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108.71250000000002</v>
      </c>
      <c r="BN470" s="64">
        <f t="shared" si="77"/>
        <v>113.73</v>
      </c>
      <c r="BO470" s="64">
        <f t="shared" si="78"/>
        <v>0.12310606060606061</v>
      </c>
      <c r="BP470" s="64">
        <f t="shared" si="79"/>
        <v>0.12878787878787878</v>
      </c>
    </row>
    <row r="471" spans="1:68" x14ac:dyDescent="0.2">
      <c r="A471" s="599"/>
      <c r="B471" s="595"/>
      <c r="C471" s="595"/>
      <c r="D471" s="595"/>
      <c r="E471" s="595"/>
      <c r="F471" s="595"/>
      <c r="G471" s="595"/>
      <c r="H471" s="595"/>
      <c r="I471" s="595"/>
      <c r="J471" s="595"/>
      <c r="K471" s="595"/>
      <c r="L471" s="595"/>
      <c r="M471" s="595"/>
      <c r="N471" s="595"/>
      <c r="O471" s="600"/>
      <c r="P471" s="596" t="s">
        <v>72</v>
      </c>
      <c r="Q471" s="597"/>
      <c r="R471" s="597"/>
      <c r="S471" s="597"/>
      <c r="T471" s="597"/>
      <c r="U471" s="597"/>
      <c r="V471" s="598"/>
      <c r="W471" s="37" t="s">
        <v>73</v>
      </c>
      <c r="X471" s="585">
        <f>IFERROR(X464/H464,"0")+IFERROR(X465/H465,"0")+IFERROR(X466/H466,"0")+IFERROR(X467/H467,"0")+IFERROR(X468/H468,"0")+IFERROR(X469/H469,"0")+IFERROR(X470/H470,"0")</f>
        <v>71.060606060606062</v>
      </c>
      <c r="Y471" s="585">
        <f>IFERROR(Y464/H464,"0")+IFERROR(Y465/H465,"0")+IFERROR(Y466/H466,"0")+IFERROR(Y467/H467,"0")+IFERROR(Y468/H468,"0")+IFERROR(Y469/H469,"0")+IFERROR(Y470/H470,"0")</f>
        <v>74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0.79978000000000005</v>
      </c>
      <c r="AA471" s="586"/>
      <c r="AB471" s="586"/>
      <c r="AC471" s="586"/>
    </row>
    <row r="472" spans="1:68" x14ac:dyDescent="0.2">
      <c r="A472" s="595"/>
      <c r="B472" s="595"/>
      <c r="C472" s="595"/>
      <c r="D472" s="595"/>
      <c r="E472" s="595"/>
      <c r="F472" s="595"/>
      <c r="G472" s="595"/>
      <c r="H472" s="595"/>
      <c r="I472" s="595"/>
      <c r="J472" s="595"/>
      <c r="K472" s="595"/>
      <c r="L472" s="595"/>
      <c r="M472" s="595"/>
      <c r="N472" s="595"/>
      <c r="O472" s="600"/>
      <c r="P472" s="596" t="s">
        <v>72</v>
      </c>
      <c r="Q472" s="597"/>
      <c r="R472" s="597"/>
      <c r="S472" s="597"/>
      <c r="T472" s="597"/>
      <c r="U472" s="597"/>
      <c r="V472" s="598"/>
      <c r="W472" s="37" t="s">
        <v>70</v>
      </c>
      <c r="X472" s="585">
        <f>IFERROR(SUM(X464:X470),"0")</f>
        <v>362</v>
      </c>
      <c r="Y472" s="585">
        <f>IFERROR(SUM(Y464:Y470),"0")</f>
        <v>376.79999999999995</v>
      </c>
      <c r="Z472" s="37"/>
      <c r="AA472" s="586"/>
      <c r="AB472" s="586"/>
      <c r="AC472" s="586"/>
    </row>
    <row r="473" spans="1:68" ht="14.25" hidden="1" customHeight="1" x14ac:dyDescent="0.25">
      <c r="A473" s="594" t="s">
        <v>74</v>
      </c>
      <c r="B473" s="595"/>
      <c r="C473" s="595"/>
      <c r="D473" s="595"/>
      <c r="E473" s="595"/>
      <c r="F473" s="595"/>
      <c r="G473" s="595"/>
      <c r="H473" s="595"/>
      <c r="I473" s="595"/>
      <c r="J473" s="595"/>
      <c r="K473" s="595"/>
      <c r="L473" s="595"/>
      <c r="M473" s="595"/>
      <c r="N473" s="595"/>
      <c r="O473" s="595"/>
      <c r="P473" s="595"/>
      <c r="Q473" s="595"/>
      <c r="R473" s="595"/>
      <c r="S473" s="595"/>
      <c r="T473" s="595"/>
      <c r="U473" s="595"/>
      <c r="V473" s="595"/>
      <c r="W473" s="595"/>
      <c r="X473" s="595"/>
      <c r="Y473" s="595"/>
      <c r="Z473" s="595"/>
      <c r="AA473" s="579"/>
      <c r="AB473" s="579"/>
      <c r="AC473" s="579"/>
    </row>
    <row r="474" spans="1:68" ht="16.5" hidden="1" customHeight="1" x14ac:dyDescent="0.25">
      <c r="A474" s="54" t="s">
        <v>732</v>
      </c>
      <c r="B474" s="54" t="s">
        <v>733</v>
      </c>
      <c r="C474" s="31">
        <v>4301051232</v>
      </c>
      <c r="D474" s="589">
        <v>4607091383409</v>
      </c>
      <c r="E474" s="590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2"/>
      <c r="R474" s="592"/>
      <c r="S474" s="592"/>
      <c r="T474" s="593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735</v>
      </c>
      <c r="B475" s="54" t="s">
        <v>736</v>
      </c>
      <c r="C475" s="31">
        <v>4301051233</v>
      </c>
      <c r="D475" s="589">
        <v>4607091383416</v>
      </c>
      <c r="E475" s="590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2"/>
      <c r="R475" s="592"/>
      <c r="S475" s="592"/>
      <c r="T475" s="593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738</v>
      </c>
      <c r="B476" s="54" t="s">
        <v>739</v>
      </c>
      <c r="C476" s="31">
        <v>4301051064</v>
      </c>
      <c r="D476" s="589">
        <v>4680115883536</v>
      </c>
      <c r="E476" s="590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2"/>
      <c r="R476" s="592"/>
      <c r="S476" s="592"/>
      <c r="T476" s="593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99"/>
      <c r="B477" s="595"/>
      <c r="C477" s="595"/>
      <c r="D477" s="595"/>
      <c r="E477" s="595"/>
      <c r="F477" s="595"/>
      <c r="G477" s="595"/>
      <c r="H477" s="595"/>
      <c r="I477" s="595"/>
      <c r="J477" s="595"/>
      <c r="K477" s="595"/>
      <c r="L477" s="595"/>
      <c r="M477" s="595"/>
      <c r="N477" s="595"/>
      <c r="O477" s="600"/>
      <c r="P477" s="596" t="s">
        <v>72</v>
      </c>
      <c r="Q477" s="597"/>
      <c r="R477" s="597"/>
      <c r="S477" s="597"/>
      <c r="T477" s="597"/>
      <c r="U477" s="597"/>
      <c r="V477" s="598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5"/>
      <c r="B478" s="595"/>
      <c r="C478" s="595"/>
      <c r="D478" s="595"/>
      <c r="E478" s="595"/>
      <c r="F478" s="595"/>
      <c r="G478" s="595"/>
      <c r="H478" s="595"/>
      <c r="I478" s="595"/>
      <c r="J478" s="595"/>
      <c r="K478" s="595"/>
      <c r="L478" s="595"/>
      <c r="M478" s="595"/>
      <c r="N478" s="595"/>
      <c r="O478" s="600"/>
      <c r="P478" s="596" t="s">
        <v>72</v>
      </c>
      <c r="Q478" s="597"/>
      <c r="R478" s="597"/>
      <c r="S478" s="597"/>
      <c r="T478" s="597"/>
      <c r="U478" s="597"/>
      <c r="V478" s="598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5" t="s">
        <v>741</v>
      </c>
      <c r="B479" s="616"/>
      <c r="C479" s="616"/>
      <c r="D479" s="616"/>
      <c r="E479" s="616"/>
      <c r="F479" s="616"/>
      <c r="G479" s="616"/>
      <c r="H479" s="616"/>
      <c r="I479" s="616"/>
      <c r="J479" s="616"/>
      <c r="K479" s="616"/>
      <c r="L479" s="616"/>
      <c r="M479" s="616"/>
      <c r="N479" s="616"/>
      <c r="O479" s="616"/>
      <c r="P479" s="616"/>
      <c r="Q479" s="616"/>
      <c r="R479" s="616"/>
      <c r="S479" s="616"/>
      <c r="T479" s="616"/>
      <c r="U479" s="616"/>
      <c r="V479" s="616"/>
      <c r="W479" s="616"/>
      <c r="X479" s="616"/>
      <c r="Y479" s="616"/>
      <c r="Z479" s="616"/>
      <c r="AA479" s="48"/>
      <c r="AB479" s="48"/>
      <c r="AC479" s="48"/>
    </row>
    <row r="480" spans="1:68" ht="16.5" hidden="1" customHeight="1" x14ac:dyDescent="0.25">
      <c r="A480" s="644" t="s">
        <v>741</v>
      </c>
      <c r="B480" s="595"/>
      <c r="C480" s="595"/>
      <c r="D480" s="595"/>
      <c r="E480" s="595"/>
      <c r="F480" s="595"/>
      <c r="G480" s="595"/>
      <c r="H480" s="595"/>
      <c r="I480" s="595"/>
      <c r="J480" s="595"/>
      <c r="K480" s="595"/>
      <c r="L480" s="595"/>
      <c r="M480" s="595"/>
      <c r="N480" s="595"/>
      <c r="O480" s="595"/>
      <c r="P480" s="595"/>
      <c r="Q480" s="595"/>
      <c r="R480" s="595"/>
      <c r="S480" s="595"/>
      <c r="T480" s="595"/>
      <c r="U480" s="595"/>
      <c r="V480" s="595"/>
      <c r="W480" s="595"/>
      <c r="X480" s="595"/>
      <c r="Y480" s="595"/>
      <c r="Z480" s="595"/>
      <c r="AA480" s="578"/>
      <c r="AB480" s="578"/>
      <c r="AC480" s="578"/>
    </row>
    <row r="481" spans="1:68" ht="14.25" hidden="1" customHeight="1" x14ac:dyDescent="0.25">
      <c r="A481" s="594" t="s">
        <v>103</v>
      </c>
      <c r="B481" s="595"/>
      <c r="C481" s="595"/>
      <c r="D481" s="595"/>
      <c r="E481" s="595"/>
      <c r="F481" s="595"/>
      <c r="G481" s="595"/>
      <c r="H481" s="595"/>
      <c r="I481" s="595"/>
      <c r="J481" s="595"/>
      <c r="K481" s="595"/>
      <c r="L481" s="595"/>
      <c r="M481" s="595"/>
      <c r="N481" s="595"/>
      <c r="O481" s="595"/>
      <c r="P481" s="595"/>
      <c r="Q481" s="595"/>
      <c r="R481" s="595"/>
      <c r="S481" s="595"/>
      <c r="T481" s="595"/>
      <c r="U481" s="595"/>
      <c r="V481" s="595"/>
      <c r="W481" s="595"/>
      <c r="X481" s="595"/>
      <c r="Y481" s="595"/>
      <c r="Z481" s="595"/>
      <c r="AA481" s="579"/>
      <c r="AB481" s="579"/>
      <c r="AC481" s="579"/>
    </row>
    <row r="482" spans="1:68" ht="27" hidden="1" customHeight="1" x14ac:dyDescent="0.25">
      <c r="A482" s="54" t="s">
        <v>742</v>
      </c>
      <c r="B482" s="54" t="s">
        <v>743</v>
      </c>
      <c r="C482" s="31">
        <v>4301011763</v>
      </c>
      <c r="D482" s="589">
        <v>4640242181011</v>
      </c>
      <c r="E482" s="590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4" t="s">
        <v>744</v>
      </c>
      <c r="Q482" s="592"/>
      <c r="R482" s="592"/>
      <c r="S482" s="592"/>
      <c r="T482" s="593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4301011585</v>
      </c>
      <c r="D483" s="589">
        <v>4640242180441</v>
      </c>
      <c r="E483" s="590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76" t="s">
        <v>748</v>
      </c>
      <c r="Q483" s="592"/>
      <c r="R483" s="592"/>
      <c r="S483" s="592"/>
      <c r="T483" s="593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750</v>
      </c>
      <c r="B484" s="54" t="s">
        <v>751</v>
      </c>
      <c r="C484" s="31">
        <v>4301011584</v>
      </c>
      <c r="D484" s="589">
        <v>4640242180564</v>
      </c>
      <c r="E484" s="590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15" t="s">
        <v>752</v>
      </c>
      <c r="Q484" s="592"/>
      <c r="R484" s="592"/>
      <c r="S484" s="592"/>
      <c r="T484" s="593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754</v>
      </c>
      <c r="B485" s="54" t="s">
        <v>755</v>
      </c>
      <c r="C485" s="31">
        <v>4301011764</v>
      </c>
      <c r="D485" s="589">
        <v>4640242181189</v>
      </c>
      <c r="E485" s="590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5" t="s">
        <v>756</v>
      </c>
      <c r="Q485" s="592"/>
      <c r="R485" s="592"/>
      <c r="S485" s="592"/>
      <c r="T485" s="593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99"/>
      <c r="B486" s="595"/>
      <c r="C486" s="595"/>
      <c r="D486" s="595"/>
      <c r="E486" s="595"/>
      <c r="F486" s="595"/>
      <c r="G486" s="595"/>
      <c r="H486" s="595"/>
      <c r="I486" s="595"/>
      <c r="J486" s="595"/>
      <c r="K486" s="595"/>
      <c r="L486" s="595"/>
      <c r="M486" s="595"/>
      <c r="N486" s="595"/>
      <c r="O486" s="600"/>
      <c r="P486" s="596" t="s">
        <v>72</v>
      </c>
      <c r="Q486" s="597"/>
      <c r="R486" s="597"/>
      <c r="S486" s="597"/>
      <c r="T486" s="597"/>
      <c r="U486" s="597"/>
      <c r="V486" s="598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5"/>
      <c r="B487" s="595"/>
      <c r="C487" s="595"/>
      <c r="D487" s="595"/>
      <c r="E487" s="595"/>
      <c r="F487" s="595"/>
      <c r="G487" s="595"/>
      <c r="H487" s="595"/>
      <c r="I487" s="595"/>
      <c r="J487" s="595"/>
      <c r="K487" s="595"/>
      <c r="L487" s="595"/>
      <c r="M487" s="595"/>
      <c r="N487" s="595"/>
      <c r="O487" s="600"/>
      <c r="P487" s="596" t="s">
        <v>72</v>
      </c>
      <c r="Q487" s="597"/>
      <c r="R487" s="597"/>
      <c r="S487" s="597"/>
      <c r="T487" s="597"/>
      <c r="U487" s="597"/>
      <c r="V487" s="598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4" t="s">
        <v>137</v>
      </c>
      <c r="B488" s="595"/>
      <c r="C488" s="595"/>
      <c r="D488" s="595"/>
      <c r="E488" s="595"/>
      <c r="F488" s="595"/>
      <c r="G488" s="595"/>
      <c r="H488" s="595"/>
      <c r="I488" s="595"/>
      <c r="J488" s="595"/>
      <c r="K488" s="595"/>
      <c r="L488" s="595"/>
      <c r="M488" s="595"/>
      <c r="N488" s="595"/>
      <c r="O488" s="595"/>
      <c r="P488" s="595"/>
      <c r="Q488" s="595"/>
      <c r="R488" s="595"/>
      <c r="S488" s="595"/>
      <c r="T488" s="595"/>
      <c r="U488" s="595"/>
      <c r="V488" s="595"/>
      <c r="W488" s="595"/>
      <c r="X488" s="595"/>
      <c r="Y488" s="595"/>
      <c r="Z488" s="595"/>
      <c r="AA488" s="579"/>
      <c r="AB488" s="579"/>
      <c r="AC488" s="579"/>
    </row>
    <row r="489" spans="1:68" ht="27" hidden="1" customHeight="1" x14ac:dyDescent="0.25">
      <c r="A489" s="54" t="s">
        <v>757</v>
      </c>
      <c r="B489" s="54" t="s">
        <v>758</v>
      </c>
      <c r="C489" s="31">
        <v>4301020269</v>
      </c>
      <c r="D489" s="589">
        <v>4640242180519</v>
      </c>
      <c r="E489" s="590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62" t="s">
        <v>759</v>
      </c>
      <c r="Q489" s="592"/>
      <c r="R489" s="592"/>
      <c r="S489" s="592"/>
      <c r="T489" s="593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757</v>
      </c>
      <c r="B490" s="54" t="s">
        <v>761</v>
      </c>
      <c r="C490" s="31">
        <v>4301020400</v>
      </c>
      <c r="D490" s="589">
        <v>4640242180519</v>
      </c>
      <c r="E490" s="590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4" t="s">
        <v>762</v>
      </c>
      <c r="Q490" s="592"/>
      <c r="R490" s="592"/>
      <c r="S490" s="592"/>
      <c r="T490" s="593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764</v>
      </c>
      <c r="B491" s="54" t="s">
        <v>765</v>
      </c>
      <c r="C491" s="31">
        <v>4301020260</v>
      </c>
      <c r="D491" s="589">
        <v>4640242180526</v>
      </c>
      <c r="E491" s="590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47" t="s">
        <v>766</v>
      </c>
      <c r="Q491" s="592"/>
      <c r="R491" s="592"/>
      <c r="S491" s="592"/>
      <c r="T491" s="593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767</v>
      </c>
      <c r="B492" s="54" t="s">
        <v>768</v>
      </c>
      <c r="C492" s="31">
        <v>4301020295</v>
      </c>
      <c r="D492" s="589">
        <v>4640242181363</v>
      </c>
      <c r="E492" s="590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0" t="s">
        <v>769</v>
      </c>
      <c r="Q492" s="592"/>
      <c r="R492" s="592"/>
      <c r="S492" s="592"/>
      <c r="T492" s="593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9"/>
      <c r="B493" s="595"/>
      <c r="C493" s="595"/>
      <c r="D493" s="595"/>
      <c r="E493" s="595"/>
      <c r="F493" s="595"/>
      <c r="G493" s="595"/>
      <c r="H493" s="595"/>
      <c r="I493" s="595"/>
      <c r="J493" s="595"/>
      <c r="K493" s="595"/>
      <c r="L493" s="595"/>
      <c r="M493" s="595"/>
      <c r="N493" s="595"/>
      <c r="O493" s="600"/>
      <c r="P493" s="596" t="s">
        <v>72</v>
      </c>
      <c r="Q493" s="597"/>
      <c r="R493" s="597"/>
      <c r="S493" s="597"/>
      <c r="T493" s="597"/>
      <c r="U493" s="597"/>
      <c r="V493" s="598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5"/>
      <c r="B494" s="595"/>
      <c r="C494" s="595"/>
      <c r="D494" s="595"/>
      <c r="E494" s="595"/>
      <c r="F494" s="595"/>
      <c r="G494" s="595"/>
      <c r="H494" s="595"/>
      <c r="I494" s="595"/>
      <c r="J494" s="595"/>
      <c r="K494" s="595"/>
      <c r="L494" s="595"/>
      <c r="M494" s="595"/>
      <c r="N494" s="595"/>
      <c r="O494" s="600"/>
      <c r="P494" s="596" t="s">
        <v>72</v>
      </c>
      <c r="Q494" s="597"/>
      <c r="R494" s="597"/>
      <c r="S494" s="597"/>
      <c r="T494" s="597"/>
      <c r="U494" s="597"/>
      <c r="V494" s="598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4" t="s">
        <v>64</v>
      </c>
      <c r="B495" s="595"/>
      <c r="C495" s="595"/>
      <c r="D495" s="595"/>
      <c r="E495" s="595"/>
      <c r="F495" s="595"/>
      <c r="G495" s="595"/>
      <c r="H495" s="595"/>
      <c r="I495" s="595"/>
      <c r="J495" s="595"/>
      <c r="K495" s="595"/>
      <c r="L495" s="595"/>
      <c r="M495" s="595"/>
      <c r="N495" s="595"/>
      <c r="O495" s="595"/>
      <c r="P495" s="595"/>
      <c r="Q495" s="595"/>
      <c r="R495" s="595"/>
      <c r="S495" s="595"/>
      <c r="T495" s="595"/>
      <c r="U495" s="595"/>
      <c r="V495" s="595"/>
      <c r="W495" s="595"/>
      <c r="X495" s="595"/>
      <c r="Y495" s="595"/>
      <c r="Z495" s="595"/>
      <c r="AA495" s="579"/>
      <c r="AB495" s="579"/>
      <c r="AC495" s="579"/>
    </row>
    <row r="496" spans="1:68" ht="27" hidden="1" customHeight="1" x14ac:dyDescent="0.25">
      <c r="A496" s="54" t="s">
        <v>771</v>
      </c>
      <c r="B496" s="54" t="s">
        <v>772</v>
      </c>
      <c r="C496" s="31">
        <v>4301031280</v>
      </c>
      <c r="D496" s="589">
        <v>4640242180816</v>
      </c>
      <c r="E496" s="590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73" t="s">
        <v>773</v>
      </c>
      <c r="Q496" s="592"/>
      <c r="R496" s="592"/>
      <c r="S496" s="592"/>
      <c r="T496" s="593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775</v>
      </c>
      <c r="B497" s="54" t="s">
        <v>776</v>
      </c>
      <c r="C497" s="31">
        <v>4301031244</v>
      </c>
      <c r="D497" s="589">
        <v>4640242180595</v>
      </c>
      <c r="E497" s="590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14" t="s">
        <v>777</v>
      </c>
      <c r="Q497" s="592"/>
      <c r="R497" s="592"/>
      <c r="S497" s="592"/>
      <c r="T497" s="593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9"/>
      <c r="B498" s="595"/>
      <c r="C498" s="595"/>
      <c r="D498" s="595"/>
      <c r="E498" s="595"/>
      <c r="F498" s="595"/>
      <c r="G498" s="595"/>
      <c r="H498" s="595"/>
      <c r="I498" s="595"/>
      <c r="J498" s="595"/>
      <c r="K498" s="595"/>
      <c r="L498" s="595"/>
      <c r="M498" s="595"/>
      <c r="N498" s="595"/>
      <c r="O498" s="600"/>
      <c r="P498" s="596" t="s">
        <v>72</v>
      </c>
      <c r="Q498" s="597"/>
      <c r="R498" s="597"/>
      <c r="S498" s="597"/>
      <c r="T498" s="597"/>
      <c r="U498" s="597"/>
      <c r="V498" s="598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5"/>
      <c r="B499" s="595"/>
      <c r="C499" s="595"/>
      <c r="D499" s="595"/>
      <c r="E499" s="595"/>
      <c r="F499" s="595"/>
      <c r="G499" s="595"/>
      <c r="H499" s="595"/>
      <c r="I499" s="595"/>
      <c r="J499" s="595"/>
      <c r="K499" s="595"/>
      <c r="L499" s="595"/>
      <c r="M499" s="595"/>
      <c r="N499" s="595"/>
      <c r="O499" s="600"/>
      <c r="P499" s="596" t="s">
        <v>72</v>
      </c>
      <c r="Q499" s="597"/>
      <c r="R499" s="597"/>
      <c r="S499" s="597"/>
      <c r="T499" s="597"/>
      <c r="U499" s="597"/>
      <c r="V499" s="598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4" t="s">
        <v>74</v>
      </c>
      <c r="B500" s="595"/>
      <c r="C500" s="595"/>
      <c r="D500" s="595"/>
      <c r="E500" s="595"/>
      <c r="F500" s="595"/>
      <c r="G500" s="595"/>
      <c r="H500" s="595"/>
      <c r="I500" s="595"/>
      <c r="J500" s="595"/>
      <c r="K500" s="595"/>
      <c r="L500" s="595"/>
      <c r="M500" s="595"/>
      <c r="N500" s="595"/>
      <c r="O500" s="595"/>
      <c r="P500" s="595"/>
      <c r="Q500" s="595"/>
      <c r="R500" s="595"/>
      <c r="S500" s="595"/>
      <c r="T500" s="595"/>
      <c r="U500" s="595"/>
      <c r="V500" s="595"/>
      <c r="W500" s="595"/>
      <c r="X500" s="595"/>
      <c r="Y500" s="595"/>
      <c r="Z500" s="595"/>
      <c r="AA500" s="579"/>
      <c r="AB500" s="579"/>
      <c r="AC500" s="579"/>
    </row>
    <row r="501" spans="1:68" ht="27" customHeight="1" x14ac:dyDescent="0.25">
      <c r="A501" s="54" t="s">
        <v>779</v>
      </c>
      <c r="B501" s="54" t="s">
        <v>780</v>
      </c>
      <c r="C501" s="31">
        <v>4301052046</v>
      </c>
      <c r="D501" s="589">
        <v>4640242180533</v>
      </c>
      <c r="E501" s="590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61" t="s">
        <v>781</v>
      </c>
      <c r="Q501" s="592"/>
      <c r="R501" s="592"/>
      <c r="S501" s="592"/>
      <c r="T501" s="593"/>
      <c r="U501" s="34"/>
      <c r="V501" s="34"/>
      <c r="W501" s="35" t="s">
        <v>70</v>
      </c>
      <c r="X501" s="583">
        <v>1250</v>
      </c>
      <c r="Y501" s="584">
        <f>IFERROR(IF(X501="",0,CEILING((X501/$H501),1)*$H501),"")</f>
        <v>1251</v>
      </c>
      <c r="Z501" s="36">
        <f>IFERROR(IF(Y501=0,"",ROUNDUP(Y501/H501,0)*0.01898),"")</f>
        <v>2.63822</v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1322.0833333333333</v>
      </c>
      <c r="BN501" s="64">
        <f>IFERROR(Y501*I501/H501,"0")</f>
        <v>1323.1410000000001</v>
      </c>
      <c r="BO501" s="64">
        <f>IFERROR(1/J501*(X501/H501),"0")</f>
        <v>2.1701388888888888</v>
      </c>
      <c r="BP501" s="64">
        <f>IFERROR(1/J501*(Y501/H501),"0")</f>
        <v>2.171875</v>
      </c>
    </row>
    <row r="502" spans="1:68" ht="27" hidden="1" customHeight="1" x14ac:dyDescent="0.25">
      <c r="A502" s="54" t="s">
        <v>779</v>
      </c>
      <c r="B502" s="54" t="s">
        <v>783</v>
      </c>
      <c r="C502" s="31">
        <v>4301051887</v>
      </c>
      <c r="D502" s="589">
        <v>4640242180533</v>
      </c>
      <c r="E502" s="590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47" t="s">
        <v>781</v>
      </c>
      <c r="Q502" s="592"/>
      <c r="R502" s="592"/>
      <c r="S502" s="592"/>
      <c r="T502" s="593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784</v>
      </c>
      <c r="B503" s="54" t="s">
        <v>785</v>
      </c>
      <c r="C503" s="31">
        <v>4301051920</v>
      </c>
      <c r="D503" s="589">
        <v>4640242181233</v>
      </c>
      <c r="E503" s="590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6" t="s">
        <v>786</v>
      </c>
      <c r="Q503" s="592"/>
      <c r="R503" s="592"/>
      <c r="S503" s="592"/>
      <c r="T503" s="593"/>
      <c r="U503" s="34" t="s">
        <v>787</v>
      </c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99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95"/>
      <c r="O504" s="600"/>
      <c r="P504" s="596" t="s">
        <v>72</v>
      </c>
      <c r="Q504" s="597"/>
      <c r="R504" s="597"/>
      <c r="S504" s="597"/>
      <c r="T504" s="597"/>
      <c r="U504" s="597"/>
      <c r="V504" s="598"/>
      <c r="W504" s="37" t="s">
        <v>73</v>
      </c>
      <c r="X504" s="585">
        <f>IFERROR(X501/H501,"0")+IFERROR(X502/H502,"0")+IFERROR(X503/H503,"0")</f>
        <v>138.88888888888889</v>
      </c>
      <c r="Y504" s="585">
        <f>IFERROR(Y501/H501,"0")+IFERROR(Y502/H502,"0")+IFERROR(Y503/H503,"0")</f>
        <v>139</v>
      </c>
      <c r="Z504" s="585">
        <f>IFERROR(IF(Z501="",0,Z501),"0")+IFERROR(IF(Z502="",0,Z502),"0")+IFERROR(IF(Z503="",0,Z503),"0")</f>
        <v>2.63822</v>
      </c>
      <c r="AA504" s="586"/>
      <c r="AB504" s="586"/>
      <c r="AC504" s="586"/>
    </row>
    <row r="505" spans="1:68" x14ac:dyDescent="0.2">
      <c r="A505" s="595"/>
      <c r="B505" s="595"/>
      <c r="C505" s="595"/>
      <c r="D505" s="595"/>
      <c r="E505" s="595"/>
      <c r="F505" s="595"/>
      <c r="G505" s="595"/>
      <c r="H505" s="595"/>
      <c r="I505" s="595"/>
      <c r="J505" s="595"/>
      <c r="K505" s="595"/>
      <c r="L505" s="595"/>
      <c r="M505" s="595"/>
      <c r="N505" s="595"/>
      <c r="O505" s="600"/>
      <c r="P505" s="596" t="s">
        <v>72</v>
      </c>
      <c r="Q505" s="597"/>
      <c r="R505" s="597"/>
      <c r="S505" s="597"/>
      <c r="T505" s="597"/>
      <c r="U505" s="597"/>
      <c r="V505" s="598"/>
      <c r="W505" s="37" t="s">
        <v>70</v>
      </c>
      <c r="X505" s="585">
        <f>IFERROR(SUM(X501:X503),"0")</f>
        <v>1250</v>
      </c>
      <c r="Y505" s="585">
        <f>IFERROR(SUM(Y501:Y503),"0")</f>
        <v>1251</v>
      </c>
      <c r="Z505" s="37"/>
      <c r="AA505" s="586"/>
      <c r="AB505" s="586"/>
      <c r="AC505" s="586"/>
    </row>
    <row r="506" spans="1:68" ht="14.25" hidden="1" customHeight="1" x14ac:dyDescent="0.25">
      <c r="A506" s="594" t="s">
        <v>172</v>
      </c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95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79"/>
      <c r="AB506" s="579"/>
      <c r="AC506" s="579"/>
    </row>
    <row r="507" spans="1:68" ht="27" hidden="1" customHeight="1" x14ac:dyDescent="0.25">
      <c r="A507" s="54" t="s">
        <v>788</v>
      </c>
      <c r="B507" s="54" t="s">
        <v>789</v>
      </c>
      <c r="C507" s="31">
        <v>4301060485</v>
      </c>
      <c r="D507" s="589">
        <v>4640242180120</v>
      </c>
      <c r="E507" s="590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1" t="s">
        <v>790</v>
      </c>
      <c r="Q507" s="592"/>
      <c r="R507" s="592"/>
      <c r="S507" s="592"/>
      <c r="T507" s="593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791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788</v>
      </c>
      <c r="B508" s="54" t="s">
        <v>792</v>
      </c>
      <c r="C508" s="31">
        <v>4301060496</v>
      </c>
      <c r="D508" s="589">
        <v>4640242180120</v>
      </c>
      <c r="E508" s="590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7" t="s">
        <v>793</v>
      </c>
      <c r="Q508" s="592"/>
      <c r="R508" s="592"/>
      <c r="S508" s="592"/>
      <c r="T508" s="593"/>
      <c r="U508" s="34"/>
      <c r="V508" s="34"/>
      <c r="W508" s="35" t="s">
        <v>70</v>
      </c>
      <c r="X508" s="583">
        <v>10</v>
      </c>
      <c r="Y508" s="584">
        <f>IFERROR(IF(X508="",0,CEILING((X508/$H508),1)*$H508),"")</f>
        <v>18</v>
      </c>
      <c r="Z508" s="36">
        <f>IFERROR(IF(Y508=0,"",ROUNDUP(Y508/H508,0)*0.01898),"")</f>
        <v>3.7960000000000001E-2</v>
      </c>
      <c r="AA508" s="56"/>
      <c r="AB508" s="57"/>
      <c r="AC508" s="567" t="s">
        <v>791</v>
      </c>
      <c r="AG508" s="64"/>
      <c r="AJ508" s="68"/>
      <c r="AK508" s="68">
        <v>0</v>
      </c>
      <c r="BB508" s="568" t="s">
        <v>1</v>
      </c>
      <c r="BM508" s="64">
        <f>IFERROR(X508*I508/H508,"0")</f>
        <v>10.483333333333334</v>
      </c>
      <c r="BN508" s="64">
        <f>IFERROR(Y508*I508/H508,"0")</f>
        <v>18.87</v>
      </c>
      <c r="BO508" s="64">
        <f>IFERROR(1/J508*(X508/H508),"0")</f>
        <v>1.7361111111111112E-2</v>
      </c>
      <c r="BP508" s="64">
        <f>IFERROR(1/J508*(Y508/H508),"0")</f>
        <v>3.125E-2</v>
      </c>
    </row>
    <row r="509" spans="1:68" ht="27" hidden="1" customHeight="1" x14ac:dyDescent="0.25">
      <c r="A509" s="54" t="s">
        <v>794</v>
      </c>
      <c r="B509" s="54" t="s">
        <v>795</v>
      </c>
      <c r="C509" s="31">
        <v>4301060486</v>
      </c>
      <c r="D509" s="589">
        <v>4640242180137</v>
      </c>
      <c r="E509" s="590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916" t="s">
        <v>796</v>
      </c>
      <c r="Q509" s="592"/>
      <c r="R509" s="592"/>
      <c r="S509" s="592"/>
      <c r="T509" s="593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794</v>
      </c>
      <c r="B510" s="54" t="s">
        <v>798</v>
      </c>
      <c r="C510" s="31">
        <v>4301060498</v>
      </c>
      <c r="D510" s="589">
        <v>4640242180137</v>
      </c>
      <c r="E510" s="590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3" t="s">
        <v>799</v>
      </c>
      <c r="Q510" s="592"/>
      <c r="R510" s="592"/>
      <c r="S510" s="592"/>
      <c r="T510" s="593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797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599"/>
      <c r="B511" s="595"/>
      <c r="C511" s="595"/>
      <c r="D511" s="595"/>
      <c r="E511" s="595"/>
      <c r="F511" s="595"/>
      <c r="G511" s="595"/>
      <c r="H511" s="595"/>
      <c r="I511" s="595"/>
      <c r="J511" s="595"/>
      <c r="K511" s="595"/>
      <c r="L511" s="595"/>
      <c r="M511" s="595"/>
      <c r="N511" s="595"/>
      <c r="O511" s="600"/>
      <c r="P511" s="596" t="s">
        <v>72</v>
      </c>
      <c r="Q511" s="597"/>
      <c r="R511" s="597"/>
      <c r="S511" s="597"/>
      <c r="T511" s="597"/>
      <c r="U511" s="597"/>
      <c r="V511" s="598"/>
      <c r="W511" s="37" t="s">
        <v>73</v>
      </c>
      <c r="X511" s="585">
        <f>IFERROR(X507/H507,"0")+IFERROR(X508/H508,"0")+IFERROR(X509/H509,"0")+IFERROR(X510/H510,"0")</f>
        <v>1.1111111111111112</v>
      </c>
      <c r="Y511" s="585">
        <f>IFERROR(Y507/H507,"0")+IFERROR(Y508/H508,"0")+IFERROR(Y509/H509,"0")+IFERROR(Y510/H510,"0")</f>
        <v>2</v>
      </c>
      <c r="Z511" s="585">
        <f>IFERROR(IF(Z507="",0,Z507),"0")+IFERROR(IF(Z508="",0,Z508),"0")+IFERROR(IF(Z509="",0,Z509),"0")+IFERROR(IF(Z510="",0,Z510),"0")</f>
        <v>3.7960000000000001E-2</v>
      </c>
      <c r="AA511" s="586"/>
      <c r="AB511" s="586"/>
      <c r="AC511" s="586"/>
    </row>
    <row r="512" spans="1:68" x14ac:dyDescent="0.2">
      <c r="A512" s="595"/>
      <c r="B512" s="595"/>
      <c r="C512" s="595"/>
      <c r="D512" s="595"/>
      <c r="E512" s="595"/>
      <c r="F512" s="595"/>
      <c r="G512" s="595"/>
      <c r="H512" s="595"/>
      <c r="I512" s="595"/>
      <c r="J512" s="595"/>
      <c r="K512" s="595"/>
      <c r="L512" s="595"/>
      <c r="M512" s="595"/>
      <c r="N512" s="595"/>
      <c r="O512" s="600"/>
      <c r="P512" s="596" t="s">
        <v>72</v>
      </c>
      <c r="Q512" s="597"/>
      <c r="R512" s="597"/>
      <c r="S512" s="597"/>
      <c r="T512" s="597"/>
      <c r="U512" s="597"/>
      <c r="V512" s="598"/>
      <c r="W512" s="37" t="s">
        <v>70</v>
      </c>
      <c r="X512" s="585">
        <f>IFERROR(SUM(X507:X510),"0")</f>
        <v>10</v>
      </c>
      <c r="Y512" s="585">
        <f>IFERROR(SUM(Y507:Y510),"0")</f>
        <v>18</v>
      </c>
      <c r="Z512" s="37"/>
      <c r="AA512" s="586"/>
      <c r="AB512" s="586"/>
      <c r="AC512" s="586"/>
    </row>
    <row r="513" spans="1:68" ht="16.5" hidden="1" customHeight="1" x14ac:dyDescent="0.25">
      <c r="A513" s="644" t="s">
        <v>800</v>
      </c>
      <c r="B513" s="595"/>
      <c r="C513" s="595"/>
      <c r="D513" s="595"/>
      <c r="E513" s="595"/>
      <c r="F513" s="595"/>
      <c r="G513" s="595"/>
      <c r="H513" s="595"/>
      <c r="I513" s="595"/>
      <c r="J513" s="595"/>
      <c r="K513" s="595"/>
      <c r="L513" s="595"/>
      <c r="M513" s="595"/>
      <c r="N513" s="595"/>
      <c r="O513" s="595"/>
      <c r="P513" s="595"/>
      <c r="Q513" s="595"/>
      <c r="R513" s="595"/>
      <c r="S513" s="595"/>
      <c r="T513" s="595"/>
      <c r="U513" s="595"/>
      <c r="V513" s="595"/>
      <c r="W513" s="595"/>
      <c r="X513" s="595"/>
      <c r="Y513" s="595"/>
      <c r="Z513" s="595"/>
      <c r="AA513" s="578"/>
      <c r="AB513" s="578"/>
      <c r="AC513" s="578"/>
    </row>
    <row r="514" spans="1:68" ht="14.25" hidden="1" customHeight="1" x14ac:dyDescent="0.25">
      <c r="A514" s="594" t="s">
        <v>137</v>
      </c>
      <c r="B514" s="595"/>
      <c r="C514" s="595"/>
      <c r="D514" s="595"/>
      <c r="E514" s="595"/>
      <c r="F514" s="595"/>
      <c r="G514" s="595"/>
      <c r="H514" s="595"/>
      <c r="I514" s="595"/>
      <c r="J514" s="595"/>
      <c r="K514" s="595"/>
      <c r="L514" s="595"/>
      <c r="M514" s="595"/>
      <c r="N514" s="595"/>
      <c r="O514" s="595"/>
      <c r="P514" s="595"/>
      <c r="Q514" s="595"/>
      <c r="R514" s="595"/>
      <c r="S514" s="595"/>
      <c r="T514" s="595"/>
      <c r="U514" s="595"/>
      <c r="V514" s="595"/>
      <c r="W514" s="595"/>
      <c r="X514" s="595"/>
      <c r="Y514" s="595"/>
      <c r="Z514" s="595"/>
      <c r="AA514" s="579"/>
      <c r="AB514" s="579"/>
      <c r="AC514" s="579"/>
    </row>
    <row r="515" spans="1:68" ht="27" hidden="1" customHeight="1" x14ac:dyDescent="0.25">
      <c r="A515" s="54" t="s">
        <v>801</v>
      </c>
      <c r="B515" s="54" t="s">
        <v>802</v>
      </c>
      <c r="C515" s="31">
        <v>4301020314</v>
      </c>
      <c r="D515" s="589">
        <v>4640242180090</v>
      </c>
      <c r="E515" s="590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0" t="s">
        <v>803</v>
      </c>
      <c r="Q515" s="592"/>
      <c r="R515" s="592"/>
      <c r="S515" s="592"/>
      <c r="T515" s="593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804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599"/>
      <c r="B516" s="595"/>
      <c r="C516" s="595"/>
      <c r="D516" s="595"/>
      <c r="E516" s="595"/>
      <c r="F516" s="595"/>
      <c r="G516" s="595"/>
      <c r="H516" s="595"/>
      <c r="I516" s="595"/>
      <c r="J516" s="595"/>
      <c r="K516" s="595"/>
      <c r="L516" s="595"/>
      <c r="M516" s="595"/>
      <c r="N516" s="595"/>
      <c r="O516" s="600"/>
      <c r="P516" s="596" t="s">
        <v>72</v>
      </c>
      <c r="Q516" s="597"/>
      <c r="R516" s="597"/>
      <c r="S516" s="597"/>
      <c r="T516" s="597"/>
      <c r="U516" s="597"/>
      <c r="V516" s="598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5"/>
      <c r="B517" s="595"/>
      <c r="C517" s="595"/>
      <c r="D517" s="595"/>
      <c r="E517" s="595"/>
      <c r="F517" s="595"/>
      <c r="G517" s="595"/>
      <c r="H517" s="595"/>
      <c r="I517" s="595"/>
      <c r="J517" s="595"/>
      <c r="K517" s="595"/>
      <c r="L517" s="595"/>
      <c r="M517" s="595"/>
      <c r="N517" s="595"/>
      <c r="O517" s="600"/>
      <c r="P517" s="596" t="s">
        <v>72</v>
      </c>
      <c r="Q517" s="597"/>
      <c r="R517" s="597"/>
      <c r="S517" s="597"/>
      <c r="T517" s="597"/>
      <c r="U517" s="597"/>
      <c r="V517" s="598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03"/>
      <c r="B518" s="595"/>
      <c r="C518" s="595"/>
      <c r="D518" s="595"/>
      <c r="E518" s="595"/>
      <c r="F518" s="595"/>
      <c r="G518" s="595"/>
      <c r="H518" s="595"/>
      <c r="I518" s="595"/>
      <c r="J518" s="595"/>
      <c r="K518" s="595"/>
      <c r="L518" s="595"/>
      <c r="M518" s="595"/>
      <c r="N518" s="595"/>
      <c r="O518" s="604"/>
      <c r="P518" s="785" t="s">
        <v>805</v>
      </c>
      <c r="Q518" s="724"/>
      <c r="R518" s="724"/>
      <c r="S518" s="724"/>
      <c r="T518" s="724"/>
      <c r="U518" s="724"/>
      <c r="V518" s="725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17592.2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17789.8</v>
      </c>
      <c r="Z518" s="37"/>
      <c r="AA518" s="586"/>
      <c r="AB518" s="586"/>
      <c r="AC518" s="586"/>
    </row>
    <row r="519" spans="1:68" x14ac:dyDescent="0.2">
      <c r="A519" s="595"/>
      <c r="B519" s="595"/>
      <c r="C519" s="595"/>
      <c r="D519" s="595"/>
      <c r="E519" s="595"/>
      <c r="F519" s="595"/>
      <c r="G519" s="595"/>
      <c r="H519" s="595"/>
      <c r="I519" s="595"/>
      <c r="J519" s="595"/>
      <c r="K519" s="595"/>
      <c r="L519" s="595"/>
      <c r="M519" s="595"/>
      <c r="N519" s="595"/>
      <c r="O519" s="604"/>
      <c r="P519" s="785" t="s">
        <v>806</v>
      </c>
      <c r="Q519" s="724"/>
      <c r="R519" s="724"/>
      <c r="S519" s="724"/>
      <c r="T519" s="724"/>
      <c r="U519" s="724"/>
      <c r="V519" s="725"/>
      <c r="W519" s="37" t="s">
        <v>70</v>
      </c>
      <c r="X519" s="585">
        <f>IFERROR(SUM(BM22:BM515),"0")</f>
        <v>18736.580101813892</v>
      </c>
      <c r="Y519" s="585">
        <f>IFERROR(SUM(BN22:BN515),"0")</f>
        <v>18948.681999999997</v>
      </c>
      <c r="Z519" s="37"/>
      <c r="AA519" s="586"/>
      <c r="AB519" s="586"/>
      <c r="AC519" s="586"/>
    </row>
    <row r="520" spans="1:68" x14ac:dyDescent="0.2">
      <c r="A520" s="595"/>
      <c r="B520" s="595"/>
      <c r="C520" s="595"/>
      <c r="D520" s="595"/>
      <c r="E520" s="595"/>
      <c r="F520" s="595"/>
      <c r="G520" s="595"/>
      <c r="H520" s="595"/>
      <c r="I520" s="595"/>
      <c r="J520" s="595"/>
      <c r="K520" s="595"/>
      <c r="L520" s="595"/>
      <c r="M520" s="595"/>
      <c r="N520" s="595"/>
      <c r="O520" s="604"/>
      <c r="P520" s="785" t="s">
        <v>807</v>
      </c>
      <c r="Q520" s="724"/>
      <c r="R520" s="724"/>
      <c r="S520" s="724"/>
      <c r="T520" s="724"/>
      <c r="U520" s="724"/>
      <c r="V520" s="725"/>
      <c r="W520" s="37" t="s">
        <v>808</v>
      </c>
      <c r="X520" s="38">
        <f>ROUNDUP(SUM(BO22:BO515),0)</f>
        <v>32</v>
      </c>
      <c r="Y520" s="38">
        <f>ROUNDUP(SUM(BP22:BP515),0)</f>
        <v>33</v>
      </c>
      <c r="Z520" s="37"/>
      <c r="AA520" s="586"/>
      <c r="AB520" s="586"/>
      <c r="AC520" s="586"/>
    </row>
    <row r="521" spans="1:68" x14ac:dyDescent="0.2">
      <c r="A521" s="595"/>
      <c r="B521" s="595"/>
      <c r="C521" s="595"/>
      <c r="D521" s="595"/>
      <c r="E521" s="595"/>
      <c r="F521" s="595"/>
      <c r="G521" s="595"/>
      <c r="H521" s="595"/>
      <c r="I521" s="595"/>
      <c r="J521" s="595"/>
      <c r="K521" s="595"/>
      <c r="L521" s="595"/>
      <c r="M521" s="595"/>
      <c r="N521" s="595"/>
      <c r="O521" s="604"/>
      <c r="P521" s="785" t="s">
        <v>809</v>
      </c>
      <c r="Q521" s="724"/>
      <c r="R521" s="724"/>
      <c r="S521" s="724"/>
      <c r="T521" s="724"/>
      <c r="U521" s="724"/>
      <c r="V521" s="725"/>
      <c r="W521" s="37" t="s">
        <v>70</v>
      </c>
      <c r="X521" s="585">
        <f>GrossWeightTotal+PalletQtyTotal*25</f>
        <v>19536.580101813892</v>
      </c>
      <c r="Y521" s="585">
        <f>GrossWeightTotalR+PalletQtyTotalR*25</f>
        <v>19773.681999999997</v>
      </c>
      <c r="Z521" s="37"/>
      <c r="AA521" s="586"/>
      <c r="AB521" s="586"/>
      <c r="AC521" s="586"/>
    </row>
    <row r="522" spans="1:68" x14ac:dyDescent="0.2">
      <c r="A522" s="595"/>
      <c r="B522" s="595"/>
      <c r="C522" s="595"/>
      <c r="D522" s="595"/>
      <c r="E522" s="595"/>
      <c r="F522" s="595"/>
      <c r="G522" s="595"/>
      <c r="H522" s="595"/>
      <c r="I522" s="595"/>
      <c r="J522" s="595"/>
      <c r="K522" s="595"/>
      <c r="L522" s="595"/>
      <c r="M522" s="595"/>
      <c r="N522" s="595"/>
      <c r="O522" s="604"/>
      <c r="P522" s="785" t="s">
        <v>810</v>
      </c>
      <c r="Q522" s="724"/>
      <c r="R522" s="724"/>
      <c r="S522" s="724"/>
      <c r="T522" s="724"/>
      <c r="U522" s="724"/>
      <c r="V522" s="725"/>
      <c r="W522" s="37" t="s">
        <v>808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3864.2682036992396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3901</v>
      </c>
      <c r="Z522" s="37"/>
      <c r="AA522" s="586"/>
      <c r="AB522" s="586"/>
      <c r="AC522" s="586"/>
    </row>
    <row r="523" spans="1:68" ht="14.25" hidden="1" customHeight="1" x14ac:dyDescent="0.2">
      <c r="A523" s="595"/>
      <c r="B523" s="595"/>
      <c r="C523" s="595"/>
      <c r="D523" s="595"/>
      <c r="E523" s="595"/>
      <c r="F523" s="595"/>
      <c r="G523" s="595"/>
      <c r="H523" s="595"/>
      <c r="I523" s="595"/>
      <c r="J523" s="595"/>
      <c r="K523" s="595"/>
      <c r="L523" s="595"/>
      <c r="M523" s="595"/>
      <c r="N523" s="595"/>
      <c r="O523" s="604"/>
      <c r="P523" s="785" t="s">
        <v>811</v>
      </c>
      <c r="Q523" s="724"/>
      <c r="R523" s="724"/>
      <c r="S523" s="724"/>
      <c r="T523" s="724"/>
      <c r="U523" s="724"/>
      <c r="V523" s="725"/>
      <c r="W523" s="39" t="s">
        <v>812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37.836820000000003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813</v>
      </c>
      <c r="B525" s="580" t="s">
        <v>63</v>
      </c>
      <c r="C525" s="587" t="s">
        <v>101</v>
      </c>
      <c r="D525" s="708"/>
      <c r="E525" s="708"/>
      <c r="F525" s="708"/>
      <c r="G525" s="708"/>
      <c r="H525" s="641"/>
      <c r="I525" s="587" t="s">
        <v>261</v>
      </c>
      <c r="J525" s="708"/>
      <c r="K525" s="708"/>
      <c r="L525" s="708"/>
      <c r="M525" s="708"/>
      <c r="N525" s="708"/>
      <c r="O525" s="708"/>
      <c r="P525" s="708"/>
      <c r="Q525" s="708"/>
      <c r="R525" s="708"/>
      <c r="S525" s="641"/>
      <c r="T525" s="587" t="s">
        <v>555</v>
      </c>
      <c r="U525" s="641"/>
      <c r="V525" s="587" t="s">
        <v>612</v>
      </c>
      <c r="W525" s="708"/>
      <c r="X525" s="708"/>
      <c r="Y525" s="641"/>
      <c r="Z525" s="580" t="s">
        <v>671</v>
      </c>
      <c r="AA525" s="587" t="s">
        <v>741</v>
      </c>
      <c r="AB525" s="641"/>
      <c r="AC525" s="52"/>
      <c r="AF525" s="581"/>
    </row>
    <row r="526" spans="1:68" ht="14.25" customHeight="1" thickTop="1" x14ac:dyDescent="0.2">
      <c r="A526" s="850" t="s">
        <v>814</v>
      </c>
      <c r="B526" s="587" t="s">
        <v>63</v>
      </c>
      <c r="C526" s="587" t="s">
        <v>102</v>
      </c>
      <c r="D526" s="587" t="s">
        <v>119</v>
      </c>
      <c r="E526" s="587" t="s">
        <v>179</v>
      </c>
      <c r="F526" s="587" t="s">
        <v>202</v>
      </c>
      <c r="G526" s="587" t="s">
        <v>237</v>
      </c>
      <c r="H526" s="587" t="s">
        <v>101</v>
      </c>
      <c r="I526" s="587" t="s">
        <v>262</v>
      </c>
      <c r="J526" s="587" t="s">
        <v>302</v>
      </c>
      <c r="K526" s="587" t="s">
        <v>363</v>
      </c>
      <c r="L526" s="587" t="s">
        <v>406</v>
      </c>
      <c r="M526" s="587" t="s">
        <v>422</v>
      </c>
      <c r="N526" s="581"/>
      <c r="O526" s="587" t="s">
        <v>435</v>
      </c>
      <c r="P526" s="587" t="s">
        <v>445</v>
      </c>
      <c r="Q526" s="587" t="s">
        <v>452</v>
      </c>
      <c r="R526" s="587" t="s">
        <v>457</v>
      </c>
      <c r="S526" s="587" t="s">
        <v>545</v>
      </c>
      <c r="T526" s="587" t="s">
        <v>556</v>
      </c>
      <c r="U526" s="587" t="s">
        <v>590</v>
      </c>
      <c r="V526" s="587" t="s">
        <v>613</v>
      </c>
      <c r="W526" s="587" t="s">
        <v>645</v>
      </c>
      <c r="X526" s="587" t="s">
        <v>663</v>
      </c>
      <c r="Y526" s="587" t="s">
        <v>667</v>
      </c>
      <c r="Z526" s="587" t="s">
        <v>671</v>
      </c>
      <c r="AA526" s="587" t="s">
        <v>741</v>
      </c>
      <c r="AB526" s="587" t="s">
        <v>800</v>
      </c>
      <c r="AC526" s="52"/>
      <c r="AF526" s="581"/>
    </row>
    <row r="527" spans="1:68" ht="13.5" customHeight="1" thickBot="1" x14ac:dyDescent="0.25">
      <c r="A527" s="851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81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81"/>
    </row>
    <row r="528" spans="1:68" ht="18" customHeight="1" thickTop="1" thickBot="1" x14ac:dyDescent="0.25">
      <c r="A528" s="40" t="s">
        <v>815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468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1015.8000000000002</v>
      </c>
      <c r="E528" s="46">
        <f>IFERROR(Y89*1,"0")+IFERROR(Y90*1,"0")+IFERROR(Y91*1,"0")+IFERROR(Y95*1,"0")+IFERROR(Y96*1,"0")+IFERROR(Y97*1,"0")+IFERROR(Y98*1,"0")+IFERROR(Y99*1,"0")+IFERROR(Y100*1,"0")</f>
        <v>1696.5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1945.8</v>
      </c>
      <c r="G528" s="46">
        <f>IFERROR(Y132*1,"0")+IFERROR(Y133*1,"0")+IFERROR(Y137*1,"0")+IFERROR(Y138*1,"0")+IFERROR(Y142*1,"0")+IFERROR(Y143*1,"0")</f>
        <v>184.72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583.37999999999988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2006.3999999999996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277.63999999999993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422.4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1182.8</v>
      </c>
      <c r="S528" s="46">
        <f>IFERROR(Y342*1,"0")+IFERROR(Y343*1,"0")+IFERROR(Y344*1,"0")</f>
        <v>1016.4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4373</v>
      </c>
      <c r="U528" s="46">
        <f>IFERROR(Y375*1,"0")+IFERROR(Y376*1,"0")+IFERROR(Y377*1,"0")+IFERROR(Y378*1,"0")+IFERROR(Y382*1,"0")+IFERROR(Y386*1,"0")+IFERROR(Y387*1,"0")+IFERROR(Y391*1,"0")</f>
        <v>84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174.3</v>
      </c>
      <c r="W528" s="46">
        <f>IFERROR(Y416*1,"0")+IFERROR(Y417*1,"0")+IFERROR(Y421*1,"0")+IFERROR(Y422*1,"0")+IFERROR(Y423*1,"0")+IFERROR(Y424*1,"0")</f>
        <v>25.5</v>
      </c>
      <c r="X528" s="46">
        <f>IFERROR(Y429*1,"0")</f>
        <v>40.799999999999997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1023.3600000000001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1269</v>
      </c>
      <c r="AB528" s="46">
        <f>IFERROR(Y515*1,"0")</f>
        <v>0</v>
      </c>
      <c r="AC528" s="52"/>
      <c r="AF528" s="581"/>
    </row>
  </sheetData>
  <sheetProtection algorithmName="SHA-512" hashValue="BYi8v63UrGVOUpYUijwlIbFnspebj39aJeYF1L/wWey9p+UX3L08RnysUe5hEldEEWzjmKNBy0c3j5siPgAKKg==" saltValue="T7YQ0U0BjGh8fKhQAiVO5w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008,00"/>
        <filter val="1 015,00"/>
        <filter val="1 200,00"/>
        <filter val="1 210,00"/>
        <filter val="1 250,00"/>
        <filter val="1 315,00"/>
        <filter val="1,11"/>
        <filter val="10,00"/>
        <filter val="100,00"/>
        <filter val="109,71"/>
        <filter val="11,11"/>
        <filter val="12,00"/>
        <filter val="120,00"/>
        <filter val="124,47"/>
        <filter val="125,56"/>
        <filter val="126,00"/>
        <filter val="127,78"/>
        <filter val="13,69"/>
        <filter val="133,15"/>
        <filter val="135,00"/>
        <filter val="138,00"/>
        <filter val="138,89"/>
        <filter val="14,00"/>
        <filter val="140,00"/>
        <filter val="15,00"/>
        <filter val="15,56"/>
        <filter val="150,00"/>
        <filter val="157,50"/>
        <filter val="16,90"/>
        <filter val="17 592,20"/>
        <filter val="17,50"/>
        <filter val="171,50"/>
        <filter val="175,00"/>
        <filter val="175,50"/>
        <filter val="18 736,58"/>
        <filter val="18,00"/>
        <filter val="18,94"/>
        <filter val="19 536,58"/>
        <filter val="19,60"/>
        <filter val="19,80"/>
        <filter val="198,33"/>
        <filter val="20,00"/>
        <filter val="21,67"/>
        <filter val="210,00"/>
        <filter val="213,00"/>
        <filter val="217,86"/>
        <filter val="22,50"/>
        <filter val="225,00"/>
        <filter val="24,00"/>
        <filter val="240,00"/>
        <filter val="25,00"/>
        <filter val="250,00"/>
        <filter val="259,88"/>
        <filter val="280,00"/>
        <filter val="3 165,00"/>
        <filter val="3 864,27"/>
        <filter val="3,33"/>
        <filter val="3,85"/>
        <filter val="30,00"/>
        <filter val="30,52"/>
        <filter val="300,00"/>
        <filter val="319,75"/>
        <filter val="32"/>
        <filter val="32,00"/>
        <filter val="320,00"/>
        <filter val="33,33"/>
        <filter val="350,00"/>
        <filter val="36,00"/>
        <filter val="360,00"/>
        <filter val="362,00"/>
        <filter val="4,40"/>
        <filter val="40,00"/>
        <filter val="420,00"/>
        <filter val="45,00"/>
        <filter val="450,00"/>
        <filter val="458,91"/>
        <filter val="460,00"/>
        <filter val="483,33"/>
        <filter val="49,00"/>
        <filter val="495,00"/>
        <filter val="5,50"/>
        <filter val="5,56"/>
        <filter val="5,60"/>
        <filter val="50,00"/>
        <filter val="52,00"/>
        <filter val="52,50"/>
        <filter val="534,00"/>
        <filter val="540,00"/>
        <filter val="547,50"/>
        <filter val="58,33"/>
        <filter val="585,00"/>
        <filter val="59,40"/>
        <filter val="59,50"/>
        <filter val="595,00"/>
        <filter val="60,00"/>
        <filter val="600,00"/>
        <filter val="66,00"/>
        <filter val="68,67"/>
        <filter val="7,00"/>
        <filter val="7,78"/>
        <filter val="70,00"/>
        <filter val="700,00"/>
        <filter val="71,06"/>
        <filter val="717,00"/>
        <filter val="72,00"/>
        <filter val="745,00"/>
        <filter val="750,00"/>
        <filter val="78,00"/>
        <filter val="8,00"/>
        <filter val="8,52"/>
        <filter val="800,00"/>
        <filter val="81,67"/>
        <filter val="85,00"/>
        <filter val="860,00"/>
        <filter val="87,50"/>
        <filter val="90,00"/>
        <filter val="900,00"/>
        <filter val="935,00"/>
        <filter val="99,26"/>
      </filters>
    </filterColumn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56:E56"/>
    <mergeCell ref="P61:T61"/>
    <mergeCell ref="P41:T41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303:E303"/>
    <mergeCell ref="D496:E49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5 X350:X352 X360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6" xr:uid="{00000000-0002-0000-0000-000012000000}">
      <formula1>IF(AK296&gt;0,OR(X296=0,AND(IF(X296-AK296&gt;=0,TRUE,FALSE),X296&gt;0,IF(X296/(H296*K296)=ROUND(X296/(H296*K296),0),TRUE,FALSE))),FALSE)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818</v>
      </c>
      <c r="D6" s="47" t="s">
        <v>819</v>
      </c>
      <c r="E6" s="47"/>
    </row>
    <row r="8" spans="2:8" x14ac:dyDescent="0.2">
      <c r="B8" s="47" t="s">
        <v>19</v>
      </c>
      <c r="C8" s="47" t="s">
        <v>818</v>
      </c>
      <c r="D8" s="47"/>
      <c r="E8" s="47"/>
    </row>
    <row r="10" spans="2:8" x14ac:dyDescent="0.2">
      <c r="B10" s="47" t="s">
        <v>820</v>
      </c>
      <c r="C10" s="47"/>
      <c r="D10" s="47"/>
      <c r="E10" s="47"/>
    </row>
    <row r="11" spans="2:8" x14ac:dyDescent="0.2">
      <c r="B11" s="47" t="s">
        <v>821</v>
      </c>
      <c r="C11" s="47"/>
      <c r="D11" s="47"/>
      <c r="E11" s="47"/>
    </row>
    <row r="12" spans="2:8" x14ac:dyDescent="0.2">
      <c r="B12" s="47" t="s">
        <v>822</v>
      </c>
      <c r="C12" s="47"/>
      <c r="D12" s="47"/>
      <c r="E12" s="47"/>
    </row>
    <row r="13" spans="2:8" x14ac:dyDescent="0.2">
      <c r="B13" s="47" t="s">
        <v>823</v>
      </c>
      <c r="C13" s="47"/>
      <c r="D13" s="47"/>
      <c r="E13" s="47"/>
    </row>
    <row r="14" spans="2:8" x14ac:dyDescent="0.2">
      <c r="B14" s="47" t="s">
        <v>824</v>
      </c>
      <c r="C14" s="47"/>
      <c r="D14" s="47"/>
      <c r="E14" s="47"/>
    </row>
    <row r="15" spans="2:8" x14ac:dyDescent="0.2">
      <c r="B15" s="47" t="s">
        <v>825</v>
      </c>
      <c r="C15" s="47"/>
      <c r="D15" s="47"/>
      <c r="E15" s="47"/>
    </row>
    <row r="16" spans="2:8" x14ac:dyDescent="0.2">
      <c r="B16" s="47" t="s">
        <v>826</v>
      </c>
      <c r="C16" s="47"/>
      <c r="D16" s="47"/>
      <c r="E16" s="47"/>
    </row>
    <row r="17" spans="2:5" x14ac:dyDescent="0.2">
      <c r="B17" s="47" t="s">
        <v>827</v>
      </c>
      <c r="C17" s="47"/>
      <c r="D17" s="47"/>
      <c r="E17" s="47"/>
    </row>
    <row r="18" spans="2:5" x14ac:dyDescent="0.2">
      <c r="B18" s="47" t="s">
        <v>828</v>
      </c>
      <c r="C18" s="47"/>
      <c r="D18" s="47"/>
      <c r="E18" s="47"/>
    </row>
    <row r="19" spans="2:5" x14ac:dyDescent="0.2">
      <c r="B19" s="47" t="s">
        <v>829</v>
      </c>
      <c r="C19" s="47"/>
      <c r="D19" s="47"/>
      <c r="E19" s="47"/>
    </row>
    <row r="20" spans="2:5" x14ac:dyDescent="0.2">
      <c r="B20" s="47" t="s">
        <v>830</v>
      </c>
      <c r="C20" s="47"/>
      <c r="D20" s="47"/>
      <c r="E20" s="47"/>
    </row>
  </sheetData>
  <sheetProtection algorithmName="SHA-512" hashValue="EqE8CXD66PuiGylvW+qo9LbGUkzYpalCE97KVbRZ4keJDL3bEIYhvwa4rH1ks6KAMDWZhP1Wo7vkYKJ9jOoVjQ==" saltValue="EOCfdm/sHUbYX1rqp9DU4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2025-06-20T12:19:51Z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