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6333C0-DC46-411A-B488-C4292E9AE4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X519" i="1" l="1"/>
  <c r="X522" i="1"/>
  <c r="Z27" i="1"/>
  <c r="BN27" i="1"/>
  <c r="Z43" i="1"/>
  <c r="BN43" i="1"/>
  <c r="Z62" i="1"/>
  <c r="BN62" i="1"/>
  <c r="Z74" i="1"/>
  <c r="BN74" i="1"/>
  <c r="Z89" i="1"/>
  <c r="BN89" i="1"/>
  <c r="Z99" i="1"/>
  <c r="BN99" i="1"/>
  <c r="Z112" i="1"/>
  <c r="BN112" i="1"/>
  <c r="Z126" i="1"/>
  <c r="BN126" i="1"/>
  <c r="Z154" i="1"/>
  <c r="BN154" i="1"/>
  <c r="Z170" i="1"/>
  <c r="BN170" i="1"/>
  <c r="Z193" i="1"/>
  <c r="BN193" i="1"/>
  <c r="Z203" i="1"/>
  <c r="BN203" i="1"/>
  <c r="Z215" i="1"/>
  <c r="BN215" i="1"/>
  <c r="Z230" i="1"/>
  <c r="BN230" i="1"/>
  <c r="Z257" i="1"/>
  <c r="BN257" i="1"/>
  <c r="Z299" i="1"/>
  <c r="BN299" i="1"/>
  <c r="Z309" i="1"/>
  <c r="BN309" i="1"/>
  <c r="Z321" i="1"/>
  <c r="BN321" i="1"/>
  <c r="Z336" i="1"/>
  <c r="BN336" i="1"/>
  <c r="Z355" i="1"/>
  <c r="BN355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BP122" i="1"/>
  <c r="BN122" i="1"/>
  <c r="Z122" i="1"/>
  <c r="BP143" i="1"/>
  <c r="BN143" i="1"/>
  <c r="Z143" i="1"/>
  <c r="Y149" i="1"/>
  <c r="BP148" i="1"/>
  <c r="BN148" i="1"/>
  <c r="Z148" i="1"/>
  <c r="Z149" i="1" s="1"/>
  <c r="BP152" i="1"/>
  <c r="BN152" i="1"/>
  <c r="Z152" i="1"/>
  <c r="BP168" i="1"/>
  <c r="BN168" i="1"/>
  <c r="Z168" i="1"/>
  <c r="BP178" i="1"/>
  <c r="BN178" i="1"/>
  <c r="Z178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BP295" i="1"/>
  <c r="BN295" i="1"/>
  <c r="Z295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7" i="1"/>
  <c r="BN97" i="1"/>
  <c r="Z106" i="1"/>
  <c r="BN106" i="1"/>
  <c r="BP114" i="1"/>
  <c r="BN114" i="1"/>
  <c r="Z114" i="1"/>
  <c r="BP118" i="1"/>
  <c r="BN118" i="1"/>
  <c r="Z118" i="1"/>
  <c r="BP133" i="1"/>
  <c r="BN133" i="1"/>
  <c r="Z133" i="1"/>
  <c r="Y161" i="1"/>
  <c r="BP160" i="1"/>
  <c r="BN160" i="1"/>
  <c r="Z160" i="1"/>
  <c r="Z161" i="1" s="1"/>
  <c r="Y174" i="1"/>
  <c r="BP164" i="1"/>
  <c r="BN164" i="1"/>
  <c r="Z164" i="1"/>
  <c r="BP172" i="1"/>
  <c r="BN172" i="1"/>
  <c r="Z172" i="1"/>
  <c r="Y205" i="1"/>
  <c r="BP197" i="1"/>
  <c r="BN197" i="1"/>
  <c r="Z197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16" i="1"/>
  <c r="Y115" i="1"/>
  <c r="Y139" i="1"/>
  <c r="Y180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425" i="1"/>
  <c r="F9" i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18" i="1"/>
  <c r="O528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Z461" i="1" s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18" i="1" l="1"/>
  <c r="Z324" i="1"/>
  <c r="Z71" i="1"/>
  <c r="Z44" i="1"/>
  <c r="Z80" i="1"/>
  <c r="Z58" i="1"/>
  <c r="Z123" i="1"/>
  <c r="Z276" i="1"/>
  <c r="Z269" i="1"/>
  <c r="Z233" i="1"/>
  <c r="Z109" i="1"/>
  <c r="Z65" i="1"/>
  <c r="Z367" i="1"/>
  <c r="Z155" i="1"/>
  <c r="Z511" i="1"/>
  <c r="Z493" i="1"/>
  <c r="Z471" i="1"/>
  <c r="Z504" i="1"/>
  <c r="Z455" i="1"/>
  <c r="Z332" i="1"/>
  <c r="Z261" i="1"/>
  <c r="Z205" i="1"/>
  <c r="Z32" i="1"/>
  <c r="Y522" i="1"/>
  <c r="Y519" i="1"/>
  <c r="Z379" i="1"/>
  <c r="Z357" i="1"/>
  <c r="Z338" i="1"/>
  <c r="Z217" i="1"/>
  <c r="Z407" i="1"/>
  <c r="Z101" i="1"/>
  <c r="Y520" i="1"/>
  <c r="Z300" i="1"/>
  <c r="Z252" i="1"/>
  <c r="Z523" i="1" s="1"/>
  <c r="Y518" i="1"/>
  <c r="Y521" i="1" l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<sst xmlns="http://schemas.openxmlformats.org/spreadsheetml/2006/main" count="2344" uniqueCount="832">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</sst>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831</v>
      </c>
      <c r="I5" s="699"/>
      <c r="J5" s="699"/>
      <c r="K5" s="699"/>
      <c r="L5" s="699"/>
      <c r="M5" s="700"/>
      <c r="N5" s="58"/>
      <c r="P5" s="24" t="s">
        <v>10</v>
      </c>
      <c r="Q5" s="639">
        <v>45831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14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1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 t="s">
        <v>19</v>
      </c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20</v>
      </c>
      <c r="Q8" s="776">
        <v>0.5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21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22</v>
      </c>
      <c r="Q10" s="781"/>
      <c r="R10" s="782"/>
      <c r="U10" s="24" t="s">
        <v>23</v>
      </c>
      <c r="V10" s="899" t="s">
        <v>24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0"/>
      <c r="R11" s="640"/>
      <c r="U11" s="24" t="s">
        <v>27</v>
      </c>
      <c r="V11" s="646" t="s">
        <v>28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29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30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31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32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33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35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811" t="s">
        <v>38</v>
      </c>
      <c r="D17" s="593" t="s">
        <v>39</v>
      </c>
      <c r="E17" s="59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843"/>
      <c r="R17" s="843"/>
      <c r="S17" s="843"/>
      <c r="T17" s="594"/>
      <c r="U17" s="610" t="s">
        <v>51</v>
      </c>
      <c r="V17" s="611"/>
      <c r="W17" s="593" t="s">
        <v>52</v>
      </c>
      <c r="X17" s="593" t="s">
        <v>53</v>
      </c>
      <c r="Y17" s="608" t="s">
        <v>54</v>
      </c>
      <c r="Z17" s="724" t="s">
        <v>55</v>
      </c>
      <c r="AA17" s="654" t="s">
        <v>56</v>
      </c>
      <c r="AB17" s="654" t="s">
        <v>57</v>
      </c>
      <c r="AC17" s="654" t="s">
        <v>58</v>
      </c>
      <c r="AD17" s="654" t="s">
        <v>59</v>
      </c>
      <c r="AE17" s="655"/>
      <c r="AF17" s="656"/>
      <c r="AG17" s="66"/>
      <c r="BD17" s="65" t="s">
        <v>60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61</v>
      </c>
      <c r="V18" s="67" t="s">
        <v>62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1" t="s">
        <v>69</v>
      </c>
      <c r="Q22" s="599"/>
      <c r="R22" s="599"/>
      <c r="S22" s="599"/>
      <c r="T22" s="600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72</v>
      </c>
      <c r="Q23" s="615"/>
      <c r="R23" s="615"/>
      <c r="S23" s="615"/>
      <c r="T23" s="615"/>
      <c r="U23" s="615"/>
      <c r="V23" s="616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72</v>
      </c>
      <c r="Q24" s="615"/>
      <c r="R24" s="615"/>
      <c r="S24" s="615"/>
      <c r="T24" s="615"/>
      <c r="U24" s="615"/>
      <c r="V24" s="616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72</v>
      </c>
      <c r="Q32" s="615"/>
      <c r="R32" s="615"/>
      <c r="S32" s="615"/>
      <c r="T32" s="615"/>
      <c r="U32" s="615"/>
      <c r="V32" s="616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72</v>
      </c>
      <c r="Q33" s="615"/>
      <c r="R33" s="615"/>
      <c r="S33" s="615"/>
      <c r="T33" s="615"/>
      <c r="U33" s="615"/>
      <c r="V33" s="616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72</v>
      </c>
      <c r="Q36" s="615"/>
      <c r="R36" s="615"/>
      <c r="S36" s="615"/>
      <c r="T36" s="615"/>
      <c r="U36" s="615"/>
      <c r="V36" s="616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72</v>
      </c>
      <c r="Q37" s="615"/>
      <c r="R37" s="615"/>
      <c r="S37" s="615"/>
      <c r="T37" s="615"/>
      <c r="U37" s="615"/>
      <c r="V37" s="616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72</v>
      </c>
      <c r="Q44" s="615"/>
      <c r="R44" s="615"/>
      <c r="S44" s="615"/>
      <c r="T44" s="615"/>
      <c r="U44" s="615"/>
      <c r="V44" s="616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72</v>
      </c>
      <c r="Q45" s="615"/>
      <c r="R45" s="615"/>
      <c r="S45" s="615"/>
      <c r="T45" s="615"/>
      <c r="U45" s="615"/>
      <c r="V45" s="616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7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72</v>
      </c>
      <c r="Q48" s="615"/>
      <c r="R48" s="615"/>
      <c r="S48" s="615"/>
      <c r="T48" s="615"/>
      <c r="U48" s="615"/>
      <c r="V48" s="616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72</v>
      </c>
      <c r="Q49" s="615"/>
      <c r="R49" s="615"/>
      <c r="S49" s="615"/>
      <c r="T49" s="615"/>
      <c r="U49" s="615"/>
      <c r="V49" s="616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70</v>
      </c>
      <c r="X53" s="583">
        <v>222</v>
      </c>
      <c r="Y53" s="58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230.94166666666666</v>
      </c>
      <c r="BN53" s="64">
        <f t="shared" si="8"/>
        <v>235.93499999999997</v>
      </c>
      <c r="BO53" s="64">
        <f t="shared" si="9"/>
        <v>0.32118055555555552</v>
      </c>
      <c r="BP53" s="64">
        <f t="shared" si="10"/>
        <v>0.328125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70</v>
      </c>
      <c r="X57" s="583">
        <v>212</v>
      </c>
      <c r="Y57" s="584">
        <f t="shared" si="6"/>
        <v>216</v>
      </c>
      <c r="Z57" s="36">
        <f>IFERROR(IF(Y57=0,"",ROUNDUP(Y57/H57,0)*0.00902),"")</f>
        <v>0.43296000000000001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221.89333333333332</v>
      </c>
      <c r="BN57" s="64">
        <f t="shared" si="8"/>
        <v>226.08</v>
      </c>
      <c r="BO57" s="64">
        <f t="shared" si="9"/>
        <v>0.35690235690235694</v>
      </c>
      <c r="BP57" s="64">
        <f t="shared" si="10"/>
        <v>0.36363636363636365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72</v>
      </c>
      <c r="Q58" s="615"/>
      <c r="R58" s="615"/>
      <c r="S58" s="615"/>
      <c r="T58" s="615"/>
      <c r="U58" s="615"/>
      <c r="V58" s="616"/>
      <c r="W58" s="37" t="s">
        <v>73</v>
      </c>
      <c r="X58" s="585">
        <f>IFERROR(X52/H52,"0")+IFERROR(X53/H53,"0")+IFERROR(X54/H54,"0")+IFERROR(X55/H55,"0")+IFERROR(X56/H56,"0")+IFERROR(X57/H57,"0")</f>
        <v>67.666666666666671</v>
      </c>
      <c r="Y58" s="585">
        <f>IFERROR(Y52/H52,"0")+IFERROR(Y53/H53,"0")+IFERROR(Y54/H54,"0")+IFERROR(Y55/H55,"0")+IFERROR(Y56/H56,"0")+IFERROR(Y57/H57,"0")</f>
        <v>69</v>
      </c>
      <c r="Z58" s="585">
        <f>IFERROR(IF(Z52="",0,Z52),"0")+IFERROR(IF(Z53="",0,Z53),"0")+IFERROR(IF(Z54="",0,Z54),"0")+IFERROR(IF(Z55="",0,Z55),"0")+IFERROR(IF(Z56="",0,Z56),"0")+IFERROR(IF(Z57="",0,Z57),"0")</f>
        <v>0.83153999999999995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72</v>
      </c>
      <c r="Q59" s="615"/>
      <c r="R59" s="615"/>
      <c r="S59" s="615"/>
      <c r="T59" s="615"/>
      <c r="U59" s="615"/>
      <c r="V59" s="616"/>
      <c r="W59" s="37" t="s">
        <v>70</v>
      </c>
      <c r="X59" s="585">
        <f>IFERROR(SUM(X52:X57),"0")</f>
        <v>434</v>
      </c>
      <c r="Y59" s="585">
        <f>IFERROR(SUM(Y52:Y57),"0")</f>
        <v>442.8</v>
      </c>
      <c r="Z59" s="37"/>
      <c r="AA59" s="586"/>
      <c r="AB59" s="586"/>
      <c r="AC59" s="586"/>
    </row>
    <row r="60" spans="1:68" ht="14.25" hidden="1" customHeight="1" x14ac:dyDescent="0.25">
      <c r="A60" s="597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70</v>
      </c>
      <c r="X61" s="583">
        <v>1200</v>
      </c>
      <c r="Y61" s="584">
        <f>IFERROR(IF(X61="",0,CEILING((X61/$H61),1)*$H61),"")</f>
        <v>1209.6000000000001</v>
      </c>
      <c r="Z61" s="36">
        <f>IFERROR(IF(Y61=0,"",ROUNDUP(Y61/H61,0)*0.01898),"")</f>
        <v>2.1257600000000001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1248.3333333333333</v>
      </c>
      <c r="BN61" s="64">
        <f>IFERROR(Y61*I61/H61,"0")</f>
        <v>1258.3200000000002</v>
      </c>
      <c r="BO61" s="64">
        <f>IFERROR(1/J61*(X61/H61),"0")</f>
        <v>1.7361111111111109</v>
      </c>
      <c r="BP61" s="64">
        <f>IFERROR(1/J61*(Y61/H61),"0")</f>
        <v>1.75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70</v>
      </c>
      <c r="X64" s="583">
        <v>38</v>
      </c>
      <c r="Y64" s="584">
        <f>IFERROR(IF(X64="",0,CEILING((X64/$H64),1)*$H64),"")</f>
        <v>40.5</v>
      </c>
      <c r="Z64" s="36">
        <f>IFERROR(IF(Y64=0,"",ROUNDUP(Y64/H64,0)*0.00651),"")</f>
        <v>9.7650000000000001E-2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40.533333333333331</v>
      </c>
      <c r="BN64" s="64">
        <f>IFERROR(Y64*I64/H64,"0")</f>
        <v>43.199999999999996</v>
      </c>
      <c r="BO64" s="64">
        <f>IFERROR(1/J64*(X64/H64),"0")</f>
        <v>7.7330077330077324E-2</v>
      </c>
      <c r="BP64" s="64">
        <f>IFERROR(1/J64*(Y64/H64),"0")</f>
        <v>8.2417582417582416E-2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72</v>
      </c>
      <c r="Q65" s="615"/>
      <c r="R65" s="615"/>
      <c r="S65" s="615"/>
      <c r="T65" s="615"/>
      <c r="U65" s="615"/>
      <c r="V65" s="616"/>
      <c r="W65" s="37" t="s">
        <v>73</v>
      </c>
      <c r="X65" s="585">
        <f>IFERROR(X61/H61,"0")+IFERROR(X62/H62,"0")+IFERROR(X63/H63,"0")+IFERROR(X64/H64,"0")</f>
        <v>125.18518518518518</v>
      </c>
      <c r="Y65" s="585">
        <f>IFERROR(Y61/H61,"0")+IFERROR(Y62/H62,"0")+IFERROR(Y63/H63,"0")+IFERROR(Y64/H64,"0")</f>
        <v>127</v>
      </c>
      <c r="Z65" s="585">
        <f>IFERROR(IF(Z61="",0,Z61),"0")+IFERROR(IF(Z62="",0,Z62),"0")+IFERROR(IF(Z63="",0,Z63),"0")+IFERROR(IF(Z64="",0,Z64),"0")</f>
        <v>2.2234099999999999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72</v>
      </c>
      <c r="Q66" s="615"/>
      <c r="R66" s="615"/>
      <c r="S66" s="615"/>
      <c r="T66" s="615"/>
      <c r="U66" s="615"/>
      <c r="V66" s="616"/>
      <c r="W66" s="37" t="s">
        <v>70</v>
      </c>
      <c r="X66" s="585">
        <f>IFERROR(SUM(X61:X64),"0")</f>
        <v>1238</v>
      </c>
      <c r="Y66" s="585">
        <f>IFERROR(SUM(Y61:Y64),"0")</f>
        <v>1250.1000000000001</v>
      </c>
      <c r="Z66" s="37"/>
      <c r="AA66" s="586"/>
      <c r="AB66" s="586"/>
      <c r="AC66" s="586"/>
    </row>
    <row r="67" spans="1:68" ht="14.25" hidden="1" customHeight="1" x14ac:dyDescent="0.25">
      <c r="A67" s="597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72</v>
      </c>
      <c r="Q71" s="615"/>
      <c r="R71" s="615"/>
      <c r="S71" s="615"/>
      <c r="T71" s="615"/>
      <c r="U71" s="615"/>
      <c r="V71" s="616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72</v>
      </c>
      <c r="Q72" s="615"/>
      <c r="R72" s="615"/>
      <c r="S72" s="615"/>
      <c r="T72" s="615"/>
      <c r="U72" s="615"/>
      <c r="V72" s="616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72</v>
      </c>
      <c r="Q80" s="615"/>
      <c r="R80" s="615"/>
      <c r="S80" s="615"/>
      <c r="T80" s="615"/>
      <c r="U80" s="615"/>
      <c r="V80" s="616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72</v>
      </c>
      <c r="Q81" s="615"/>
      <c r="R81" s="615"/>
      <c r="S81" s="615"/>
      <c r="T81" s="615"/>
      <c r="U81" s="615"/>
      <c r="V81" s="616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72</v>
      </c>
      <c r="Q85" s="615"/>
      <c r="R85" s="615"/>
      <c r="S85" s="615"/>
      <c r="T85" s="615"/>
      <c r="U85" s="615"/>
      <c r="V85" s="616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72</v>
      </c>
      <c r="Q86" s="615"/>
      <c r="R86" s="615"/>
      <c r="S86" s="615"/>
      <c r="T86" s="615"/>
      <c r="U86" s="615"/>
      <c r="V86" s="616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24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70</v>
      </c>
      <c r="X89" s="583">
        <v>81</v>
      </c>
      <c r="Y89" s="584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84.262499999999989</v>
      </c>
      <c r="BN89" s="64">
        <f>IFERROR(Y89*I89/H89,"0")</f>
        <v>89.88</v>
      </c>
      <c r="BO89" s="64">
        <f>IFERROR(1/J89*(X89/H89),"0")</f>
        <v>0.11718749999999999</v>
      </c>
      <c r="BP89" s="64">
        <f>IFERROR(1/J89*(Y89/H89),"0")</f>
        <v>0.125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70</v>
      </c>
      <c r="X91" s="583">
        <v>180</v>
      </c>
      <c r="Y91" s="584">
        <f>IFERROR(IF(X91="",0,CEILING((X91/$H91),1)*$H91),"")</f>
        <v>180</v>
      </c>
      <c r="Z91" s="36">
        <f>IFERROR(IF(Y91=0,"",ROUNDUP(Y91/H91,0)*0.00902),"")</f>
        <v>0.36080000000000001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188.39999999999998</v>
      </c>
      <c r="BN91" s="64">
        <f>IFERROR(Y91*I91/H91,"0")</f>
        <v>188.39999999999998</v>
      </c>
      <c r="BO91" s="64">
        <f>IFERROR(1/J91*(X91/H91),"0")</f>
        <v>0.30303030303030304</v>
      </c>
      <c r="BP91" s="64">
        <f>IFERROR(1/J91*(Y91/H91),"0")</f>
        <v>0.30303030303030304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72</v>
      </c>
      <c r="Q92" s="615"/>
      <c r="R92" s="615"/>
      <c r="S92" s="615"/>
      <c r="T92" s="615"/>
      <c r="U92" s="615"/>
      <c r="V92" s="616"/>
      <c r="W92" s="37" t="s">
        <v>73</v>
      </c>
      <c r="X92" s="585">
        <f>IFERROR(X89/H89,"0")+IFERROR(X90/H90,"0")+IFERROR(X91/H91,"0")</f>
        <v>47.5</v>
      </c>
      <c r="Y92" s="585">
        <f>IFERROR(Y89/H89,"0")+IFERROR(Y90/H90,"0")+IFERROR(Y91/H91,"0")</f>
        <v>48</v>
      </c>
      <c r="Z92" s="585">
        <f>IFERROR(IF(Z89="",0,Z89),"0")+IFERROR(IF(Z90="",0,Z90),"0")+IFERROR(IF(Z91="",0,Z91),"0")</f>
        <v>0.51263999999999998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72</v>
      </c>
      <c r="Q93" s="615"/>
      <c r="R93" s="615"/>
      <c r="S93" s="615"/>
      <c r="T93" s="615"/>
      <c r="U93" s="615"/>
      <c r="V93" s="616"/>
      <c r="W93" s="37" t="s">
        <v>70</v>
      </c>
      <c r="X93" s="585">
        <f>IFERROR(SUM(X89:X91),"0")</f>
        <v>261</v>
      </c>
      <c r="Y93" s="585">
        <f>IFERROR(SUM(Y89:Y91),"0")</f>
        <v>266.39999999999998</v>
      </c>
      <c r="Z93" s="37"/>
      <c r="AA93" s="586"/>
      <c r="AB93" s="586"/>
      <c r="AC93" s="586"/>
    </row>
    <row r="94" spans="1:68" ht="14.25" hidden="1" customHeight="1" x14ac:dyDescent="0.25">
      <c r="A94" s="597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97" t="s">
        <v>191</v>
      </c>
      <c r="Q95" s="599"/>
      <c r="R95" s="599"/>
      <c r="S95" s="599"/>
      <c r="T95" s="600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90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70</v>
      </c>
      <c r="X100" s="583">
        <v>66</v>
      </c>
      <c r="Y100" s="584">
        <f t="shared" si="16"/>
        <v>67.319999999999993</v>
      </c>
      <c r="Z100" s="36">
        <f>IFERROR(IF(Y100=0,"",ROUNDUP(Y100/H100,0)*0.00651),"")</f>
        <v>0.22134000000000001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74.599999999999994</v>
      </c>
      <c r="BN100" s="64">
        <f t="shared" si="18"/>
        <v>76.091999999999985</v>
      </c>
      <c r="BO100" s="64">
        <f t="shared" si="19"/>
        <v>0.18315018315018317</v>
      </c>
      <c r="BP100" s="64">
        <f t="shared" si="20"/>
        <v>0.18681318681318682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72</v>
      </c>
      <c r="Q101" s="615"/>
      <c r="R101" s="615"/>
      <c r="S101" s="615"/>
      <c r="T101" s="615"/>
      <c r="U101" s="615"/>
      <c r="V101" s="616"/>
      <c r="W101" s="37" t="s">
        <v>73</v>
      </c>
      <c r="X101" s="585">
        <f>IFERROR(X95/H95,"0")+IFERROR(X96/H96,"0")+IFERROR(X97/H97,"0")+IFERROR(X98/H98,"0")+IFERROR(X99/H99,"0")+IFERROR(X100/H100,"0")</f>
        <v>33.333333333333336</v>
      </c>
      <c r="Y101" s="585">
        <f>IFERROR(Y95/H95,"0")+IFERROR(Y96/H96,"0")+IFERROR(Y97/H97,"0")+IFERROR(Y98/H98,"0")+IFERROR(Y99/H99,"0")+IFERROR(Y100/H100,"0")</f>
        <v>34</v>
      </c>
      <c r="Z101" s="585">
        <f>IFERROR(IF(Z95="",0,Z95),"0")+IFERROR(IF(Z96="",0,Z96),"0")+IFERROR(IF(Z97="",0,Z97),"0")+IFERROR(IF(Z98="",0,Z98),"0")+IFERROR(IF(Z99="",0,Z99),"0")+IFERROR(IF(Z100="",0,Z100),"0")</f>
        <v>0.22134000000000001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72</v>
      </c>
      <c r="Q102" s="615"/>
      <c r="R102" s="615"/>
      <c r="S102" s="615"/>
      <c r="T102" s="615"/>
      <c r="U102" s="615"/>
      <c r="V102" s="616"/>
      <c r="W102" s="37" t="s">
        <v>70</v>
      </c>
      <c r="X102" s="585">
        <f>IFERROR(SUM(X95:X100),"0")</f>
        <v>66</v>
      </c>
      <c r="Y102" s="585">
        <f>IFERROR(SUM(Y95:Y100),"0")</f>
        <v>67.319999999999993</v>
      </c>
      <c r="Z102" s="37"/>
      <c r="AA102" s="586"/>
      <c r="AB102" s="586"/>
      <c r="AC102" s="586"/>
    </row>
    <row r="103" spans="1:68" ht="16.5" hidden="1" customHeight="1" x14ac:dyDescent="0.25">
      <c r="A103" s="624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70</v>
      </c>
      <c r="X105" s="583">
        <v>200</v>
      </c>
      <c r="Y105" s="58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70</v>
      </c>
      <c r="X106" s="583">
        <v>36</v>
      </c>
      <c r="Y106" s="584">
        <f>IFERROR(IF(X106="",0,CEILING((X106/$H106),1)*$H106),"")</f>
        <v>37.5</v>
      </c>
      <c r="Z106" s="36">
        <f>IFERROR(IF(Y106=0,"",ROUNDUP(Y106/H106,0)*0.00902),"")</f>
        <v>9.0200000000000002E-2</v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38.015999999999998</v>
      </c>
      <c r="BN106" s="64">
        <f>IFERROR(Y106*I106/H106,"0")</f>
        <v>39.6</v>
      </c>
      <c r="BO106" s="64">
        <f>IFERROR(1/J106*(X106/H106),"0")</f>
        <v>7.2727272727272724E-2</v>
      </c>
      <c r="BP106" s="64">
        <f>IFERROR(1/J106*(Y106/H106),"0")</f>
        <v>7.575757575757576E-2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72</v>
      </c>
      <c r="Q109" s="615"/>
      <c r="R109" s="615"/>
      <c r="S109" s="615"/>
      <c r="T109" s="615"/>
      <c r="U109" s="615"/>
      <c r="V109" s="616"/>
      <c r="W109" s="37" t="s">
        <v>73</v>
      </c>
      <c r="X109" s="585">
        <f>IFERROR(X105/H105,"0")+IFERROR(X106/H106,"0")+IFERROR(X107/H107,"0")+IFERROR(X108/H108,"0")</f>
        <v>28.11851851851852</v>
      </c>
      <c r="Y109" s="585">
        <f>IFERROR(Y105/H105,"0")+IFERROR(Y106/H106,"0")+IFERROR(Y107/H107,"0")+IFERROR(Y108/H108,"0")</f>
        <v>29</v>
      </c>
      <c r="Z109" s="585">
        <f>IFERROR(IF(Z105="",0,Z105),"0")+IFERROR(IF(Z106="",0,Z106),"0")+IFERROR(IF(Z107="",0,Z107),"0")+IFERROR(IF(Z108="",0,Z108),"0")</f>
        <v>0.45082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72</v>
      </c>
      <c r="Q110" s="615"/>
      <c r="R110" s="615"/>
      <c r="S110" s="615"/>
      <c r="T110" s="615"/>
      <c r="U110" s="615"/>
      <c r="V110" s="616"/>
      <c r="W110" s="37" t="s">
        <v>70</v>
      </c>
      <c r="X110" s="585">
        <f>IFERROR(SUM(X105:X108),"0")</f>
        <v>236</v>
      </c>
      <c r="Y110" s="585">
        <f>IFERROR(SUM(Y105:Y108),"0")</f>
        <v>242.70000000000002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72</v>
      </c>
      <c r="Q115" s="615"/>
      <c r="R115" s="615"/>
      <c r="S115" s="615"/>
      <c r="T115" s="615"/>
      <c r="U115" s="615"/>
      <c r="V115" s="616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72</v>
      </c>
      <c r="Q116" s="615"/>
      <c r="R116" s="615"/>
      <c r="S116" s="615"/>
      <c r="T116" s="615"/>
      <c r="U116" s="615"/>
      <c r="V116" s="616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70</v>
      </c>
      <c r="X118" s="583">
        <v>14</v>
      </c>
      <c r="Y118" s="584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14.886666666666667</v>
      </c>
      <c r="BN118" s="64">
        <f>IFERROR(Y118*I118/H118,"0")</f>
        <v>17.225999999999999</v>
      </c>
      <c r="BO118" s="64">
        <f>IFERROR(1/J118*(X118/H118),"0")</f>
        <v>2.7006172839506175E-2</v>
      </c>
      <c r="BP118" s="64">
        <f>IFERROR(1/J118*(Y118/H118),"0")</f>
        <v>3.125E-2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8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70</v>
      </c>
      <c r="X120" s="583">
        <v>165</v>
      </c>
      <c r="Y120" s="584">
        <f>IFERROR(IF(X120="",0,CEILING((X120/$H120),1)*$H120),"")</f>
        <v>166.32</v>
      </c>
      <c r="Z120" s="36">
        <f>IFERROR(IF(Y120=0,"",ROUNDUP(Y120/H120,0)*0.00651),"")</f>
        <v>0.54683999999999999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185.5</v>
      </c>
      <c r="BN120" s="64">
        <f>IFERROR(Y120*I120/H120,"0")</f>
        <v>186.98400000000001</v>
      </c>
      <c r="BO120" s="64">
        <f>IFERROR(1/J120*(X120/H120),"0")</f>
        <v>0.45787545787545786</v>
      </c>
      <c r="BP120" s="64">
        <f>IFERROR(1/J120*(Y120/H120),"0")</f>
        <v>0.46153846153846156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72</v>
      </c>
      <c r="Q123" s="615"/>
      <c r="R123" s="615"/>
      <c r="S123" s="615"/>
      <c r="T123" s="615"/>
      <c r="U123" s="615"/>
      <c r="V123" s="616"/>
      <c r="W123" s="37" t="s">
        <v>73</v>
      </c>
      <c r="X123" s="585">
        <f>IFERROR(X118/H118,"0")+IFERROR(X119/H119,"0")+IFERROR(X120/H120,"0")+IFERROR(X121/H121,"0")+IFERROR(X122/H122,"0")</f>
        <v>85.061728395061721</v>
      </c>
      <c r="Y123" s="585">
        <f>IFERROR(Y118/H118,"0")+IFERROR(Y119/H119,"0")+IFERROR(Y120/H120,"0")+IFERROR(Y121/H121,"0")+IFERROR(Y122/H122,"0")</f>
        <v>86</v>
      </c>
      <c r="Z123" s="585">
        <f>IFERROR(IF(Z118="",0,Z118),"0")+IFERROR(IF(Z119="",0,Z119),"0")+IFERROR(IF(Z120="",0,Z120),"0")+IFERROR(IF(Z121="",0,Z121),"0")+IFERROR(IF(Z122="",0,Z122),"0")</f>
        <v>0.58479999999999999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72</v>
      </c>
      <c r="Q124" s="615"/>
      <c r="R124" s="615"/>
      <c r="S124" s="615"/>
      <c r="T124" s="615"/>
      <c r="U124" s="615"/>
      <c r="V124" s="616"/>
      <c r="W124" s="37" t="s">
        <v>70</v>
      </c>
      <c r="X124" s="585">
        <f>IFERROR(SUM(X118:X122),"0")</f>
        <v>179</v>
      </c>
      <c r="Y124" s="585">
        <f>IFERROR(SUM(Y118:Y122),"0")</f>
        <v>182.51999999999998</v>
      </c>
      <c r="Z124" s="37"/>
      <c r="AA124" s="586"/>
      <c r="AB124" s="586"/>
      <c r="AC124" s="586"/>
    </row>
    <row r="125" spans="1:68" ht="14.25" hidden="1" customHeight="1" x14ac:dyDescent="0.25">
      <c r="A125" s="597" t="s">
        <v>174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72</v>
      </c>
      <c r="Q128" s="615"/>
      <c r="R128" s="615"/>
      <c r="S128" s="615"/>
      <c r="T128" s="615"/>
      <c r="U128" s="615"/>
      <c r="V128" s="616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72</v>
      </c>
      <c r="Q129" s="615"/>
      <c r="R129" s="615"/>
      <c r="S129" s="615"/>
      <c r="T129" s="615"/>
      <c r="U129" s="615"/>
      <c r="V129" s="616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239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103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70</v>
      </c>
      <c r="X133" s="583">
        <v>69</v>
      </c>
      <c r="Y133" s="584">
        <f>IFERROR(IF(X133="",0,CEILING((X133/$H133),1)*$H133),"")</f>
        <v>70.400000000000006</v>
      </c>
      <c r="Z133" s="36">
        <f>IFERROR(IF(Y133=0,"",ROUNDUP(Y133/H133,0)*0.00651),"")</f>
        <v>0.14322000000000001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72.881249999999994</v>
      </c>
      <c r="BN133" s="64">
        <f>IFERROR(Y133*I133/H133,"0")</f>
        <v>74.36</v>
      </c>
      <c r="BO133" s="64">
        <f>IFERROR(1/J133*(X133/H133),"0")</f>
        <v>0.11847527472527473</v>
      </c>
      <c r="BP133" s="64">
        <f>IFERROR(1/J133*(Y133/H133),"0")</f>
        <v>0.12087912087912089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72</v>
      </c>
      <c r="Q134" s="615"/>
      <c r="R134" s="615"/>
      <c r="S134" s="615"/>
      <c r="T134" s="615"/>
      <c r="U134" s="615"/>
      <c r="V134" s="616"/>
      <c r="W134" s="37" t="s">
        <v>73</v>
      </c>
      <c r="X134" s="585">
        <f>IFERROR(X132/H132,"0")+IFERROR(X133/H133,"0")</f>
        <v>21.5625</v>
      </c>
      <c r="Y134" s="585">
        <f>IFERROR(Y132/H132,"0")+IFERROR(Y133/H133,"0")</f>
        <v>22</v>
      </c>
      <c r="Z134" s="585">
        <f>IFERROR(IF(Z132="",0,Z132),"0")+IFERROR(IF(Z133="",0,Z133),"0")</f>
        <v>0.14322000000000001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72</v>
      </c>
      <c r="Q135" s="615"/>
      <c r="R135" s="615"/>
      <c r="S135" s="615"/>
      <c r="T135" s="615"/>
      <c r="U135" s="615"/>
      <c r="V135" s="616"/>
      <c r="W135" s="37" t="s">
        <v>70</v>
      </c>
      <c r="X135" s="585">
        <f>IFERROR(SUM(X132:X133),"0")</f>
        <v>69</v>
      </c>
      <c r="Y135" s="585">
        <f>IFERROR(SUM(Y132:Y133),"0")</f>
        <v>70.400000000000006</v>
      </c>
      <c r="Z135" s="37"/>
      <c r="AA135" s="586"/>
      <c r="AB135" s="586"/>
      <c r="AC135" s="586"/>
    </row>
    <row r="136" spans="1:68" ht="14.25" hidden="1" customHeight="1" x14ac:dyDescent="0.25">
      <c r="A136" s="597" t="s">
        <v>64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70</v>
      </c>
      <c r="X138" s="583">
        <v>50</v>
      </c>
      <c r="Y138" s="584">
        <f>IFERROR(IF(X138="",0,CEILING((X138/$H138),1)*$H138),"")</f>
        <v>50.4</v>
      </c>
      <c r="Z138" s="36">
        <f>IFERROR(IF(Y138=0,"",ROUNDUP(Y138/H138,0)*0.00651),"")</f>
        <v>0.11718000000000001</v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54.785714285714292</v>
      </c>
      <c r="BN138" s="64">
        <f>IFERROR(Y138*I138/H138,"0")</f>
        <v>55.223999999999997</v>
      </c>
      <c r="BO138" s="64">
        <f>IFERROR(1/J138*(X138/H138),"0")</f>
        <v>9.8116169544740978E-2</v>
      </c>
      <c r="BP138" s="64">
        <f>IFERROR(1/J138*(Y138/H138),"0")</f>
        <v>9.8901098901098911E-2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72</v>
      </c>
      <c r="Q139" s="615"/>
      <c r="R139" s="615"/>
      <c r="S139" s="615"/>
      <c r="T139" s="615"/>
      <c r="U139" s="615"/>
      <c r="V139" s="616"/>
      <c r="W139" s="37" t="s">
        <v>73</v>
      </c>
      <c r="X139" s="585">
        <f>IFERROR(X137/H137,"0")+IFERROR(X138/H138,"0")</f>
        <v>17.857142857142858</v>
      </c>
      <c r="Y139" s="585">
        <f>IFERROR(Y137/H137,"0")+IFERROR(Y138/H138,"0")</f>
        <v>18</v>
      </c>
      <c r="Z139" s="585">
        <f>IFERROR(IF(Z137="",0,Z137),"0")+IFERROR(IF(Z138="",0,Z138),"0")</f>
        <v>0.11718000000000001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72</v>
      </c>
      <c r="Q140" s="615"/>
      <c r="R140" s="615"/>
      <c r="S140" s="615"/>
      <c r="T140" s="615"/>
      <c r="U140" s="615"/>
      <c r="V140" s="616"/>
      <c r="W140" s="37" t="s">
        <v>70</v>
      </c>
      <c r="X140" s="585">
        <f>IFERROR(SUM(X137:X138),"0")</f>
        <v>50</v>
      </c>
      <c r="Y140" s="585">
        <f>IFERROR(SUM(Y137:Y138),"0")</f>
        <v>50.4</v>
      </c>
      <c r="Z140" s="37"/>
      <c r="AA140" s="586"/>
      <c r="AB140" s="586"/>
      <c r="AC140" s="586"/>
    </row>
    <row r="141" spans="1:68" ht="14.25" hidden="1" customHeight="1" x14ac:dyDescent="0.25">
      <c r="A141" s="597" t="s">
        <v>74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70</v>
      </c>
      <c r="X143" s="583">
        <v>35</v>
      </c>
      <c r="Y143" s="584">
        <f>IFERROR(IF(X143="",0,CEILING((X143/$H143),1)*$H143),"")</f>
        <v>36.96</v>
      </c>
      <c r="Z143" s="36">
        <f>IFERROR(IF(Y143=0,"",ROUNDUP(Y143/H143,0)*0.00651),"")</f>
        <v>9.1139999999999999E-2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38.553030303030305</v>
      </c>
      <c r="BN143" s="64">
        <f>IFERROR(Y143*I143/H143,"0")</f>
        <v>40.711999999999996</v>
      </c>
      <c r="BO143" s="64">
        <f>IFERROR(1/J143*(X143/H143),"0")</f>
        <v>7.2843822843822847E-2</v>
      </c>
      <c r="BP143" s="64">
        <f>IFERROR(1/J143*(Y143/H143),"0")</f>
        <v>7.6923076923076927E-2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72</v>
      </c>
      <c r="Q144" s="615"/>
      <c r="R144" s="615"/>
      <c r="S144" s="615"/>
      <c r="T144" s="615"/>
      <c r="U144" s="615"/>
      <c r="V144" s="616"/>
      <c r="W144" s="37" t="s">
        <v>73</v>
      </c>
      <c r="X144" s="585">
        <f>IFERROR(X142/H142,"0")+IFERROR(X143/H143,"0")</f>
        <v>13.257575757575758</v>
      </c>
      <c r="Y144" s="585">
        <f>IFERROR(Y142/H142,"0")+IFERROR(Y143/H143,"0")</f>
        <v>14</v>
      </c>
      <c r="Z144" s="585">
        <f>IFERROR(IF(Z142="",0,Z142),"0")+IFERROR(IF(Z143="",0,Z143),"0")</f>
        <v>9.1139999999999999E-2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72</v>
      </c>
      <c r="Q145" s="615"/>
      <c r="R145" s="615"/>
      <c r="S145" s="615"/>
      <c r="T145" s="615"/>
      <c r="U145" s="615"/>
      <c r="V145" s="616"/>
      <c r="W145" s="37" t="s">
        <v>70</v>
      </c>
      <c r="X145" s="585">
        <f>IFERROR(SUM(X142:X143),"0")</f>
        <v>35</v>
      </c>
      <c r="Y145" s="585">
        <f>IFERROR(SUM(Y142:Y143),"0")</f>
        <v>36.96</v>
      </c>
      <c r="Z145" s="37"/>
      <c r="AA145" s="586"/>
      <c r="AB145" s="586"/>
      <c r="AC145" s="586"/>
    </row>
    <row r="146" spans="1:68" ht="16.5" hidden="1" customHeight="1" x14ac:dyDescent="0.25">
      <c r="A146" s="624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103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72</v>
      </c>
      <c r="Q149" s="615"/>
      <c r="R149" s="615"/>
      <c r="S149" s="615"/>
      <c r="T149" s="615"/>
      <c r="U149" s="615"/>
      <c r="V149" s="616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72</v>
      </c>
      <c r="Q150" s="615"/>
      <c r="R150" s="615"/>
      <c r="S150" s="615"/>
      <c r="T150" s="615"/>
      <c r="U150" s="615"/>
      <c r="V150" s="616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64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70</v>
      </c>
      <c r="X152" s="583">
        <v>64</v>
      </c>
      <c r="Y152" s="584">
        <f>IFERROR(IF(X152="",0,CEILING((X152/$H152),1)*$H152),"")</f>
        <v>72</v>
      </c>
      <c r="Z152" s="36">
        <f>IFERROR(IF(Y152=0,"",ROUNDUP(Y152/H152,0)*0.01898),"")</f>
        <v>0.15184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68.160000000000011</v>
      </c>
      <c r="BN152" s="64">
        <f>IFERROR(Y152*I152/H152,"0")</f>
        <v>76.680000000000007</v>
      </c>
      <c r="BO152" s="64">
        <f>IFERROR(1/J152*(X152/H152),"0")</f>
        <v>0.1111111111111111</v>
      </c>
      <c r="BP152" s="64">
        <f>IFERROR(1/J152*(Y152/H152),"0")</f>
        <v>0.125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72</v>
      </c>
      <c r="Q155" s="615"/>
      <c r="R155" s="615"/>
      <c r="S155" s="615"/>
      <c r="T155" s="615"/>
      <c r="U155" s="615"/>
      <c r="V155" s="616"/>
      <c r="W155" s="37" t="s">
        <v>73</v>
      </c>
      <c r="X155" s="585">
        <f>IFERROR(X152/H152,"0")+IFERROR(X153/H153,"0")+IFERROR(X154/H154,"0")</f>
        <v>7.1111111111111107</v>
      </c>
      <c r="Y155" s="585">
        <f>IFERROR(Y152/H152,"0")+IFERROR(Y153/H153,"0")+IFERROR(Y154/H154,"0")</f>
        <v>8</v>
      </c>
      <c r="Z155" s="585">
        <f>IFERROR(IF(Z152="",0,Z152),"0")+IFERROR(IF(Z153="",0,Z153),"0")+IFERROR(IF(Z154="",0,Z154),"0")</f>
        <v>0.15184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72</v>
      </c>
      <c r="Q156" s="615"/>
      <c r="R156" s="615"/>
      <c r="S156" s="615"/>
      <c r="T156" s="615"/>
      <c r="U156" s="615"/>
      <c r="V156" s="616"/>
      <c r="W156" s="37" t="s">
        <v>70</v>
      </c>
      <c r="X156" s="585">
        <f>IFERROR(SUM(X152:X154),"0")</f>
        <v>64</v>
      </c>
      <c r="Y156" s="585">
        <f>IFERROR(SUM(Y152:Y154),"0")</f>
        <v>72</v>
      </c>
      <c r="Z156" s="37"/>
      <c r="AA156" s="586"/>
      <c r="AB156" s="586"/>
      <c r="AC156" s="586"/>
    </row>
    <row r="157" spans="1:68" ht="27.75" hidden="1" customHeight="1" x14ac:dyDescent="0.2">
      <c r="A157" s="591" t="s">
        <v>263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264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139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72</v>
      </c>
      <c r="Q161" s="615"/>
      <c r="R161" s="615"/>
      <c r="S161" s="615"/>
      <c r="T161" s="615"/>
      <c r="U161" s="615"/>
      <c r="V161" s="616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72</v>
      </c>
      <c r="Q162" s="615"/>
      <c r="R162" s="615"/>
      <c r="S162" s="615"/>
      <c r="T162" s="615"/>
      <c r="U162" s="615"/>
      <c r="V162" s="616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64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70</v>
      </c>
      <c r="X166" s="583">
        <v>100</v>
      </c>
      <c r="Y166" s="584">
        <f t="shared" si="21"/>
        <v>100.80000000000001</v>
      </c>
      <c r="Z166" s="36">
        <f>IFERROR(IF(Y166=0,"",ROUNDUP(Y166/H166,0)*0.00902),"")</f>
        <v>0.21648000000000001</v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105</v>
      </c>
      <c r="BN166" s="64">
        <f t="shared" si="23"/>
        <v>105.84000000000002</v>
      </c>
      <c r="BO166" s="64">
        <f t="shared" si="24"/>
        <v>0.18037518037518038</v>
      </c>
      <c r="BP166" s="64">
        <f t="shared" si="25"/>
        <v>0.18181818181818182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70</v>
      </c>
      <c r="X168" s="583">
        <v>88</v>
      </c>
      <c r="Y168" s="584">
        <f t="shared" si="21"/>
        <v>88.2</v>
      </c>
      <c r="Z168" s="36">
        <f>IFERROR(IF(Y168=0,"",ROUNDUP(Y168/H168,0)*0.00502),"")</f>
        <v>0.21084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93.447619047619042</v>
      </c>
      <c r="BN168" s="64">
        <f t="shared" si="23"/>
        <v>93.66</v>
      </c>
      <c r="BO168" s="64">
        <f t="shared" si="24"/>
        <v>0.17908017908017909</v>
      </c>
      <c r="BP168" s="64">
        <f t="shared" si="25"/>
        <v>0.17948717948717952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70</v>
      </c>
      <c r="X170" s="583">
        <v>53</v>
      </c>
      <c r="Y170" s="584">
        <f t="shared" si="21"/>
        <v>54.6</v>
      </c>
      <c r="Z170" s="36">
        <f>IFERROR(IF(Y170=0,"",ROUNDUP(Y170/H170,0)*0.00502),"")</f>
        <v>0.13052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55.523809523809526</v>
      </c>
      <c r="BN170" s="64">
        <f t="shared" si="23"/>
        <v>57.20000000000001</v>
      </c>
      <c r="BO170" s="64">
        <f t="shared" si="24"/>
        <v>0.10785510785510787</v>
      </c>
      <c r="BP170" s="64">
        <f t="shared" si="25"/>
        <v>0.11111111111111112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72</v>
      </c>
      <c r="Q173" s="615"/>
      <c r="R173" s="615"/>
      <c r="S173" s="615"/>
      <c r="T173" s="615"/>
      <c r="U173" s="615"/>
      <c r="V173" s="616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90.952380952380963</v>
      </c>
      <c r="Y173" s="585">
        <f>IFERROR(Y164/H164,"0")+IFERROR(Y165/H165,"0")+IFERROR(Y166/H166,"0")+IFERROR(Y167/H167,"0")+IFERROR(Y168/H168,"0")+IFERROR(Y169/H169,"0")+IFERROR(Y170/H170,"0")+IFERROR(Y171/H171,"0")+IFERROR(Y172/H172,"0")</f>
        <v>92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0.55784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72</v>
      </c>
      <c r="Q174" s="615"/>
      <c r="R174" s="615"/>
      <c r="S174" s="615"/>
      <c r="T174" s="615"/>
      <c r="U174" s="615"/>
      <c r="V174" s="616"/>
      <c r="W174" s="37" t="s">
        <v>70</v>
      </c>
      <c r="X174" s="585">
        <f>IFERROR(SUM(X164:X172),"0")</f>
        <v>241</v>
      </c>
      <c r="Y174" s="585">
        <f>IFERROR(SUM(Y164:Y172),"0")</f>
        <v>243.6</v>
      </c>
      <c r="Z174" s="37"/>
      <c r="AA174" s="586"/>
      <c r="AB174" s="586"/>
      <c r="AC174" s="586"/>
    </row>
    <row r="175" spans="1:68" ht="14.25" hidden="1" customHeight="1" x14ac:dyDescent="0.25">
      <c r="A175" s="597" t="s">
        <v>95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70</v>
      </c>
      <c r="X177" s="583">
        <v>14</v>
      </c>
      <c r="Y177" s="584">
        <f>IFERROR(IF(X177="",0,CEILING((X177/$H177),1)*$H177),"")</f>
        <v>15.120000000000001</v>
      </c>
      <c r="Z177" s="36">
        <f>IFERROR(IF(Y177=0,"",ROUNDUP(Y177/H177,0)*0.0059),"")</f>
        <v>7.0800000000000002E-2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16.111111111111111</v>
      </c>
      <c r="BN177" s="64">
        <f>IFERROR(Y177*I177/H177,"0")</f>
        <v>17.399999999999999</v>
      </c>
      <c r="BO177" s="64">
        <f>IFERROR(1/J177*(X177/H177),"0")</f>
        <v>5.1440329218106991E-2</v>
      </c>
      <c r="BP177" s="64">
        <f>IFERROR(1/J177*(Y177/H177),"0")</f>
        <v>5.5555555555555552E-2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70</v>
      </c>
      <c r="X178" s="583">
        <v>14</v>
      </c>
      <c r="Y178" s="584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72</v>
      </c>
      <c r="Q179" s="615"/>
      <c r="R179" s="615"/>
      <c r="S179" s="615"/>
      <c r="T179" s="615"/>
      <c r="U179" s="615"/>
      <c r="V179" s="616"/>
      <c r="W179" s="37" t="s">
        <v>73</v>
      </c>
      <c r="X179" s="585">
        <f>IFERROR(X176/H176,"0")+IFERROR(X177/H177,"0")+IFERROR(X178/H178,"0")</f>
        <v>22.222222222222221</v>
      </c>
      <c r="Y179" s="585">
        <f>IFERROR(Y176/H176,"0")+IFERROR(Y177/H177,"0")+IFERROR(Y178/H178,"0")</f>
        <v>24</v>
      </c>
      <c r="Z179" s="585">
        <f>IFERROR(IF(Z176="",0,Z176),"0")+IFERROR(IF(Z177="",0,Z177),"0")+IFERROR(IF(Z178="",0,Z178),"0")</f>
        <v>0.1416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72</v>
      </c>
      <c r="Q180" s="615"/>
      <c r="R180" s="615"/>
      <c r="S180" s="615"/>
      <c r="T180" s="615"/>
      <c r="U180" s="615"/>
      <c r="V180" s="616"/>
      <c r="W180" s="37" t="s">
        <v>70</v>
      </c>
      <c r="X180" s="585">
        <f>IFERROR(SUM(X176:X178),"0")</f>
        <v>28</v>
      </c>
      <c r="Y180" s="585">
        <f>IFERROR(SUM(Y176:Y178),"0")</f>
        <v>30.240000000000002</v>
      </c>
      <c r="Z180" s="37"/>
      <c r="AA180" s="586"/>
      <c r="AB180" s="586"/>
      <c r="AC180" s="586"/>
    </row>
    <row r="181" spans="1:68" ht="14.25" hidden="1" customHeight="1" x14ac:dyDescent="0.25">
      <c r="A181" s="597" t="s">
        <v>301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70</v>
      </c>
      <c r="X182" s="583">
        <v>14</v>
      </c>
      <c r="Y182" s="584">
        <f>IFERROR(IF(X182="",0,CEILING((X182/$H182),1)*$H182),"")</f>
        <v>15.120000000000001</v>
      </c>
      <c r="Z182" s="36">
        <f>IFERROR(IF(Y182=0,"",ROUNDUP(Y182/H182,0)*0.0059),"")</f>
        <v>7.0800000000000002E-2</v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16.111111111111111</v>
      </c>
      <c r="BN182" s="64">
        <f>IFERROR(Y182*I182/H182,"0")</f>
        <v>17.399999999999999</v>
      </c>
      <c r="BO182" s="64">
        <f>IFERROR(1/J182*(X182/H182),"0")</f>
        <v>5.1440329218106991E-2</v>
      </c>
      <c r="BP182" s="64">
        <f>IFERROR(1/J182*(Y182/H182),"0")</f>
        <v>5.5555555555555552E-2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72</v>
      </c>
      <c r="Q183" s="615"/>
      <c r="R183" s="615"/>
      <c r="S183" s="615"/>
      <c r="T183" s="615"/>
      <c r="U183" s="615"/>
      <c r="V183" s="616"/>
      <c r="W183" s="37" t="s">
        <v>73</v>
      </c>
      <c r="X183" s="585">
        <f>IFERROR(X182/H182,"0")</f>
        <v>11.111111111111111</v>
      </c>
      <c r="Y183" s="585">
        <f>IFERROR(Y182/H182,"0")</f>
        <v>12</v>
      </c>
      <c r="Z183" s="585">
        <f>IFERROR(IF(Z182="",0,Z182),"0")</f>
        <v>7.0800000000000002E-2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72</v>
      </c>
      <c r="Q184" s="615"/>
      <c r="R184" s="615"/>
      <c r="S184" s="615"/>
      <c r="T184" s="615"/>
      <c r="U184" s="615"/>
      <c r="V184" s="616"/>
      <c r="W184" s="37" t="s">
        <v>70</v>
      </c>
      <c r="X184" s="585">
        <f>IFERROR(SUM(X182:X182),"0")</f>
        <v>14</v>
      </c>
      <c r="Y184" s="585">
        <f>IFERROR(SUM(Y182:Y182),"0")</f>
        <v>15.120000000000001</v>
      </c>
      <c r="Z184" s="37"/>
      <c r="AA184" s="586"/>
      <c r="AB184" s="586"/>
      <c r="AC184" s="586"/>
    </row>
    <row r="185" spans="1:68" ht="16.5" hidden="1" customHeight="1" x14ac:dyDescent="0.25">
      <c r="A185" s="624" t="s">
        <v>304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103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72</v>
      </c>
      <c r="Q189" s="615"/>
      <c r="R189" s="615"/>
      <c r="S189" s="615"/>
      <c r="T189" s="615"/>
      <c r="U189" s="615"/>
      <c r="V189" s="616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72</v>
      </c>
      <c r="Q190" s="615"/>
      <c r="R190" s="615"/>
      <c r="S190" s="615"/>
      <c r="T190" s="615"/>
      <c r="U190" s="615"/>
      <c r="V190" s="616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139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72</v>
      </c>
      <c r="Q194" s="615"/>
      <c r="R194" s="615"/>
      <c r="S194" s="615"/>
      <c r="T194" s="615"/>
      <c r="U194" s="615"/>
      <c r="V194" s="616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72</v>
      </c>
      <c r="Q195" s="615"/>
      <c r="R195" s="615"/>
      <c r="S195" s="615"/>
      <c r="T195" s="615"/>
      <c r="U195" s="615"/>
      <c r="V195" s="616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64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70</v>
      </c>
      <c r="X199" s="583">
        <v>108</v>
      </c>
      <c r="Y199" s="584">
        <f t="shared" si="26"/>
        <v>108</v>
      </c>
      <c r="Z199" s="36">
        <f>IFERROR(IF(Y199=0,"",ROUNDUP(Y199/H199,0)*0.00902),"")</f>
        <v>0.1804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112.19999999999999</v>
      </c>
      <c r="BN199" s="64">
        <f t="shared" si="28"/>
        <v>112.19999999999999</v>
      </c>
      <c r="BO199" s="64">
        <f t="shared" si="29"/>
        <v>0.15151515151515152</v>
      </c>
      <c r="BP199" s="64">
        <f t="shared" si="30"/>
        <v>0.15151515151515152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70</v>
      </c>
      <c r="X201" s="583">
        <v>24</v>
      </c>
      <c r="Y201" s="584">
        <f t="shared" si="26"/>
        <v>25.2</v>
      </c>
      <c r="Z201" s="36">
        <f>IFERROR(IF(Y201=0,"",ROUNDUP(Y201/H201,0)*0.00502),"")</f>
        <v>7.0280000000000009E-2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25.733333333333334</v>
      </c>
      <c r="BN201" s="64">
        <f t="shared" si="28"/>
        <v>27.019999999999996</v>
      </c>
      <c r="BO201" s="64">
        <f t="shared" si="29"/>
        <v>5.6980056980056981E-2</v>
      </c>
      <c r="BP201" s="64">
        <f t="shared" si="30"/>
        <v>5.9829059829059839E-2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70</v>
      </c>
      <c r="X204" s="583">
        <v>25</v>
      </c>
      <c r="Y204" s="584">
        <f t="shared" si="26"/>
        <v>25.2</v>
      </c>
      <c r="Z204" s="36">
        <f>IFERROR(IF(Y204=0,"",ROUNDUP(Y204/H204,0)*0.00502),"")</f>
        <v>7.0280000000000009E-2</v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26.388888888888889</v>
      </c>
      <c r="BN204" s="64">
        <f t="shared" si="28"/>
        <v>26.599999999999998</v>
      </c>
      <c r="BO204" s="64">
        <f t="shared" si="29"/>
        <v>5.9354226020892693E-2</v>
      </c>
      <c r="BP204" s="64">
        <f t="shared" si="30"/>
        <v>5.9829059829059839E-2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72</v>
      </c>
      <c r="Q205" s="615"/>
      <c r="R205" s="615"/>
      <c r="S205" s="615"/>
      <c r="T205" s="615"/>
      <c r="U205" s="615"/>
      <c r="V205" s="616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47.222222222222214</v>
      </c>
      <c r="Y205" s="585">
        <f>IFERROR(Y197/H197,"0")+IFERROR(Y198/H198,"0")+IFERROR(Y199/H199,"0")+IFERROR(Y200/H200,"0")+IFERROR(Y201/H201,"0")+IFERROR(Y202/H202,"0")+IFERROR(Y203/H203,"0")+IFERROR(Y204/H204,"0")</f>
        <v>48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0.32096000000000002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72</v>
      </c>
      <c r="Q206" s="615"/>
      <c r="R206" s="615"/>
      <c r="S206" s="615"/>
      <c r="T206" s="615"/>
      <c r="U206" s="615"/>
      <c r="V206" s="616"/>
      <c r="W206" s="37" t="s">
        <v>70</v>
      </c>
      <c r="X206" s="585">
        <f>IFERROR(SUM(X197:X204),"0")</f>
        <v>157</v>
      </c>
      <c r="Y206" s="585">
        <f>IFERROR(SUM(Y197:Y204),"0")</f>
        <v>158.39999999999998</v>
      </c>
      <c r="Z206" s="37"/>
      <c r="AA206" s="586"/>
      <c r="AB206" s="586"/>
      <c r="AC206" s="586"/>
    </row>
    <row r="207" spans="1:68" ht="14.25" hidden="1" customHeight="1" x14ac:dyDescent="0.25">
      <c r="A207" s="597" t="s">
        <v>74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70</v>
      </c>
      <c r="X211" s="583">
        <v>40</v>
      </c>
      <c r="Y211" s="584">
        <f t="shared" si="31"/>
        <v>40.799999999999997</v>
      </c>
      <c r="Z211" s="36">
        <f t="shared" ref="Z211:Z216" si="36">IFERROR(IF(Y211=0,"",ROUNDUP(Y211/H211,0)*0.00651),"")</f>
        <v>0.11067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44.5</v>
      </c>
      <c r="BN211" s="64">
        <f t="shared" si="33"/>
        <v>45.39</v>
      </c>
      <c r="BO211" s="64">
        <f t="shared" si="34"/>
        <v>9.1575091575091583E-2</v>
      </c>
      <c r="BP211" s="64">
        <f t="shared" si="35"/>
        <v>9.3406593406593408E-2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70</v>
      </c>
      <c r="X213" s="583">
        <v>49</v>
      </c>
      <c r="Y213" s="584">
        <f t="shared" si="31"/>
        <v>50.4</v>
      </c>
      <c r="Z213" s="36">
        <f t="shared" si="36"/>
        <v>0.13671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54.145000000000003</v>
      </c>
      <c r="BN213" s="64">
        <f t="shared" si="33"/>
        <v>55.692</v>
      </c>
      <c r="BO213" s="64">
        <f t="shared" si="34"/>
        <v>0.1121794871794872</v>
      </c>
      <c r="BP213" s="64">
        <f t="shared" si="35"/>
        <v>0.11538461538461539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70</v>
      </c>
      <c r="X214" s="583">
        <v>102</v>
      </c>
      <c r="Y214" s="584">
        <f t="shared" si="31"/>
        <v>103.2</v>
      </c>
      <c r="Z214" s="36">
        <f t="shared" si="36"/>
        <v>0.27993000000000001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112.71000000000001</v>
      </c>
      <c r="BN214" s="64">
        <f t="shared" si="33"/>
        <v>114.03600000000003</v>
      </c>
      <c r="BO214" s="64">
        <f t="shared" si="34"/>
        <v>0.23351648351648355</v>
      </c>
      <c r="BP214" s="64">
        <f t="shared" si="35"/>
        <v>0.23626373626373628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70</v>
      </c>
      <c r="X216" s="583">
        <v>60</v>
      </c>
      <c r="Y216" s="584">
        <f t="shared" si="31"/>
        <v>60</v>
      </c>
      <c r="Z216" s="36">
        <f t="shared" si="36"/>
        <v>0.16275000000000001</v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66.45</v>
      </c>
      <c r="BN216" s="64">
        <f t="shared" si="33"/>
        <v>66.45</v>
      </c>
      <c r="BO216" s="64">
        <f t="shared" si="34"/>
        <v>0.13736263736263737</v>
      </c>
      <c r="BP216" s="64">
        <f t="shared" si="35"/>
        <v>0.13736263736263737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72</v>
      </c>
      <c r="Q217" s="615"/>
      <c r="R217" s="615"/>
      <c r="S217" s="615"/>
      <c r="T217" s="615"/>
      <c r="U217" s="615"/>
      <c r="V217" s="616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104.58333333333334</v>
      </c>
      <c r="Y217" s="585">
        <f>IFERROR(Y208/H208,"0")+IFERROR(Y209/H209,"0")+IFERROR(Y210/H210,"0")+IFERROR(Y211/H211,"0")+IFERROR(Y212/H212,"0")+IFERROR(Y213/H213,"0")+IFERROR(Y214/H214,"0")+IFERROR(Y215/H215,"0")+IFERROR(Y216/H216,"0")</f>
        <v>106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0.6900599999999999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72</v>
      </c>
      <c r="Q218" s="615"/>
      <c r="R218" s="615"/>
      <c r="S218" s="615"/>
      <c r="T218" s="615"/>
      <c r="U218" s="615"/>
      <c r="V218" s="616"/>
      <c r="W218" s="37" t="s">
        <v>70</v>
      </c>
      <c r="X218" s="585">
        <f>IFERROR(SUM(X208:X216),"0")</f>
        <v>251</v>
      </c>
      <c r="Y218" s="585">
        <f>IFERROR(SUM(Y208:Y216),"0")</f>
        <v>254.39999999999998</v>
      </c>
      <c r="Z218" s="37"/>
      <c r="AA218" s="586"/>
      <c r="AB218" s="586"/>
      <c r="AC218" s="586"/>
    </row>
    <row r="219" spans="1:68" ht="14.25" hidden="1" customHeight="1" x14ac:dyDescent="0.25">
      <c r="A219" s="597" t="s">
        <v>174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72</v>
      </c>
      <c r="Q222" s="615"/>
      <c r="R222" s="615"/>
      <c r="S222" s="615"/>
      <c r="T222" s="615"/>
      <c r="U222" s="615"/>
      <c r="V222" s="616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72</v>
      </c>
      <c r="Q223" s="615"/>
      <c r="R223" s="615"/>
      <c r="S223" s="615"/>
      <c r="T223" s="615"/>
      <c r="U223" s="615"/>
      <c r="V223" s="616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24" t="s">
        <v>365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103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72</v>
      </c>
      <c r="Q233" s="615"/>
      <c r="R233" s="615"/>
      <c r="S233" s="615"/>
      <c r="T233" s="615"/>
      <c r="U233" s="615"/>
      <c r="V233" s="616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72</v>
      </c>
      <c r="Q234" s="615"/>
      <c r="R234" s="615"/>
      <c r="S234" s="615"/>
      <c r="T234" s="615"/>
      <c r="U234" s="615"/>
      <c r="V234" s="616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139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9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72</v>
      </c>
      <c r="Q238" s="615"/>
      <c r="R238" s="615"/>
      <c r="S238" s="615"/>
      <c r="T238" s="615"/>
      <c r="U238" s="615"/>
      <c r="V238" s="616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72</v>
      </c>
      <c r="Q239" s="615"/>
      <c r="R239" s="615"/>
      <c r="S239" s="615"/>
      <c r="T239" s="615"/>
      <c r="U239" s="615"/>
      <c r="V239" s="616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388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692" t="s">
        <v>391</v>
      </c>
      <c r="Q241" s="599"/>
      <c r="R241" s="599"/>
      <c r="S241" s="599"/>
      <c r="T241" s="600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8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70</v>
      </c>
      <c r="X242" s="583">
        <v>13</v>
      </c>
      <c r="Y242" s="584">
        <f>IFERROR(IF(X242="",0,CEILING((X242/$H242),1)*$H242),"")</f>
        <v>15.120000000000001</v>
      </c>
      <c r="Z242" s="36">
        <f>IFERROR(IF(Y242=0,"",ROUNDUP(Y242/H242,0)*0.0059),"")</f>
        <v>4.1299999999999996E-2</v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14.143518518518517</v>
      </c>
      <c r="BN242" s="64">
        <f>IFERROR(Y242*I242/H242,"0")</f>
        <v>16.45</v>
      </c>
      <c r="BO242" s="64">
        <f>IFERROR(1/J242*(X242/H242),"0")</f>
        <v>2.7863511659807952E-2</v>
      </c>
      <c r="BP242" s="64">
        <f>IFERROR(1/J242*(Y242/H242),"0")</f>
        <v>3.2407407407407406E-2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72</v>
      </c>
      <c r="Q243" s="615"/>
      <c r="R243" s="615"/>
      <c r="S243" s="615"/>
      <c r="T243" s="615"/>
      <c r="U243" s="615"/>
      <c r="V243" s="616"/>
      <c r="W243" s="37" t="s">
        <v>73</v>
      </c>
      <c r="X243" s="585">
        <f>IFERROR(X241/H241,"0")+IFERROR(X242/H242,"0")</f>
        <v>6.0185185185185182</v>
      </c>
      <c r="Y243" s="585">
        <f>IFERROR(Y241/H241,"0")+IFERROR(Y242/H242,"0")</f>
        <v>7</v>
      </c>
      <c r="Z243" s="585">
        <f>IFERROR(IF(Z241="",0,Z241),"0")+IFERROR(IF(Z242="",0,Z242),"0")</f>
        <v>4.1299999999999996E-2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72</v>
      </c>
      <c r="Q244" s="615"/>
      <c r="R244" s="615"/>
      <c r="S244" s="615"/>
      <c r="T244" s="615"/>
      <c r="U244" s="615"/>
      <c r="V244" s="616"/>
      <c r="W244" s="37" t="s">
        <v>70</v>
      </c>
      <c r="X244" s="585">
        <f>IFERROR(SUM(X241:X242),"0")</f>
        <v>13</v>
      </c>
      <c r="Y244" s="585">
        <f>IFERROR(SUM(Y241:Y242),"0")</f>
        <v>15.120000000000001</v>
      </c>
      <c r="Z244" s="37"/>
      <c r="AA244" s="586"/>
      <c r="AB244" s="586"/>
      <c r="AC244" s="586"/>
    </row>
    <row r="245" spans="1:68" ht="14.25" hidden="1" customHeight="1" x14ac:dyDescent="0.25">
      <c r="A245" s="597" t="s">
        <v>394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70</v>
      </c>
      <c r="X246" s="583">
        <v>6</v>
      </c>
      <c r="Y246" s="584">
        <f t="shared" ref="Y246:Y251" si="42">IFERROR(IF(X246="",0,CEILING((X246/$H246),1)*$H246),"")</f>
        <v>6.93</v>
      </c>
      <c r="Z246" s="36">
        <f t="shared" ref="Z246:Z251" si="43">IFERROR(IF(Y246=0,"",ROUNDUP(Y246/H246,0)*0.0059),"")</f>
        <v>4.1299999999999996E-2</v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7.1515151515151514</v>
      </c>
      <c r="BN246" s="64">
        <f t="shared" ref="BN246:BN251" si="45">IFERROR(Y246*I246/H246,"0")</f>
        <v>8.259999999999998</v>
      </c>
      <c r="BO246" s="64">
        <f t="shared" ref="BO246:BO251" si="46">IFERROR(1/J246*(X246/H246),"0")</f>
        <v>2.8058361391694722E-2</v>
      </c>
      <c r="BP246" s="64">
        <f t="shared" ref="BP246:BP251" si="47">IFERROR(1/J246*(Y246/H246),"0")</f>
        <v>3.2407407407407406E-2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690" t="s">
        <v>400</v>
      </c>
      <c r="Q247" s="599"/>
      <c r="R247" s="599"/>
      <c r="S247" s="599"/>
      <c r="T247" s="600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70</v>
      </c>
      <c r="X249" s="583">
        <v>10</v>
      </c>
      <c r="Y249" s="584">
        <f t="shared" si="42"/>
        <v>10.8</v>
      </c>
      <c r="Z249" s="36">
        <f t="shared" si="43"/>
        <v>7.0800000000000002E-2</v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12.111111111111111</v>
      </c>
      <c r="BN249" s="64">
        <f t="shared" si="45"/>
        <v>13.080000000000002</v>
      </c>
      <c r="BO249" s="64">
        <f t="shared" si="46"/>
        <v>5.1440329218106991E-2</v>
      </c>
      <c r="BP249" s="64">
        <f t="shared" si="47"/>
        <v>5.5555555555555552E-2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72</v>
      </c>
      <c r="Q252" s="615"/>
      <c r="R252" s="615"/>
      <c r="S252" s="615"/>
      <c r="T252" s="615"/>
      <c r="U252" s="615"/>
      <c r="V252" s="616"/>
      <c r="W252" s="37" t="s">
        <v>73</v>
      </c>
      <c r="X252" s="585">
        <f>IFERROR(X246/H246,"0")+IFERROR(X247/H247,"0")+IFERROR(X248/H248,"0")+IFERROR(X249/H249,"0")+IFERROR(X250/H250,"0")+IFERROR(X251/H251,"0")</f>
        <v>17.171717171717169</v>
      </c>
      <c r="Y252" s="585">
        <f>IFERROR(Y246/H246,"0")+IFERROR(Y247/H247,"0")+IFERROR(Y248/H248,"0")+IFERROR(Y249/H249,"0")+IFERROR(Y250/H250,"0")+IFERROR(Y251/H251,"0")</f>
        <v>19</v>
      </c>
      <c r="Z252" s="585">
        <f>IFERROR(IF(Z246="",0,Z246),"0")+IFERROR(IF(Z247="",0,Z247),"0")+IFERROR(IF(Z248="",0,Z248),"0")+IFERROR(IF(Z249="",0,Z249),"0")+IFERROR(IF(Z250="",0,Z250),"0")+IFERROR(IF(Z251="",0,Z251),"0")</f>
        <v>0.11210000000000001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72</v>
      </c>
      <c r="Q253" s="615"/>
      <c r="R253" s="615"/>
      <c r="S253" s="615"/>
      <c r="T253" s="615"/>
      <c r="U253" s="615"/>
      <c r="V253" s="616"/>
      <c r="W253" s="37" t="s">
        <v>70</v>
      </c>
      <c r="X253" s="585">
        <f>IFERROR(SUM(X246:X251),"0")</f>
        <v>16</v>
      </c>
      <c r="Y253" s="585">
        <f>IFERROR(SUM(Y246:Y251),"0")</f>
        <v>17.73</v>
      </c>
      <c r="Z253" s="37"/>
      <c r="AA253" s="586"/>
      <c r="AB253" s="586"/>
      <c r="AC253" s="586"/>
    </row>
    <row r="254" spans="1:68" ht="16.5" hidden="1" customHeight="1" x14ac:dyDescent="0.25">
      <c r="A254" s="624" t="s">
        <v>408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103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70</v>
      </c>
      <c r="X257" s="583">
        <v>500</v>
      </c>
      <c r="Y257" s="584">
        <f>IFERROR(IF(X257="",0,CEILING((X257/$H257),1)*$H257),"")</f>
        <v>507.6</v>
      </c>
      <c r="Z257" s="36">
        <f>IFERROR(IF(Y257=0,"",ROUNDUP(Y257/H257,0)*0.01898),"")</f>
        <v>0.89205999999999996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520.1388888888888</v>
      </c>
      <c r="BN257" s="64">
        <f>IFERROR(Y257*I257/H257,"0")</f>
        <v>528.04499999999996</v>
      </c>
      <c r="BO257" s="64">
        <f>IFERROR(1/J257*(X257/H257),"0")</f>
        <v>0.72337962962962954</v>
      </c>
      <c r="BP257" s="64">
        <f>IFERROR(1/J257*(Y257/H257),"0")</f>
        <v>0.734375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72</v>
      </c>
      <c r="Q261" s="615"/>
      <c r="R261" s="615"/>
      <c r="S261" s="615"/>
      <c r="T261" s="615"/>
      <c r="U261" s="615"/>
      <c r="V261" s="616"/>
      <c r="W261" s="37" t="s">
        <v>73</v>
      </c>
      <c r="X261" s="585">
        <f>IFERROR(X256/H256,"0")+IFERROR(X257/H257,"0")+IFERROR(X258/H258,"0")+IFERROR(X259/H259,"0")+IFERROR(X260/H260,"0")</f>
        <v>46.296296296296291</v>
      </c>
      <c r="Y261" s="585">
        <f>IFERROR(Y256/H256,"0")+IFERROR(Y257/H257,"0")+IFERROR(Y258/H258,"0")+IFERROR(Y259/H259,"0")+IFERROR(Y260/H260,"0")</f>
        <v>47</v>
      </c>
      <c r="Z261" s="585">
        <f>IFERROR(IF(Z256="",0,Z256),"0")+IFERROR(IF(Z257="",0,Z257),"0")+IFERROR(IF(Z258="",0,Z258),"0")+IFERROR(IF(Z259="",0,Z259),"0")+IFERROR(IF(Z260="",0,Z260),"0")</f>
        <v>0.89205999999999996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72</v>
      </c>
      <c r="Q262" s="615"/>
      <c r="R262" s="615"/>
      <c r="S262" s="615"/>
      <c r="T262" s="615"/>
      <c r="U262" s="615"/>
      <c r="V262" s="616"/>
      <c r="W262" s="37" t="s">
        <v>70</v>
      </c>
      <c r="X262" s="585">
        <f>IFERROR(SUM(X256:X260),"0")</f>
        <v>500</v>
      </c>
      <c r="Y262" s="585">
        <f>IFERROR(SUM(Y256:Y260),"0")</f>
        <v>507.6</v>
      </c>
      <c r="Z262" s="37"/>
      <c r="AA262" s="586"/>
      <c r="AB262" s="586"/>
      <c r="AC262" s="586"/>
    </row>
    <row r="263" spans="1:68" ht="16.5" hidden="1" customHeight="1" x14ac:dyDescent="0.25">
      <c r="A263" s="624" t="s">
        <v>424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103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880" t="s">
        <v>435</v>
      </c>
      <c r="Q268" s="599"/>
      <c r="R268" s="599"/>
      <c r="S268" s="599"/>
      <c r="T268" s="600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72</v>
      </c>
      <c r="Q269" s="615"/>
      <c r="R269" s="615"/>
      <c r="S269" s="615"/>
      <c r="T269" s="615"/>
      <c r="U269" s="615"/>
      <c r="V269" s="616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72</v>
      </c>
      <c r="Q270" s="615"/>
      <c r="R270" s="615"/>
      <c r="S270" s="615"/>
      <c r="T270" s="615"/>
      <c r="U270" s="615"/>
      <c r="V270" s="616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437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74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72</v>
      </c>
      <c r="Q276" s="615"/>
      <c r="R276" s="615"/>
      <c r="S276" s="615"/>
      <c r="T276" s="615"/>
      <c r="U276" s="615"/>
      <c r="V276" s="616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72</v>
      </c>
      <c r="Q277" s="615"/>
      <c r="R277" s="615"/>
      <c r="S277" s="615"/>
      <c r="T277" s="615"/>
      <c r="U277" s="615"/>
      <c r="V277" s="616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24" t="s">
        <v>447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64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72</v>
      </c>
      <c r="Q281" s="615"/>
      <c r="R281" s="615"/>
      <c r="S281" s="615"/>
      <c r="T281" s="615"/>
      <c r="U281" s="615"/>
      <c r="V281" s="616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72</v>
      </c>
      <c r="Q282" s="615"/>
      <c r="R282" s="615"/>
      <c r="S282" s="615"/>
      <c r="T282" s="615"/>
      <c r="U282" s="615"/>
      <c r="V282" s="616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74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72</v>
      </c>
      <c r="Q285" s="615"/>
      <c r="R285" s="615"/>
      <c r="S285" s="615"/>
      <c r="T285" s="615"/>
      <c r="U285" s="615"/>
      <c r="V285" s="616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72</v>
      </c>
      <c r="Q286" s="615"/>
      <c r="R286" s="615"/>
      <c r="S286" s="615"/>
      <c r="T286" s="615"/>
      <c r="U286" s="615"/>
      <c r="V286" s="616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454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103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72</v>
      </c>
      <c r="Q290" s="615"/>
      <c r="R290" s="615"/>
      <c r="S290" s="615"/>
      <c r="T290" s="615"/>
      <c r="U290" s="615"/>
      <c r="V290" s="616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72</v>
      </c>
      <c r="Q291" s="615"/>
      <c r="R291" s="615"/>
      <c r="S291" s="615"/>
      <c r="T291" s="615"/>
      <c r="U291" s="615"/>
      <c r="V291" s="616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459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103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70</v>
      </c>
      <c r="X294" s="583">
        <v>104</v>
      </c>
      <c r="Y294" s="584">
        <f t="shared" ref="Y294:Y299" si="48">IFERROR(IF(X294="",0,CEILING((X294/$H294),1)*$H294),"")</f>
        <v>108</v>
      </c>
      <c r="Z294" s="36">
        <f>IFERROR(IF(Y294=0,"",ROUNDUP(Y294/H294,0)*0.01898),"")</f>
        <v>0.1898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108.18888888888888</v>
      </c>
      <c r="BN294" s="64">
        <f t="shared" ref="BN294:BN299" si="50">IFERROR(Y294*I294/H294,"0")</f>
        <v>112.34999999999998</v>
      </c>
      <c r="BO294" s="64">
        <f t="shared" ref="BO294:BO299" si="51">IFERROR(1/J294*(X294/H294),"0")</f>
        <v>0.15046296296296297</v>
      </c>
      <c r="BP294" s="64">
        <f t="shared" ref="BP294:BP299" si="52">IFERROR(1/J294*(Y294/H294),"0")</f>
        <v>0.15625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70</v>
      </c>
      <c r="X296" s="583">
        <v>1500</v>
      </c>
      <c r="Y296" s="584">
        <f t="shared" si="48"/>
        <v>1501.2</v>
      </c>
      <c r="Z296" s="36">
        <f>IFERROR(IF(Y296=0,"",ROUNDUP(Y296/H296,0)*0.01898),"")</f>
        <v>2.63822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1560.4166666666665</v>
      </c>
      <c r="BN296" s="64">
        <f t="shared" si="50"/>
        <v>1561.665</v>
      </c>
      <c r="BO296" s="64">
        <f t="shared" si="51"/>
        <v>2.1701388888888888</v>
      </c>
      <c r="BP296" s="64">
        <f t="shared" si="52"/>
        <v>2.171875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70</v>
      </c>
      <c r="X297" s="583">
        <v>132</v>
      </c>
      <c r="Y297" s="584">
        <f t="shared" si="48"/>
        <v>140.4</v>
      </c>
      <c r="Z297" s="36">
        <f>IFERROR(IF(Y297=0,"",ROUNDUP(Y297/H297,0)*0.01898),"")</f>
        <v>0.24674000000000001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137.31666666666666</v>
      </c>
      <c r="BN297" s="64">
        <f t="shared" si="50"/>
        <v>146.05499999999998</v>
      </c>
      <c r="BO297" s="64">
        <f t="shared" si="51"/>
        <v>0.19097222222222221</v>
      </c>
      <c r="BP297" s="64">
        <f t="shared" si="52"/>
        <v>0.203125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70</v>
      </c>
      <c r="X298" s="583">
        <v>48</v>
      </c>
      <c r="Y298" s="584">
        <f t="shared" si="48"/>
        <v>48</v>
      </c>
      <c r="Z298" s="36">
        <f>IFERROR(IF(Y298=0,"",ROUNDUP(Y298/H298,0)*0.00902),"")</f>
        <v>0.10824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50.519999999999996</v>
      </c>
      <c r="BN298" s="64">
        <f t="shared" si="50"/>
        <v>50.519999999999996</v>
      </c>
      <c r="BO298" s="64">
        <f t="shared" si="51"/>
        <v>9.0909090909090912E-2</v>
      </c>
      <c r="BP298" s="64">
        <f t="shared" si="52"/>
        <v>9.0909090909090912E-2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70</v>
      </c>
      <c r="X299" s="583">
        <v>24</v>
      </c>
      <c r="Y299" s="584">
        <f t="shared" si="48"/>
        <v>24</v>
      </c>
      <c r="Z299" s="36">
        <f>IFERROR(IF(Y299=0,"",ROUNDUP(Y299/H299,0)*0.00902),"")</f>
        <v>5.4120000000000001E-2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25.259999999999998</v>
      </c>
      <c r="BN299" s="64">
        <f t="shared" si="50"/>
        <v>25.259999999999998</v>
      </c>
      <c r="BO299" s="64">
        <f t="shared" si="51"/>
        <v>4.5454545454545456E-2</v>
      </c>
      <c r="BP299" s="64">
        <f t="shared" si="52"/>
        <v>4.5454545454545456E-2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72</v>
      </c>
      <c r="Q300" s="615"/>
      <c r="R300" s="615"/>
      <c r="S300" s="615"/>
      <c r="T300" s="615"/>
      <c r="U300" s="615"/>
      <c r="V300" s="616"/>
      <c r="W300" s="37" t="s">
        <v>73</v>
      </c>
      <c r="X300" s="585">
        <f>IFERROR(X294/H294,"0")+IFERROR(X295/H295,"0")+IFERROR(X296/H296,"0")+IFERROR(X297/H297,"0")+IFERROR(X298/H298,"0")+IFERROR(X299/H299,"0")</f>
        <v>178.74074074074073</v>
      </c>
      <c r="Y300" s="585">
        <f>IFERROR(Y294/H294,"0")+IFERROR(Y295/H295,"0")+IFERROR(Y296/H296,"0")+IFERROR(Y297/H297,"0")+IFERROR(Y298/H298,"0")+IFERROR(Y299/H299,"0")</f>
        <v>180</v>
      </c>
      <c r="Z300" s="585">
        <f>IFERROR(IF(Z294="",0,Z294),"0")+IFERROR(IF(Z295="",0,Z295),"0")+IFERROR(IF(Z296="",0,Z296),"0")+IFERROR(IF(Z297="",0,Z297),"0")+IFERROR(IF(Z298="",0,Z298),"0")+IFERROR(IF(Z299="",0,Z299),"0")</f>
        <v>3.23712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72</v>
      </c>
      <c r="Q301" s="615"/>
      <c r="R301" s="615"/>
      <c r="S301" s="615"/>
      <c r="T301" s="615"/>
      <c r="U301" s="615"/>
      <c r="V301" s="616"/>
      <c r="W301" s="37" t="s">
        <v>70</v>
      </c>
      <c r="X301" s="585">
        <f>IFERROR(SUM(X294:X299),"0")</f>
        <v>1808</v>
      </c>
      <c r="Y301" s="585">
        <f>IFERROR(SUM(Y294:Y299),"0")</f>
        <v>1821.6000000000001</v>
      </c>
      <c r="Z301" s="37"/>
      <c r="AA301" s="586"/>
      <c r="AB301" s="586"/>
      <c r="AC301" s="586"/>
    </row>
    <row r="302" spans="1:68" ht="14.25" hidden="1" customHeight="1" x14ac:dyDescent="0.25">
      <c r="A302" s="597" t="s">
        <v>64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70</v>
      </c>
      <c r="X304" s="583">
        <v>500</v>
      </c>
      <c r="Y304" s="584">
        <f t="shared" si="53"/>
        <v>504</v>
      </c>
      <c r="Z304" s="36">
        <f>IFERROR(IF(Y304=0,"",ROUNDUP(Y304/H304,0)*0.00902),"")</f>
        <v>1.0824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532.14285714285711</v>
      </c>
      <c r="BN304" s="64">
        <f t="shared" si="55"/>
        <v>536.39999999999986</v>
      </c>
      <c r="BO304" s="64">
        <f t="shared" si="56"/>
        <v>0.90187590187590183</v>
      </c>
      <c r="BP304" s="64">
        <f t="shared" si="57"/>
        <v>0.90909090909090917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70</v>
      </c>
      <c r="X307" s="583">
        <v>44</v>
      </c>
      <c r="Y307" s="584">
        <f t="shared" si="53"/>
        <v>44.1</v>
      </c>
      <c r="Z307" s="36">
        <f>IFERROR(IF(Y307=0,"",ROUNDUP(Y307/H307,0)*0.00502),"")</f>
        <v>0.10542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46.095238095238102</v>
      </c>
      <c r="BN307" s="64">
        <f t="shared" si="55"/>
        <v>46.2</v>
      </c>
      <c r="BO307" s="64">
        <f t="shared" si="56"/>
        <v>8.9540089540089546E-2</v>
      </c>
      <c r="BP307" s="64">
        <f t="shared" si="57"/>
        <v>8.9743589743589758E-2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72</v>
      </c>
      <c r="Q310" s="615"/>
      <c r="R310" s="615"/>
      <c r="S310" s="615"/>
      <c r="T310" s="615"/>
      <c r="U310" s="615"/>
      <c r="V310" s="616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140</v>
      </c>
      <c r="Y310" s="585">
        <f>IFERROR(Y303/H303,"0")+IFERROR(Y304/H304,"0")+IFERROR(Y305/H305,"0")+IFERROR(Y306/H306,"0")+IFERROR(Y307/H307,"0")+IFERROR(Y308/H308,"0")+IFERROR(Y309/H309,"0")</f>
        <v>141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1.1878200000000001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72</v>
      </c>
      <c r="Q311" s="615"/>
      <c r="R311" s="615"/>
      <c r="S311" s="615"/>
      <c r="T311" s="615"/>
      <c r="U311" s="615"/>
      <c r="V311" s="616"/>
      <c r="W311" s="37" t="s">
        <v>70</v>
      </c>
      <c r="X311" s="585">
        <f>IFERROR(SUM(X303:X309),"0")</f>
        <v>544</v>
      </c>
      <c r="Y311" s="585">
        <f>IFERROR(SUM(Y303:Y309),"0")</f>
        <v>548.1</v>
      </c>
      <c r="Z311" s="37"/>
      <c r="AA311" s="586"/>
      <c r="AB311" s="586"/>
      <c r="AC311" s="586"/>
    </row>
    <row r="312" spans="1:68" ht="14.25" hidden="1" customHeight="1" x14ac:dyDescent="0.25">
      <c r="A312" s="597" t="s">
        <v>74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70</v>
      </c>
      <c r="X313" s="583">
        <v>7500</v>
      </c>
      <c r="Y313" s="584">
        <f>IFERROR(IF(X313="",0,CEILING((X313/$H313),1)*$H313),"")</f>
        <v>7503.5999999999995</v>
      </c>
      <c r="Z313" s="36">
        <f>IFERROR(IF(Y313=0,"",ROUNDUP(Y313/H313,0)*0.01898),"")</f>
        <v>18.258759999999999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7993.2692307692323</v>
      </c>
      <c r="BN313" s="64">
        <f>IFERROR(Y313*I313/H313,"0")</f>
        <v>7997.1060000000007</v>
      </c>
      <c r="BO313" s="64">
        <f>IFERROR(1/J313*(X313/H313),"0")</f>
        <v>15.024038461538462</v>
      </c>
      <c r="BP313" s="64">
        <f>IFERROR(1/J313*(Y313/H313),"0")</f>
        <v>15.03125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70</v>
      </c>
      <c r="X316" s="583">
        <v>39</v>
      </c>
      <c r="Y316" s="584">
        <f>IFERROR(IF(X316="",0,CEILING((X316/$H316),1)*$H316),"")</f>
        <v>39</v>
      </c>
      <c r="Z316" s="36">
        <f>IFERROR(IF(Y316=0,"",ROUNDUP(Y316/H316,0)*0.00651),"")</f>
        <v>8.4629999999999997E-2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42.198</v>
      </c>
      <c r="BN316" s="64">
        <f>IFERROR(Y316*I316/H316,"0")</f>
        <v>42.198</v>
      </c>
      <c r="BO316" s="64">
        <f>IFERROR(1/J316*(X316/H316),"0")</f>
        <v>7.1428571428571438E-2</v>
      </c>
      <c r="BP316" s="64">
        <f>IFERROR(1/J316*(Y316/H316),"0")</f>
        <v>7.1428571428571438E-2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72</v>
      </c>
      <c r="Q318" s="615"/>
      <c r="R318" s="615"/>
      <c r="S318" s="615"/>
      <c r="T318" s="615"/>
      <c r="U318" s="615"/>
      <c r="V318" s="616"/>
      <c r="W318" s="37" t="s">
        <v>73</v>
      </c>
      <c r="X318" s="585">
        <f>IFERROR(X313/H313,"0")+IFERROR(X314/H314,"0")+IFERROR(X315/H315,"0")+IFERROR(X316/H316,"0")+IFERROR(X317/H317,"0")</f>
        <v>974.53846153846155</v>
      </c>
      <c r="Y318" s="585">
        <f>IFERROR(Y313/H313,"0")+IFERROR(Y314/H314,"0")+IFERROR(Y315/H315,"0")+IFERROR(Y316/H316,"0")+IFERROR(Y317/H317,"0")</f>
        <v>975</v>
      </c>
      <c r="Z318" s="585">
        <f>IFERROR(IF(Z313="",0,Z313),"0")+IFERROR(IF(Z314="",0,Z314),"0")+IFERROR(IF(Z315="",0,Z315),"0")+IFERROR(IF(Z316="",0,Z316),"0")+IFERROR(IF(Z317="",0,Z317),"0")</f>
        <v>18.343389999999999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72</v>
      </c>
      <c r="Q319" s="615"/>
      <c r="R319" s="615"/>
      <c r="S319" s="615"/>
      <c r="T319" s="615"/>
      <c r="U319" s="615"/>
      <c r="V319" s="616"/>
      <c r="W319" s="37" t="s">
        <v>70</v>
      </c>
      <c r="X319" s="585">
        <f>IFERROR(SUM(X313:X317),"0")</f>
        <v>7539</v>
      </c>
      <c r="Y319" s="585">
        <f>IFERROR(SUM(Y313:Y317),"0")</f>
        <v>7542.5999999999995</v>
      </c>
      <c r="Z319" s="37"/>
      <c r="AA319" s="586"/>
      <c r="AB319" s="586"/>
      <c r="AC319" s="586"/>
    </row>
    <row r="320" spans="1:68" ht="14.25" hidden="1" customHeight="1" x14ac:dyDescent="0.25">
      <c r="A320" s="597" t="s">
        <v>174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70</v>
      </c>
      <c r="X321" s="583">
        <v>500</v>
      </c>
      <c r="Y321" s="584">
        <f>IFERROR(IF(X321="",0,CEILING((X321/$H321),1)*$H321),"")</f>
        <v>504</v>
      </c>
      <c r="Z321" s="36">
        <f>IFERROR(IF(Y321=0,"",ROUNDUP(Y321/H321,0)*0.01898),"")</f>
        <v>1.1388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530.89285714285711</v>
      </c>
      <c r="BN321" s="64">
        <f>IFERROR(Y321*I321/H321,"0")</f>
        <v>535.14</v>
      </c>
      <c r="BO321" s="64">
        <f>IFERROR(1/J321*(X321/H321),"0")</f>
        <v>0.93005952380952372</v>
      </c>
      <c r="BP321" s="64">
        <f>IFERROR(1/J321*(Y321/H321),"0")</f>
        <v>0.9375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70</v>
      </c>
      <c r="X322" s="583">
        <v>250</v>
      </c>
      <c r="Y322" s="584">
        <f>IFERROR(IF(X322="",0,CEILING((X322/$H322),1)*$H322),"")</f>
        <v>257.39999999999998</v>
      </c>
      <c r="Z322" s="36">
        <f>IFERROR(IF(Y322=0,"",ROUNDUP(Y322/H322,0)*0.01898),"")</f>
        <v>0.62634000000000001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266.63461538461542</v>
      </c>
      <c r="BN322" s="64">
        <f>IFERROR(Y322*I322/H322,"0")</f>
        <v>274.52700000000004</v>
      </c>
      <c r="BO322" s="64">
        <f>IFERROR(1/J322*(X322/H322),"0")</f>
        <v>0.50080128205128205</v>
      </c>
      <c r="BP322" s="64">
        <f>IFERROR(1/J322*(Y322/H322),"0")</f>
        <v>0.515625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72</v>
      </c>
      <c r="Q324" s="615"/>
      <c r="R324" s="615"/>
      <c r="S324" s="615"/>
      <c r="T324" s="615"/>
      <c r="U324" s="615"/>
      <c r="V324" s="616"/>
      <c r="W324" s="37" t="s">
        <v>73</v>
      </c>
      <c r="X324" s="585">
        <f>IFERROR(X321/H321,"0")+IFERROR(X322/H322,"0")+IFERROR(X323/H323,"0")</f>
        <v>91.575091575091562</v>
      </c>
      <c r="Y324" s="585">
        <f>IFERROR(Y321/H321,"0")+IFERROR(Y322/H322,"0")+IFERROR(Y323/H323,"0")</f>
        <v>93</v>
      </c>
      <c r="Z324" s="585">
        <f>IFERROR(IF(Z321="",0,Z321),"0")+IFERROR(IF(Z322="",0,Z322),"0")+IFERROR(IF(Z323="",0,Z323),"0")</f>
        <v>1.7651400000000002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72</v>
      </c>
      <c r="Q325" s="615"/>
      <c r="R325" s="615"/>
      <c r="S325" s="615"/>
      <c r="T325" s="615"/>
      <c r="U325" s="615"/>
      <c r="V325" s="616"/>
      <c r="W325" s="37" t="s">
        <v>70</v>
      </c>
      <c r="X325" s="585">
        <f>IFERROR(SUM(X321:X323),"0")</f>
        <v>750</v>
      </c>
      <c r="Y325" s="585">
        <f>IFERROR(SUM(Y321:Y323),"0")</f>
        <v>761.4</v>
      </c>
      <c r="Z325" s="37"/>
      <c r="AA325" s="586"/>
      <c r="AB325" s="586"/>
      <c r="AC325" s="586"/>
    </row>
    <row r="326" spans="1:68" ht="14.25" hidden="1" customHeight="1" x14ac:dyDescent="0.25">
      <c r="A326" s="597" t="s">
        <v>95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43" t="s">
        <v>522</v>
      </c>
      <c r="Q327" s="599"/>
      <c r="R327" s="599"/>
      <c r="S327" s="599"/>
      <c r="T327" s="600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922" t="s">
        <v>526</v>
      </c>
      <c r="Q328" s="599"/>
      <c r="R328" s="599"/>
      <c r="S328" s="599"/>
      <c r="T328" s="600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893" t="s">
        <v>530</v>
      </c>
      <c r="Q329" s="599"/>
      <c r="R329" s="599"/>
      <c r="S329" s="599"/>
      <c r="T329" s="600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70</v>
      </c>
      <c r="X330" s="583">
        <v>34</v>
      </c>
      <c r="Y330" s="584">
        <f>IFERROR(IF(X330="",0,CEILING((X330/$H330),1)*$H330),"")</f>
        <v>35.699999999999996</v>
      </c>
      <c r="Z330" s="36">
        <f>IFERROR(IF(Y330=0,"",ROUNDUP(Y330/H330,0)*0.00651),"")</f>
        <v>9.1139999999999999E-2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39.400000000000006</v>
      </c>
      <c r="BN330" s="64">
        <f>IFERROR(Y330*I330/H330,"0")</f>
        <v>41.37</v>
      </c>
      <c r="BO330" s="64">
        <f>IFERROR(1/J330*(X330/H330),"0")</f>
        <v>7.3260073260073263E-2</v>
      </c>
      <c r="BP330" s="64">
        <f>IFERROR(1/J330*(Y330/H330),"0")</f>
        <v>7.6923076923076927E-2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72</v>
      </c>
      <c r="Q332" s="615"/>
      <c r="R332" s="615"/>
      <c r="S332" s="615"/>
      <c r="T332" s="615"/>
      <c r="U332" s="615"/>
      <c r="V332" s="616"/>
      <c r="W332" s="37" t="s">
        <v>73</v>
      </c>
      <c r="X332" s="585">
        <f>IFERROR(X327/H327,"0")+IFERROR(X328/H328,"0")+IFERROR(X329/H329,"0")+IFERROR(X330/H330,"0")+IFERROR(X331/H331,"0")</f>
        <v>13.333333333333334</v>
      </c>
      <c r="Y332" s="585">
        <f>IFERROR(Y327/H327,"0")+IFERROR(Y328/H328,"0")+IFERROR(Y329/H329,"0")+IFERROR(Y330/H330,"0")+IFERROR(Y331/H331,"0")</f>
        <v>14</v>
      </c>
      <c r="Z332" s="585">
        <f>IFERROR(IF(Z327="",0,Z327),"0")+IFERROR(IF(Z328="",0,Z328),"0")+IFERROR(IF(Z329="",0,Z329),"0")+IFERROR(IF(Z330="",0,Z330),"0")+IFERROR(IF(Z331="",0,Z331),"0")</f>
        <v>9.1139999999999999E-2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72</v>
      </c>
      <c r="Q333" s="615"/>
      <c r="R333" s="615"/>
      <c r="S333" s="615"/>
      <c r="T333" s="615"/>
      <c r="U333" s="615"/>
      <c r="V333" s="616"/>
      <c r="W333" s="37" t="s">
        <v>70</v>
      </c>
      <c r="X333" s="585">
        <f>IFERROR(SUM(X327:X331),"0")</f>
        <v>34</v>
      </c>
      <c r="Y333" s="585">
        <f>IFERROR(SUM(Y327:Y331),"0")</f>
        <v>35.699999999999996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536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70</v>
      </c>
      <c r="X336" s="583">
        <v>30</v>
      </c>
      <c r="Y336" s="584">
        <f>IFERROR(IF(X336="",0,CEILING((X336/$H336),1)*$H336),"")</f>
        <v>30</v>
      </c>
      <c r="Z336" s="36">
        <f>IFERROR(IF(Y336=0,"",ROUNDUP(Y336/H336,0)*0.00474),"")</f>
        <v>7.110000000000001E-2</v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33.6</v>
      </c>
      <c r="BN336" s="64">
        <f>IFERROR(Y336*I336/H336,"0")</f>
        <v>33.6</v>
      </c>
      <c r="BO336" s="64">
        <f>IFERROR(1/J336*(X336/H336),"0")</f>
        <v>6.3025210084033612E-2</v>
      </c>
      <c r="BP336" s="64">
        <f>IFERROR(1/J336*(Y336/H336),"0")</f>
        <v>6.3025210084033612E-2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70</v>
      </c>
      <c r="X337" s="583">
        <v>40</v>
      </c>
      <c r="Y337" s="584">
        <f>IFERROR(IF(X337="",0,CEILING((X337/$H337),1)*$H337),"")</f>
        <v>40</v>
      </c>
      <c r="Z337" s="36">
        <f>IFERROR(IF(Y337=0,"",ROUNDUP(Y337/H337,0)*0.00474),"")</f>
        <v>9.4800000000000009E-2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44.800000000000004</v>
      </c>
      <c r="BN337" s="64">
        <f>IFERROR(Y337*I337/H337,"0")</f>
        <v>44.800000000000004</v>
      </c>
      <c r="BO337" s="64">
        <f>IFERROR(1/J337*(X337/H337),"0")</f>
        <v>8.4033613445378144E-2</v>
      </c>
      <c r="BP337" s="64">
        <f>IFERROR(1/J337*(Y337/H337),"0")</f>
        <v>8.4033613445378144E-2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72</v>
      </c>
      <c r="Q338" s="615"/>
      <c r="R338" s="615"/>
      <c r="S338" s="615"/>
      <c r="T338" s="615"/>
      <c r="U338" s="615"/>
      <c r="V338" s="616"/>
      <c r="W338" s="37" t="s">
        <v>73</v>
      </c>
      <c r="X338" s="585">
        <f>IFERROR(X335/H335,"0")+IFERROR(X336/H336,"0")+IFERROR(X337/H337,"0")</f>
        <v>35</v>
      </c>
      <c r="Y338" s="585">
        <f>IFERROR(Y335/H335,"0")+IFERROR(Y336/H336,"0")+IFERROR(Y337/H337,"0")</f>
        <v>35</v>
      </c>
      <c r="Z338" s="585">
        <f>IFERROR(IF(Z335="",0,Z335),"0")+IFERROR(IF(Z336="",0,Z336),"0")+IFERROR(IF(Z337="",0,Z337),"0")</f>
        <v>0.16590000000000002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72</v>
      </c>
      <c r="Q339" s="615"/>
      <c r="R339" s="615"/>
      <c r="S339" s="615"/>
      <c r="T339" s="615"/>
      <c r="U339" s="615"/>
      <c r="V339" s="616"/>
      <c r="W339" s="37" t="s">
        <v>70</v>
      </c>
      <c r="X339" s="585">
        <f>IFERROR(SUM(X335:X337),"0")</f>
        <v>70</v>
      </c>
      <c r="Y339" s="585">
        <f>IFERROR(SUM(Y335:Y337),"0")</f>
        <v>70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74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70</v>
      </c>
      <c r="X344" s="583">
        <v>127</v>
      </c>
      <c r="Y344" s="584">
        <f>IFERROR(IF(X344="",0,CEILING((X344/$H344),1)*$H344),"")</f>
        <v>128.1</v>
      </c>
      <c r="Z344" s="36">
        <f>IFERROR(IF(Y344=0,"",ROUNDUP(Y344/H344,0)*0.00651),"")</f>
        <v>0.39711000000000002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141.51428571428571</v>
      </c>
      <c r="BN344" s="64">
        <f>IFERROR(Y344*I344/H344,"0")</f>
        <v>142.73999999999998</v>
      </c>
      <c r="BO344" s="64">
        <f>IFERROR(1/J344*(X344/H344),"0")</f>
        <v>0.33228676085818942</v>
      </c>
      <c r="BP344" s="64">
        <f>IFERROR(1/J344*(Y344/H344),"0")</f>
        <v>0.33516483516483514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72</v>
      </c>
      <c r="Q345" s="615"/>
      <c r="R345" s="615"/>
      <c r="S345" s="615"/>
      <c r="T345" s="615"/>
      <c r="U345" s="615"/>
      <c r="V345" s="616"/>
      <c r="W345" s="37" t="s">
        <v>73</v>
      </c>
      <c r="X345" s="585">
        <f>IFERROR(X342/H342,"0")+IFERROR(X343/H343,"0")+IFERROR(X344/H344,"0")</f>
        <v>60.476190476190474</v>
      </c>
      <c r="Y345" s="585">
        <f>IFERROR(Y342/H342,"0")+IFERROR(Y343/H343,"0")+IFERROR(Y344/H344,"0")</f>
        <v>60.999999999999993</v>
      </c>
      <c r="Z345" s="585">
        <f>IFERROR(IF(Z342="",0,Z342),"0")+IFERROR(IF(Z343="",0,Z343),"0")+IFERROR(IF(Z344="",0,Z344),"0")</f>
        <v>0.39711000000000002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72</v>
      </c>
      <c r="Q346" s="615"/>
      <c r="R346" s="615"/>
      <c r="S346" s="615"/>
      <c r="T346" s="615"/>
      <c r="U346" s="615"/>
      <c r="V346" s="616"/>
      <c r="W346" s="37" t="s">
        <v>70</v>
      </c>
      <c r="X346" s="585">
        <f>IFERROR(SUM(X342:X344),"0")</f>
        <v>127</v>
      </c>
      <c r="Y346" s="585">
        <f>IFERROR(SUM(Y342:Y344),"0")</f>
        <v>128.1</v>
      </c>
      <c r="Z346" s="37"/>
      <c r="AA346" s="586"/>
      <c r="AB346" s="586"/>
      <c r="AC346" s="586"/>
    </row>
    <row r="347" spans="1:68" ht="27.75" hidden="1" customHeight="1" x14ac:dyDescent="0.2">
      <c r="A347" s="591" t="s">
        <v>555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556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103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70</v>
      </c>
      <c r="X350" s="583">
        <v>145</v>
      </c>
      <c r="Y350" s="584">
        <f t="shared" ref="Y350:Y356" si="58">IFERROR(IF(X350="",0,CEILING((X350/$H350),1)*$H350),"")</f>
        <v>150</v>
      </c>
      <c r="Z350" s="36">
        <f>IFERROR(IF(Y350=0,"",ROUNDUP(Y350/H350,0)*0.02175),"")</f>
        <v>0.21749999999999997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149.63999999999999</v>
      </c>
      <c r="BN350" s="64">
        <f t="shared" ref="BN350:BN356" si="60">IFERROR(Y350*I350/H350,"0")</f>
        <v>154.80000000000001</v>
      </c>
      <c r="BO350" s="64">
        <f t="shared" ref="BO350:BO356" si="61">IFERROR(1/J350*(X350/H350),"0")</f>
        <v>0.20138888888888887</v>
      </c>
      <c r="BP350" s="64">
        <f t="shared" ref="BP350:BP356" si="62">IFERROR(1/J350*(Y350/H350),"0")</f>
        <v>0.20833333333333331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70</v>
      </c>
      <c r="X351" s="583">
        <v>178</v>
      </c>
      <c r="Y351" s="584">
        <f t="shared" si="58"/>
        <v>180</v>
      </c>
      <c r="Z351" s="36">
        <f>IFERROR(IF(Y351=0,"",ROUNDUP(Y351/H351,0)*0.02175),"")</f>
        <v>0.26100000000000001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183.696</v>
      </c>
      <c r="BN351" s="64">
        <f t="shared" si="60"/>
        <v>185.76000000000002</v>
      </c>
      <c r="BO351" s="64">
        <f t="shared" si="61"/>
        <v>0.24722222222222223</v>
      </c>
      <c r="BP351" s="64">
        <f t="shared" si="62"/>
        <v>0.25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7">
        <v>4680115884830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8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9"/>
      <c r="R352" s="599"/>
      <c r="S352" s="599"/>
      <c r="T352" s="600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7">
        <v>4607091383997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9"/>
      <c r="R353" s="599"/>
      <c r="S353" s="599"/>
      <c r="T353" s="600"/>
      <c r="U353" s="34"/>
      <c r="V353" s="34"/>
      <c r="W353" s="35" t="s">
        <v>70</v>
      </c>
      <c r="X353" s="583">
        <v>1000</v>
      </c>
      <c r="Y353" s="584">
        <f t="shared" si="58"/>
        <v>1005</v>
      </c>
      <c r="Z353" s="36">
        <f>IFERROR(IF(Y353=0,"",ROUNDUP(Y353/H353,0)*0.02175),"")</f>
        <v>1.4572499999999999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1032</v>
      </c>
      <c r="BN353" s="64">
        <f t="shared" si="60"/>
        <v>1037.1600000000001</v>
      </c>
      <c r="BO353" s="64">
        <f t="shared" si="61"/>
        <v>1.3888888888888888</v>
      </c>
      <c r="BP353" s="64">
        <f t="shared" si="62"/>
        <v>1.3958333333333333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70</v>
      </c>
      <c r="X355" s="583">
        <v>26</v>
      </c>
      <c r="Y355" s="584">
        <f t="shared" si="58"/>
        <v>30</v>
      </c>
      <c r="Z355" s="36">
        <f>IFERROR(IF(Y355=0,"",ROUNDUP(Y355/H355,0)*0.00902),"")</f>
        <v>5.4120000000000001E-2</v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27.092000000000002</v>
      </c>
      <c r="BN355" s="64">
        <f t="shared" si="60"/>
        <v>31.26</v>
      </c>
      <c r="BO355" s="64">
        <f t="shared" si="61"/>
        <v>3.9393939393939398E-2</v>
      </c>
      <c r="BP355" s="64">
        <f t="shared" si="62"/>
        <v>4.5454545454545456E-2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70</v>
      </c>
      <c r="X356" s="583">
        <v>26</v>
      </c>
      <c r="Y356" s="584">
        <f t="shared" si="58"/>
        <v>30</v>
      </c>
      <c r="Z356" s="36">
        <f>IFERROR(IF(Y356=0,"",ROUNDUP(Y356/H356,0)*0.00902),"")</f>
        <v>5.4120000000000001E-2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27.092000000000002</v>
      </c>
      <c r="BN356" s="64">
        <f t="shared" si="60"/>
        <v>31.26</v>
      </c>
      <c r="BO356" s="64">
        <f t="shared" si="61"/>
        <v>3.9393939393939398E-2</v>
      </c>
      <c r="BP356" s="64">
        <f t="shared" si="62"/>
        <v>4.5454545454545456E-2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72</v>
      </c>
      <c r="Q357" s="615"/>
      <c r="R357" s="615"/>
      <c r="S357" s="615"/>
      <c r="T357" s="615"/>
      <c r="U357" s="615"/>
      <c r="V357" s="616"/>
      <c r="W357" s="37" t="s">
        <v>73</v>
      </c>
      <c r="X357" s="585">
        <f>IFERROR(X350/H350,"0")+IFERROR(X351/H351,"0")+IFERROR(X352/H352,"0")+IFERROR(X353/H353,"0")+IFERROR(X354/H354,"0")+IFERROR(X355/H355,"0")+IFERROR(X356/H356,"0")</f>
        <v>98.600000000000009</v>
      </c>
      <c r="Y357" s="585">
        <f>IFERROR(Y350/H350,"0")+IFERROR(Y351/H351,"0")+IFERROR(Y352/H352,"0")+IFERROR(Y353/H353,"0")+IFERROR(Y354/H354,"0")+IFERROR(Y355/H355,"0")+IFERROR(Y356/H356,"0")</f>
        <v>101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2.04399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72</v>
      </c>
      <c r="Q358" s="615"/>
      <c r="R358" s="615"/>
      <c r="S358" s="615"/>
      <c r="T358" s="615"/>
      <c r="U358" s="615"/>
      <c r="V358" s="616"/>
      <c r="W358" s="37" t="s">
        <v>70</v>
      </c>
      <c r="X358" s="585">
        <f>IFERROR(SUM(X350:X356),"0")</f>
        <v>1375</v>
      </c>
      <c r="Y358" s="585">
        <f>IFERROR(SUM(Y350:Y356),"0")</f>
        <v>1395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139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hidden="1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72</v>
      </c>
      <c r="Q362" s="615"/>
      <c r="R362" s="615"/>
      <c r="S362" s="615"/>
      <c r="T362" s="615"/>
      <c r="U362" s="615"/>
      <c r="V362" s="616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72</v>
      </c>
      <c r="Q363" s="615"/>
      <c r="R363" s="615"/>
      <c r="S363" s="615"/>
      <c r="T363" s="615"/>
      <c r="U363" s="615"/>
      <c r="V363" s="616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7" t="s">
        <v>74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72</v>
      </c>
      <c r="Q367" s="615"/>
      <c r="R367" s="615"/>
      <c r="S367" s="615"/>
      <c r="T367" s="615"/>
      <c r="U367" s="615"/>
      <c r="V367" s="616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72</v>
      </c>
      <c r="Q368" s="615"/>
      <c r="R368" s="615"/>
      <c r="S368" s="615"/>
      <c r="T368" s="615"/>
      <c r="U368" s="615"/>
      <c r="V368" s="616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174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72</v>
      </c>
      <c r="Q371" s="615"/>
      <c r="R371" s="615"/>
      <c r="S371" s="615"/>
      <c r="T371" s="615"/>
      <c r="U371" s="615"/>
      <c r="V371" s="616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72</v>
      </c>
      <c r="Q372" s="615"/>
      <c r="R372" s="615"/>
      <c r="S372" s="615"/>
      <c r="T372" s="615"/>
      <c r="U372" s="615"/>
      <c r="V372" s="616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24" t="s">
        <v>590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103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70</v>
      </c>
      <c r="X376" s="583">
        <v>12</v>
      </c>
      <c r="Y376" s="584">
        <f>IFERROR(IF(X376="",0,CEILING((X376/$H376),1)*$H376),"")</f>
        <v>21.6</v>
      </c>
      <c r="Z376" s="36">
        <f>IFERROR(IF(Y376=0,"",ROUNDUP(Y376/H376,0)*0.01898),"")</f>
        <v>3.7960000000000001E-2</v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12.483333333333333</v>
      </c>
      <c r="BN376" s="64">
        <f>IFERROR(Y376*I376/H376,"0")</f>
        <v>22.47</v>
      </c>
      <c r="BO376" s="64">
        <f>IFERROR(1/J376*(X376/H376),"0")</f>
        <v>1.7361111111111108E-2</v>
      </c>
      <c r="BP376" s="64">
        <f>IFERROR(1/J376*(Y376/H376),"0")</f>
        <v>3.125E-2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72</v>
      </c>
      <c r="Q379" s="615"/>
      <c r="R379" s="615"/>
      <c r="S379" s="615"/>
      <c r="T379" s="615"/>
      <c r="U379" s="615"/>
      <c r="V379" s="616"/>
      <c r="W379" s="37" t="s">
        <v>73</v>
      </c>
      <c r="X379" s="585">
        <f>IFERROR(X375/H375,"0")+IFERROR(X376/H376,"0")+IFERROR(X377/H377,"0")+IFERROR(X378/H378,"0")</f>
        <v>1.1111111111111109</v>
      </c>
      <c r="Y379" s="585">
        <f>IFERROR(Y375/H375,"0")+IFERROR(Y376/H376,"0")+IFERROR(Y377/H377,"0")+IFERROR(Y378/H378,"0")</f>
        <v>2</v>
      </c>
      <c r="Z379" s="585">
        <f>IFERROR(IF(Z375="",0,Z375),"0")+IFERROR(IF(Z376="",0,Z376),"0")+IFERROR(IF(Z377="",0,Z377),"0")+IFERROR(IF(Z378="",0,Z378),"0")</f>
        <v>3.7960000000000001E-2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72</v>
      </c>
      <c r="Q380" s="615"/>
      <c r="R380" s="615"/>
      <c r="S380" s="615"/>
      <c r="T380" s="615"/>
      <c r="U380" s="615"/>
      <c r="V380" s="616"/>
      <c r="W380" s="37" t="s">
        <v>70</v>
      </c>
      <c r="X380" s="585">
        <f>IFERROR(SUM(X375:X378),"0")</f>
        <v>12</v>
      </c>
      <c r="Y380" s="585">
        <f>IFERROR(SUM(Y375:Y378),"0")</f>
        <v>21.6</v>
      </c>
      <c r="Z380" s="37"/>
      <c r="AA380" s="586"/>
      <c r="AB380" s="586"/>
      <c r="AC380" s="586"/>
    </row>
    <row r="381" spans="1:68" ht="14.25" hidden="1" customHeight="1" x14ac:dyDescent="0.25">
      <c r="A381" s="597" t="s">
        <v>64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72</v>
      </c>
      <c r="Q383" s="615"/>
      <c r="R383" s="615"/>
      <c r="S383" s="615"/>
      <c r="T383" s="615"/>
      <c r="U383" s="615"/>
      <c r="V383" s="616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72</v>
      </c>
      <c r="Q384" s="615"/>
      <c r="R384" s="615"/>
      <c r="S384" s="615"/>
      <c r="T384" s="615"/>
      <c r="U384" s="615"/>
      <c r="V384" s="616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74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70</v>
      </c>
      <c r="X386" s="583">
        <v>39</v>
      </c>
      <c r="Y386" s="584">
        <f>IFERROR(IF(X386="",0,CEILING((X386/$H386),1)*$H386),"")</f>
        <v>45</v>
      </c>
      <c r="Z386" s="36">
        <f>IFERROR(IF(Y386=0,"",ROUNDUP(Y386/H386,0)*0.01898),"")</f>
        <v>9.4899999999999998E-2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41.248999999999995</v>
      </c>
      <c r="BN386" s="64">
        <f>IFERROR(Y386*I386/H386,"0")</f>
        <v>47.594999999999999</v>
      </c>
      <c r="BO386" s="64">
        <f>IFERROR(1/J386*(X386/H386),"0")</f>
        <v>6.7708333333333329E-2</v>
      </c>
      <c r="BP386" s="64">
        <f>IFERROR(1/J386*(Y386/H386),"0")</f>
        <v>7.8125E-2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70</v>
      </c>
      <c r="X387" s="583">
        <v>74</v>
      </c>
      <c r="Y387" s="584">
        <f>IFERROR(IF(X387="",0,CEILING((X387/$H387),1)*$H387),"")</f>
        <v>74.399999999999991</v>
      </c>
      <c r="Z387" s="36">
        <f>IFERROR(IF(Y387=0,"",ROUNDUP(Y387/H387,0)*0.00651),"")</f>
        <v>0.20181000000000002</v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82.140000000000015</v>
      </c>
      <c r="BN387" s="64">
        <f>IFERROR(Y387*I387/H387,"0")</f>
        <v>82.584000000000003</v>
      </c>
      <c r="BO387" s="64">
        <f>IFERROR(1/J387*(X387/H387),"0")</f>
        <v>0.16941391941391945</v>
      </c>
      <c r="BP387" s="64">
        <f>IFERROR(1/J387*(Y387/H387),"0")</f>
        <v>0.17032967032967034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72</v>
      </c>
      <c r="Q388" s="615"/>
      <c r="R388" s="615"/>
      <c r="S388" s="615"/>
      <c r="T388" s="615"/>
      <c r="U388" s="615"/>
      <c r="V388" s="616"/>
      <c r="W388" s="37" t="s">
        <v>73</v>
      </c>
      <c r="X388" s="585">
        <f>IFERROR(X386/H386,"0")+IFERROR(X387/H387,"0")</f>
        <v>35.166666666666671</v>
      </c>
      <c r="Y388" s="585">
        <f>IFERROR(Y386/H386,"0")+IFERROR(Y387/H387,"0")</f>
        <v>36</v>
      </c>
      <c r="Z388" s="585">
        <f>IFERROR(IF(Z386="",0,Z386),"0")+IFERROR(IF(Z387="",0,Z387),"0")</f>
        <v>0.29671000000000003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72</v>
      </c>
      <c r="Q389" s="615"/>
      <c r="R389" s="615"/>
      <c r="S389" s="615"/>
      <c r="T389" s="615"/>
      <c r="U389" s="615"/>
      <c r="V389" s="616"/>
      <c r="W389" s="37" t="s">
        <v>70</v>
      </c>
      <c r="X389" s="585">
        <f>IFERROR(SUM(X386:X387),"0")</f>
        <v>113</v>
      </c>
      <c r="Y389" s="585">
        <f>IFERROR(SUM(Y386:Y387),"0")</f>
        <v>119.39999999999999</v>
      </c>
      <c r="Z389" s="37"/>
      <c r="AA389" s="586"/>
      <c r="AB389" s="586"/>
      <c r="AC389" s="586"/>
    </row>
    <row r="390" spans="1:68" ht="14.25" hidden="1" customHeight="1" x14ac:dyDescent="0.25">
      <c r="A390" s="597" t="s">
        <v>174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72</v>
      </c>
      <c r="Q392" s="615"/>
      <c r="R392" s="615"/>
      <c r="S392" s="615"/>
      <c r="T392" s="615"/>
      <c r="U392" s="615"/>
      <c r="V392" s="616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72</v>
      </c>
      <c r="Q393" s="615"/>
      <c r="R393" s="615"/>
      <c r="S393" s="615"/>
      <c r="T393" s="615"/>
      <c r="U393" s="615"/>
      <c r="V393" s="616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612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613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64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72</v>
      </c>
      <c r="Q407" s="615"/>
      <c r="R407" s="615"/>
      <c r="S407" s="615"/>
      <c r="T407" s="615"/>
      <c r="U407" s="615"/>
      <c r="V407" s="616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72</v>
      </c>
      <c r="Q408" s="615"/>
      <c r="R408" s="615"/>
      <c r="S408" s="615"/>
      <c r="T408" s="615"/>
      <c r="U408" s="615"/>
      <c r="V408" s="616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7" t="s">
        <v>74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72</v>
      </c>
      <c r="Q412" s="615"/>
      <c r="R412" s="615"/>
      <c r="S412" s="615"/>
      <c r="T412" s="615"/>
      <c r="U412" s="615"/>
      <c r="V412" s="616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72</v>
      </c>
      <c r="Q413" s="615"/>
      <c r="R413" s="615"/>
      <c r="S413" s="615"/>
      <c r="T413" s="615"/>
      <c r="U413" s="615"/>
      <c r="V413" s="616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645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139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72</v>
      </c>
      <c r="Q418" s="615"/>
      <c r="R418" s="615"/>
      <c r="S418" s="615"/>
      <c r="T418" s="615"/>
      <c r="U418" s="615"/>
      <c r="V418" s="616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72</v>
      </c>
      <c r="Q419" s="615"/>
      <c r="R419" s="615"/>
      <c r="S419" s="615"/>
      <c r="T419" s="615"/>
      <c r="U419" s="615"/>
      <c r="V419" s="616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64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72</v>
      </c>
      <c r="Q425" s="615"/>
      <c r="R425" s="615"/>
      <c r="S425" s="615"/>
      <c r="T425" s="615"/>
      <c r="U425" s="615"/>
      <c r="V425" s="616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72</v>
      </c>
      <c r="Q426" s="615"/>
      <c r="R426" s="615"/>
      <c r="S426" s="615"/>
      <c r="T426" s="615"/>
      <c r="U426" s="615"/>
      <c r="V426" s="616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663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64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72</v>
      </c>
      <c r="Q430" s="615"/>
      <c r="R430" s="615"/>
      <c r="S430" s="615"/>
      <c r="T430" s="615"/>
      <c r="U430" s="615"/>
      <c r="V430" s="616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72</v>
      </c>
      <c r="Q431" s="615"/>
      <c r="R431" s="615"/>
      <c r="S431" s="615"/>
      <c r="T431" s="615"/>
      <c r="U431" s="615"/>
      <c r="V431" s="616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667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64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72</v>
      </c>
      <c r="Q435" s="615"/>
      <c r="R435" s="615"/>
      <c r="S435" s="615"/>
      <c r="T435" s="615"/>
      <c r="U435" s="615"/>
      <c r="V435" s="616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72</v>
      </c>
      <c r="Q436" s="615"/>
      <c r="R436" s="615"/>
      <c r="S436" s="615"/>
      <c r="T436" s="615"/>
      <c r="U436" s="615"/>
      <c r="V436" s="616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671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671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103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70</v>
      </c>
      <c r="X440" s="583">
        <v>100</v>
      </c>
      <c r="Y440" s="584">
        <f t="shared" ref="Y440:Y454" si="69">IFERROR(IF(X440="",0,CEILING((X440/$H440),1)*$H440),"")</f>
        <v>100.32000000000001</v>
      </c>
      <c r="Z440" s="36">
        <f t="shared" ref="Z440:Z446" si="70">IFERROR(IF(Y440=0,"",ROUNDUP(Y440/H440,0)*0.01196),"")</f>
        <v>0.22724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106.81818181818181</v>
      </c>
      <c r="BN440" s="64">
        <f t="shared" ref="BN440:BN454" si="72">IFERROR(Y440*I440/H440,"0")</f>
        <v>107.16</v>
      </c>
      <c r="BO440" s="64">
        <f t="shared" ref="BO440:BO454" si="73">IFERROR(1/J440*(X440/H440),"0")</f>
        <v>0.18210955710955709</v>
      </c>
      <c r="BP440" s="64">
        <f t="shared" ref="BP440:BP454" si="74">IFERROR(1/J440*(Y440/H440),"0")</f>
        <v>0.18269230769230771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905" t="s">
        <v>683</v>
      </c>
      <c r="Q443" s="599"/>
      <c r="R443" s="599"/>
      <c r="S443" s="599"/>
      <c r="T443" s="600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97" t="s">
        <v>701</v>
      </c>
      <c r="Q450" s="599"/>
      <c r="R450" s="599"/>
      <c r="S450" s="599"/>
      <c r="T450" s="600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8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9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72</v>
      </c>
      <c r="Q455" s="615"/>
      <c r="R455" s="615"/>
      <c r="S455" s="615"/>
      <c r="T455" s="615"/>
      <c r="U455" s="615"/>
      <c r="V455" s="616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18.939393939393938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0.22724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72</v>
      </c>
      <c r="Q456" s="615"/>
      <c r="R456" s="615"/>
      <c r="S456" s="615"/>
      <c r="T456" s="615"/>
      <c r="U456" s="615"/>
      <c r="V456" s="616"/>
      <c r="W456" s="37" t="s">
        <v>70</v>
      </c>
      <c r="X456" s="585">
        <f>IFERROR(SUM(X440:X454),"0")</f>
        <v>100</v>
      </c>
      <c r="Y456" s="585">
        <f>IFERROR(SUM(Y440:Y454),"0")</f>
        <v>100.32000000000001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139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72</v>
      </c>
      <c r="Q461" s="615"/>
      <c r="R461" s="615"/>
      <c r="S461" s="615"/>
      <c r="T461" s="615"/>
      <c r="U461" s="615"/>
      <c r="V461" s="616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72</v>
      </c>
      <c r="Q462" s="615"/>
      <c r="R462" s="615"/>
      <c r="S462" s="615"/>
      <c r="T462" s="615"/>
      <c r="U462" s="615"/>
      <c r="V462" s="616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hidden="1" customHeight="1" x14ac:dyDescent="0.25">
      <c r="A463" s="597" t="s">
        <v>64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70</v>
      </c>
      <c r="X464" s="583">
        <v>12</v>
      </c>
      <c r="Y464" s="584">
        <f t="shared" ref="Y464:Y470" si="75">IFERROR(IF(X464="",0,CEILING((X464/$H464),1)*$H464),"")</f>
        <v>15.84</v>
      </c>
      <c r="Z464" s="36">
        <f>IFERROR(IF(Y464=0,"",ROUNDUP(Y464/H464,0)*0.01196),"")</f>
        <v>3.5880000000000002E-2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12.818181818181817</v>
      </c>
      <c r="BN464" s="64">
        <f t="shared" ref="BN464:BN470" si="77">IFERROR(Y464*I464/H464,"0")</f>
        <v>16.919999999999998</v>
      </c>
      <c r="BO464" s="64">
        <f t="shared" ref="BO464:BO470" si="78">IFERROR(1/J464*(X464/H464),"0")</f>
        <v>2.1853146853146852E-2</v>
      </c>
      <c r="BP464" s="64">
        <f t="shared" ref="BP464:BP470" si="79">IFERROR(1/J464*(Y464/H464),"0")</f>
        <v>2.8846153846153848E-2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70</v>
      </c>
      <c r="X465" s="583">
        <v>61</v>
      </c>
      <c r="Y465" s="584">
        <f t="shared" si="75"/>
        <v>63.36</v>
      </c>
      <c r="Z465" s="36">
        <f>IFERROR(IF(Y465=0,"",ROUNDUP(Y465/H465,0)*0.01196),"")</f>
        <v>0.14352000000000001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65.159090909090892</v>
      </c>
      <c r="BN465" s="64">
        <f t="shared" si="77"/>
        <v>67.679999999999993</v>
      </c>
      <c r="BO465" s="64">
        <f t="shared" si="78"/>
        <v>0.11108682983682984</v>
      </c>
      <c r="BP465" s="64">
        <f t="shared" si="79"/>
        <v>0.11538461538461539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70</v>
      </c>
      <c r="X466" s="583">
        <v>74</v>
      </c>
      <c r="Y466" s="584">
        <f t="shared" si="75"/>
        <v>79.2</v>
      </c>
      <c r="Z466" s="36">
        <f>IFERROR(IF(Y466=0,"",ROUNDUP(Y466/H466,0)*0.01196),"")</f>
        <v>0.1794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79.045454545454533</v>
      </c>
      <c r="BN466" s="64">
        <f t="shared" si="77"/>
        <v>84.6</v>
      </c>
      <c r="BO466" s="64">
        <f t="shared" si="78"/>
        <v>0.13476107226107226</v>
      </c>
      <c r="BP466" s="64">
        <f t="shared" si="79"/>
        <v>0.14423076923076925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8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9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72</v>
      </c>
      <c r="Q471" s="615"/>
      <c r="R471" s="615"/>
      <c r="S471" s="615"/>
      <c r="T471" s="615"/>
      <c r="U471" s="615"/>
      <c r="V471" s="616"/>
      <c r="W471" s="37" t="s">
        <v>73</v>
      </c>
      <c r="X471" s="585">
        <f>IFERROR(X464/H464,"0")+IFERROR(X465/H465,"0")+IFERROR(X466/H466,"0")+IFERROR(X467/H467,"0")+IFERROR(X468/H468,"0")+IFERROR(X469/H469,"0")+IFERROR(X470/H470,"0")</f>
        <v>27.840909090909086</v>
      </c>
      <c r="Y471" s="585">
        <f>IFERROR(Y464/H464,"0")+IFERROR(Y465/H465,"0")+IFERROR(Y466/H466,"0")+IFERROR(Y467/H467,"0")+IFERROR(Y468/H468,"0")+IFERROR(Y469/H469,"0")+IFERROR(Y470/H470,"0")</f>
        <v>30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0.35880000000000001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72</v>
      </c>
      <c r="Q472" s="615"/>
      <c r="R472" s="615"/>
      <c r="S472" s="615"/>
      <c r="T472" s="615"/>
      <c r="U472" s="615"/>
      <c r="V472" s="616"/>
      <c r="W472" s="37" t="s">
        <v>70</v>
      </c>
      <c r="X472" s="585">
        <f>IFERROR(SUM(X464:X470),"0")</f>
        <v>147</v>
      </c>
      <c r="Y472" s="585">
        <f>IFERROR(SUM(Y464:Y470),"0")</f>
        <v>158.4</v>
      </c>
      <c r="Z472" s="37"/>
      <c r="AA472" s="586"/>
      <c r="AB472" s="586"/>
      <c r="AC472" s="586"/>
    </row>
    <row r="473" spans="1:68" ht="14.25" hidden="1" customHeight="1" x14ac:dyDescent="0.25">
      <c r="A473" s="597" t="s">
        <v>74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72</v>
      </c>
      <c r="Q477" s="615"/>
      <c r="R477" s="615"/>
      <c r="S477" s="615"/>
      <c r="T477" s="615"/>
      <c r="U477" s="615"/>
      <c r="V477" s="616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72</v>
      </c>
      <c r="Q478" s="615"/>
      <c r="R478" s="615"/>
      <c r="S478" s="615"/>
      <c r="T478" s="615"/>
      <c r="U478" s="615"/>
      <c r="V478" s="616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741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741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103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863" t="s">
        <v>744</v>
      </c>
      <c r="Q482" s="599"/>
      <c r="R482" s="599"/>
      <c r="S482" s="599"/>
      <c r="T482" s="600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74" t="s">
        <v>748</v>
      </c>
      <c r="Q483" s="599"/>
      <c r="R483" s="599"/>
      <c r="S483" s="599"/>
      <c r="T483" s="600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631" t="s">
        <v>752</v>
      </c>
      <c r="Q484" s="599"/>
      <c r="R484" s="599"/>
      <c r="S484" s="599"/>
      <c r="T484" s="600"/>
      <c r="U484" s="34"/>
      <c r="V484" s="34"/>
      <c r="W484" s="35" t="s">
        <v>70</v>
      </c>
      <c r="X484" s="583">
        <v>100</v>
      </c>
      <c r="Y484" s="584">
        <f>IFERROR(IF(X484="",0,CEILING((X484/$H484),1)*$H484),"")</f>
        <v>108</v>
      </c>
      <c r="Z484" s="36">
        <f>IFERROR(IF(Y484=0,"",ROUNDUP(Y484/H484,0)*0.01898),"")</f>
        <v>0.17082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103.625</v>
      </c>
      <c r="BN484" s="64">
        <f>IFERROR(Y484*I484/H484,"0")</f>
        <v>111.91500000000001</v>
      </c>
      <c r="BO484" s="64">
        <f>IFERROR(1/J484*(X484/H484),"0")</f>
        <v>0.13020833333333334</v>
      </c>
      <c r="BP484" s="64">
        <f>IFERROR(1/J484*(Y484/H484),"0")</f>
        <v>0.140625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730" t="s">
        <v>756</v>
      </c>
      <c r="Q485" s="599"/>
      <c r="R485" s="599"/>
      <c r="S485" s="599"/>
      <c r="T485" s="600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72</v>
      </c>
      <c r="Q486" s="615"/>
      <c r="R486" s="615"/>
      <c r="S486" s="615"/>
      <c r="T486" s="615"/>
      <c r="U486" s="615"/>
      <c r="V486" s="616"/>
      <c r="W486" s="37" t="s">
        <v>73</v>
      </c>
      <c r="X486" s="585">
        <f>IFERROR(X482/H482,"0")+IFERROR(X483/H483,"0")+IFERROR(X484/H484,"0")+IFERROR(X485/H485,"0")</f>
        <v>8.3333333333333339</v>
      </c>
      <c r="Y486" s="585">
        <f>IFERROR(Y482/H482,"0")+IFERROR(Y483/H483,"0")+IFERROR(Y484/H484,"0")+IFERROR(Y485/H485,"0")</f>
        <v>9</v>
      </c>
      <c r="Z486" s="585">
        <f>IFERROR(IF(Z482="",0,Z482),"0")+IFERROR(IF(Z483="",0,Z483),"0")+IFERROR(IF(Z484="",0,Z484),"0")+IFERROR(IF(Z485="",0,Z485),"0")</f>
        <v>0.17082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72</v>
      </c>
      <c r="Q487" s="615"/>
      <c r="R487" s="615"/>
      <c r="S487" s="615"/>
      <c r="T487" s="615"/>
      <c r="U487" s="615"/>
      <c r="V487" s="616"/>
      <c r="W487" s="37" t="s">
        <v>70</v>
      </c>
      <c r="X487" s="585">
        <f>IFERROR(SUM(X482:X485),"0")</f>
        <v>100</v>
      </c>
      <c r="Y487" s="585">
        <f>IFERROR(SUM(Y482:Y485),"0")</f>
        <v>108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139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93" t="s">
        <v>759</v>
      </c>
      <c r="Q489" s="599"/>
      <c r="R489" s="599"/>
      <c r="S489" s="599"/>
      <c r="T489" s="600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96" t="s">
        <v>762</v>
      </c>
      <c r="Q490" s="599"/>
      <c r="R490" s="599"/>
      <c r="S490" s="599"/>
      <c r="T490" s="600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803" t="s">
        <v>766</v>
      </c>
      <c r="Q491" s="599"/>
      <c r="R491" s="599"/>
      <c r="S491" s="599"/>
      <c r="T491" s="600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847" t="s">
        <v>769</v>
      </c>
      <c r="Q492" s="599"/>
      <c r="R492" s="599"/>
      <c r="S492" s="599"/>
      <c r="T492" s="600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72</v>
      </c>
      <c r="Q493" s="615"/>
      <c r="R493" s="615"/>
      <c r="S493" s="615"/>
      <c r="T493" s="615"/>
      <c r="U493" s="615"/>
      <c r="V493" s="616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72</v>
      </c>
      <c r="Q494" s="615"/>
      <c r="R494" s="615"/>
      <c r="S494" s="615"/>
      <c r="T494" s="615"/>
      <c r="U494" s="615"/>
      <c r="V494" s="616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64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9"/>
      <c r="R496" s="599"/>
      <c r="S496" s="599"/>
      <c r="T496" s="600"/>
      <c r="U496" s="34"/>
      <c r="V496" s="34"/>
      <c r="W496" s="35" t="s">
        <v>70</v>
      </c>
      <c r="X496" s="583">
        <v>105</v>
      </c>
      <c r="Y496" s="584">
        <f>IFERROR(IF(X496="",0,CEILING((X496/$H496),1)*$H496),"")</f>
        <v>105</v>
      </c>
      <c r="Z496" s="36">
        <f>IFERROR(IF(Y496=0,"",ROUNDUP(Y496/H496,0)*0.00902),"")</f>
        <v>0.22550000000000001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111.74999999999999</v>
      </c>
      <c r="BN496" s="64">
        <f>IFERROR(Y496*I496/H496,"0")</f>
        <v>111.74999999999999</v>
      </c>
      <c r="BO496" s="64">
        <f>IFERROR(1/J496*(X496/H496),"0")</f>
        <v>0.18939393939393939</v>
      </c>
      <c r="BP496" s="64">
        <f>IFERROR(1/J496*(Y496/H496),"0")</f>
        <v>0.18939393939393939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630" t="s">
        <v>777</v>
      </c>
      <c r="Q497" s="599"/>
      <c r="R497" s="599"/>
      <c r="S497" s="599"/>
      <c r="T497" s="600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72</v>
      </c>
      <c r="Q498" s="615"/>
      <c r="R498" s="615"/>
      <c r="S498" s="615"/>
      <c r="T498" s="615"/>
      <c r="U498" s="615"/>
      <c r="V498" s="616"/>
      <c r="W498" s="37" t="s">
        <v>73</v>
      </c>
      <c r="X498" s="585">
        <f>IFERROR(X496/H496,"0")+IFERROR(X497/H497,"0")</f>
        <v>25</v>
      </c>
      <c r="Y498" s="585">
        <f>IFERROR(Y496/H496,"0")+IFERROR(Y497/H497,"0")</f>
        <v>25</v>
      </c>
      <c r="Z498" s="585">
        <f>IFERROR(IF(Z496="",0,Z496),"0")+IFERROR(IF(Z497="",0,Z497),"0")</f>
        <v>0.22550000000000001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72</v>
      </c>
      <c r="Q499" s="615"/>
      <c r="R499" s="615"/>
      <c r="S499" s="615"/>
      <c r="T499" s="615"/>
      <c r="U499" s="615"/>
      <c r="V499" s="616"/>
      <c r="W499" s="37" t="s">
        <v>70</v>
      </c>
      <c r="X499" s="585">
        <f>IFERROR(SUM(X496:X497),"0")</f>
        <v>105</v>
      </c>
      <c r="Y499" s="585">
        <f>IFERROR(SUM(Y496:Y497),"0")</f>
        <v>105</v>
      </c>
      <c r="Z499" s="37"/>
      <c r="AA499" s="586"/>
      <c r="AB499" s="586"/>
      <c r="AC499" s="586"/>
    </row>
    <row r="500" spans="1:68" ht="14.25" hidden="1" customHeight="1" x14ac:dyDescent="0.25">
      <c r="A500" s="597" t="s">
        <v>74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92" t="s">
        <v>781</v>
      </c>
      <c r="Q501" s="599"/>
      <c r="R501" s="599"/>
      <c r="S501" s="599"/>
      <c r="T501" s="600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898" t="s">
        <v>781</v>
      </c>
      <c r="Q502" s="599"/>
      <c r="R502" s="599"/>
      <c r="S502" s="599"/>
      <c r="T502" s="600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738" t="s">
        <v>786</v>
      </c>
      <c r="Q503" s="599"/>
      <c r="R503" s="599"/>
      <c r="S503" s="599"/>
      <c r="T503" s="600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72</v>
      </c>
      <c r="Q504" s="615"/>
      <c r="R504" s="615"/>
      <c r="S504" s="615"/>
      <c r="T504" s="615"/>
      <c r="U504" s="615"/>
      <c r="V504" s="616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72</v>
      </c>
      <c r="Q505" s="615"/>
      <c r="R505" s="615"/>
      <c r="S505" s="615"/>
      <c r="T505" s="615"/>
      <c r="U505" s="615"/>
      <c r="V505" s="616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174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623" t="s">
        <v>790</v>
      </c>
      <c r="Q507" s="599"/>
      <c r="R507" s="599"/>
      <c r="S507" s="599"/>
      <c r="T507" s="600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856" t="s">
        <v>793</v>
      </c>
      <c r="Q508" s="599"/>
      <c r="R508" s="599"/>
      <c r="S508" s="599"/>
      <c r="T508" s="600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632" t="s">
        <v>796</v>
      </c>
      <c r="Q509" s="599"/>
      <c r="R509" s="599"/>
      <c r="S509" s="599"/>
      <c r="T509" s="600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625" t="s">
        <v>799</v>
      </c>
      <c r="Q510" s="599"/>
      <c r="R510" s="599"/>
      <c r="S510" s="599"/>
      <c r="T510" s="600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72</v>
      </c>
      <c r="Q511" s="615"/>
      <c r="R511" s="615"/>
      <c r="S511" s="615"/>
      <c r="T511" s="615"/>
      <c r="U511" s="615"/>
      <c r="V511" s="616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72</v>
      </c>
      <c r="Q512" s="615"/>
      <c r="R512" s="615"/>
      <c r="S512" s="615"/>
      <c r="T512" s="615"/>
      <c r="U512" s="615"/>
      <c r="V512" s="616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800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139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660" t="s">
        <v>803</v>
      </c>
      <c r="Q515" s="599"/>
      <c r="R515" s="599"/>
      <c r="S515" s="599"/>
      <c r="T515" s="600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72</v>
      </c>
      <c r="Q516" s="615"/>
      <c r="R516" s="615"/>
      <c r="S516" s="615"/>
      <c r="T516" s="615"/>
      <c r="U516" s="615"/>
      <c r="V516" s="616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72</v>
      </c>
      <c r="Q517" s="615"/>
      <c r="R517" s="615"/>
      <c r="S517" s="615"/>
      <c r="T517" s="615"/>
      <c r="U517" s="615"/>
      <c r="V517" s="616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805</v>
      </c>
      <c r="Q518" s="627"/>
      <c r="R518" s="627"/>
      <c r="S518" s="627"/>
      <c r="T518" s="627"/>
      <c r="U518" s="627"/>
      <c r="V518" s="611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16776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16939.350000000002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806</v>
      </c>
      <c r="Q519" s="627"/>
      <c r="R519" s="627"/>
      <c r="S519" s="627"/>
      <c r="T519" s="627"/>
      <c r="U519" s="627"/>
      <c r="V519" s="611"/>
      <c r="W519" s="37" t="s">
        <v>70</v>
      </c>
      <c r="X519" s="585">
        <f>IFERROR(SUM(BM22:BM515),"0")</f>
        <v>17761.455131988379</v>
      </c>
      <c r="Y519" s="585">
        <f>IFERROR(SUM(BN22:BN515),"0")</f>
        <v>17934.285999999996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807</v>
      </c>
      <c r="Q520" s="627"/>
      <c r="R520" s="627"/>
      <c r="S520" s="627"/>
      <c r="T520" s="627"/>
      <c r="U520" s="627"/>
      <c r="V520" s="611"/>
      <c r="W520" s="37" t="s">
        <v>808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809</v>
      </c>
      <c r="Q521" s="627"/>
      <c r="R521" s="627"/>
      <c r="S521" s="627"/>
      <c r="T521" s="627"/>
      <c r="U521" s="627"/>
      <c r="V521" s="611"/>
      <c r="W521" s="37" t="s">
        <v>70</v>
      </c>
      <c r="X521" s="585">
        <f>GrossWeightTotal+PalletQtyTotal*25</f>
        <v>18536.455131988379</v>
      </c>
      <c r="Y521" s="585">
        <f>GrossWeightTotalR+PalletQtyTotalR*25</f>
        <v>18709.285999999996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810</v>
      </c>
      <c r="Q522" s="627"/>
      <c r="R522" s="627"/>
      <c r="S522" s="627"/>
      <c r="T522" s="627"/>
      <c r="U522" s="627"/>
      <c r="V522" s="611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2519.8261893970225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2550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811</v>
      </c>
      <c r="Q523" s="627"/>
      <c r="R523" s="627"/>
      <c r="S523" s="627"/>
      <c r="T523" s="627"/>
      <c r="U523" s="627"/>
      <c r="V523" s="611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36.930530000000005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619" t="s">
        <v>101</v>
      </c>
      <c r="D525" s="628"/>
      <c r="E525" s="628"/>
      <c r="F525" s="628"/>
      <c r="G525" s="628"/>
      <c r="H525" s="629"/>
      <c r="I525" s="619" t="s">
        <v>263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555</v>
      </c>
      <c r="U525" s="629"/>
      <c r="V525" s="619" t="s">
        <v>612</v>
      </c>
      <c r="W525" s="628"/>
      <c r="X525" s="628"/>
      <c r="Y525" s="629"/>
      <c r="Z525" s="580" t="s">
        <v>671</v>
      </c>
      <c r="AA525" s="619" t="s">
        <v>741</v>
      </c>
      <c r="AB525" s="629"/>
      <c r="AC525" s="52"/>
      <c r="AF525" s="581"/>
    </row>
    <row r="526" spans="1:68" ht="14.25" customHeight="1" thickTop="1" x14ac:dyDescent="0.2">
      <c r="A526" s="693" t="s">
        <v>814</v>
      </c>
      <c r="B526" s="619" t="s">
        <v>63</v>
      </c>
      <c r="C526" s="619" t="s">
        <v>102</v>
      </c>
      <c r="D526" s="619" t="s">
        <v>119</v>
      </c>
      <c r="E526" s="619" t="s">
        <v>181</v>
      </c>
      <c r="F526" s="619" t="s">
        <v>204</v>
      </c>
      <c r="G526" s="619" t="s">
        <v>239</v>
      </c>
      <c r="H526" s="619" t="s">
        <v>101</v>
      </c>
      <c r="I526" s="619" t="s">
        <v>264</v>
      </c>
      <c r="J526" s="619" t="s">
        <v>304</v>
      </c>
      <c r="K526" s="619" t="s">
        <v>365</v>
      </c>
      <c r="L526" s="619" t="s">
        <v>408</v>
      </c>
      <c r="M526" s="619" t="s">
        <v>424</v>
      </c>
      <c r="N526" s="581"/>
      <c r="O526" s="619" t="s">
        <v>437</v>
      </c>
      <c r="P526" s="619" t="s">
        <v>447</v>
      </c>
      <c r="Q526" s="619" t="s">
        <v>454</v>
      </c>
      <c r="R526" s="619" t="s">
        <v>459</v>
      </c>
      <c r="S526" s="619" t="s">
        <v>545</v>
      </c>
      <c r="T526" s="619" t="s">
        <v>556</v>
      </c>
      <c r="U526" s="619" t="s">
        <v>590</v>
      </c>
      <c r="V526" s="619" t="s">
        <v>613</v>
      </c>
      <c r="W526" s="619" t="s">
        <v>645</v>
      </c>
      <c r="X526" s="619" t="s">
        <v>663</v>
      </c>
      <c r="Y526" s="619" t="s">
        <v>667</v>
      </c>
      <c r="Z526" s="619" t="s">
        <v>671</v>
      </c>
      <c r="AA526" s="619" t="s">
        <v>741</v>
      </c>
      <c r="AB526" s="619" t="s">
        <v>800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1692.9</v>
      </c>
      <c r="E528" s="46">
        <f>IFERROR(Y89*1,"0")+IFERROR(Y90*1,"0")+IFERROR(Y91*1,"0")+IFERROR(Y95*1,"0")+IFERROR(Y96*1,"0")+IFERROR(Y97*1,"0")+IFERROR(Y98*1,"0")+IFERROR(Y99*1,"0")+IFERROR(Y100*1,"0")</f>
        <v>333.71999999999997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425.22</v>
      </c>
      <c r="G528" s="46">
        <f>IFERROR(Y132*1,"0")+IFERROR(Y133*1,"0")+IFERROR(Y137*1,"0")+IFERROR(Y138*1,"0")+IFERROR(Y142*1,"0")+IFERROR(Y143*1,"0")</f>
        <v>157.76000000000002</v>
      </c>
      <c r="H528" s="46">
        <f>IFERROR(Y148*1,"0")+IFERROR(Y152*1,"0")+IFERROR(Y153*1,"0")+IFERROR(Y154*1,"0")</f>
        <v>72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288.95999999999998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412.8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32.85</v>
      </c>
      <c r="L528" s="46">
        <f>IFERROR(Y256*1,"0")+IFERROR(Y257*1,"0")+IFERROR(Y258*1,"0")+IFERROR(Y259*1,"0")+IFERROR(Y260*1,"0")</f>
        <v>507.6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10779.4</v>
      </c>
      <c r="S528" s="46">
        <f>IFERROR(Y342*1,"0")+IFERROR(Y343*1,"0")+IFERROR(Y344*1,"0")</f>
        <v>128.1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1395</v>
      </c>
      <c r="U528" s="46">
        <f>IFERROR(Y375*1,"0")+IFERROR(Y376*1,"0")+IFERROR(Y377*1,"0")+IFERROR(Y378*1,"0")+IFERROR(Y382*1,"0")+IFERROR(Y386*1,"0")+IFERROR(Y387*1,"0")+IFERROR(Y391*1,"0")</f>
        <v>141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359.04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213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238,00"/>
        <filter val="1 375,00"/>
        <filter val="1 500,00"/>
        <filter val="1 808,00"/>
        <filter val="1,11"/>
        <filter val="10,00"/>
        <filter val="100,00"/>
        <filter val="102,00"/>
        <filter val="104,00"/>
        <filter val="104,58"/>
        <filter val="105,00"/>
        <filter val="108,00"/>
        <filter val="11,11"/>
        <filter val="113,00"/>
        <filter val="12,00"/>
        <filter val="125,19"/>
        <filter val="127,00"/>
        <filter val="13,00"/>
        <filter val="13,26"/>
        <filter val="13,33"/>
        <filter val="132,00"/>
        <filter val="14,00"/>
        <filter val="140,00"/>
        <filter val="145,00"/>
        <filter val="147,00"/>
        <filter val="157,00"/>
        <filter val="16 776,00"/>
        <filter val="16,00"/>
        <filter val="165,00"/>
        <filter val="17 761,46"/>
        <filter val="17,17"/>
        <filter val="17,86"/>
        <filter val="178,00"/>
        <filter val="178,74"/>
        <filter val="179,00"/>
        <filter val="18 536,46"/>
        <filter val="18,94"/>
        <filter val="180,00"/>
        <filter val="2 519,83"/>
        <filter val="200,00"/>
        <filter val="21,56"/>
        <filter val="212,00"/>
        <filter val="22,22"/>
        <filter val="222,00"/>
        <filter val="236,00"/>
        <filter val="24,00"/>
        <filter val="241,00"/>
        <filter val="25,00"/>
        <filter val="250,00"/>
        <filter val="251,00"/>
        <filter val="26,00"/>
        <filter val="261,00"/>
        <filter val="27,84"/>
        <filter val="28,00"/>
        <filter val="28,12"/>
        <filter val="30,00"/>
        <filter val="31"/>
        <filter val="33,33"/>
        <filter val="34,00"/>
        <filter val="35,00"/>
        <filter val="35,17"/>
        <filter val="36,00"/>
        <filter val="38,00"/>
        <filter val="39,00"/>
        <filter val="40,00"/>
        <filter val="434,00"/>
        <filter val="44,00"/>
        <filter val="46,30"/>
        <filter val="47,22"/>
        <filter val="47,50"/>
        <filter val="48,00"/>
        <filter val="49,00"/>
        <filter val="50,00"/>
        <filter val="500,00"/>
        <filter val="53,00"/>
        <filter val="544,00"/>
        <filter val="6,00"/>
        <filter val="6,02"/>
        <filter val="60,00"/>
        <filter val="60,48"/>
        <filter val="61,00"/>
        <filter val="64,00"/>
        <filter val="66,00"/>
        <filter val="67,67"/>
        <filter val="69,00"/>
        <filter val="7 500,00"/>
        <filter val="7 539,00"/>
        <filter val="7,11"/>
        <filter val="70,00"/>
        <filter val="74,00"/>
        <filter val="750,00"/>
        <filter val="8,33"/>
        <filter val="81,00"/>
        <filter val="85,06"/>
        <filter val="88,00"/>
        <filter val="90,95"/>
        <filter val="91,58"/>
        <filter val="974,54"/>
        <filter val="98,60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