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03CC4E-69C1-4948-9B52-D4B944A9AF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Y277" i="1" s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4" i="1" s="1"/>
  <c r="X239" i="1"/>
  <c r="X238" i="1"/>
  <c r="BO237" i="1"/>
  <c r="BM237" i="1"/>
  <c r="Y237" i="1"/>
  <c r="BP237" i="1" s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Y217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5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Y156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2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X519" i="1" l="1"/>
  <c r="X522" i="1"/>
  <c r="Z27" i="1"/>
  <c r="BN27" i="1"/>
  <c r="Z43" i="1"/>
  <c r="BN43" i="1"/>
  <c r="Z62" i="1"/>
  <c r="BN62" i="1"/>
  <c r="Z74" i="1"/>
  <c r="BN74" i="1"/>
  <c r="Z89" i="1"/>
  <c r="BN89" i="1"/>
  <c r="Z98" i="1"/>
  <c r="BN98" i="1"/>
  <c r="Z113" i="1"/>
  <c r="BN113" i="1"/>
  <c r="Z132" i="1"/>
  <c r="BN132" i="1"/>
  <c r="Y135" i="1"/>
  <c r="Z165" i="1"/>
  <c r="BN165" i="1"/>
  <c r="Z177" i="1"/>
  <c r="BN177" i="1"/>
  <c r="J528" i="1"/>
  <c r="Z200" i="1"/>
  <c r="BN200" i="1"/>
  <c r="Z210" i="1"/>
  <c r="BN210" i="1"/>
  <c r="Z220" i="1"/>
  <c r="BN220" i="1"/>
  <c r="K528" i="1"/>
  <c r="Z259" i="1"/>
  <c r="BN259" i="1"/>
  <c r="Z295" i="1"/>
  <c r="BN295" i="1"/>
  <c r="Z305" i="1"/>
  <c r="BN305" i="1"/>
  <c r="Z315" i="1"/>
  <c r="BN315" i="1"/>
  <c r="Z343" i="1"/>
  <c r="BN343" i="1"/>
  <c r="Z361" i="1"/>
  <c r="BN361" i="1"/>
  <c r="Z382" i="1"/>
  <c r="Z383" i="1" s="1"/>
  <c r="BN382" i="1"/>
  <c r="BP382" i="1"/>
  <c r="Y383" i="1"/>
  <c r="Z386" i="1"/>
  <c r="BN386" i="1"/>
  <c r="Z404" i="1"/>
  <c r="BN404" i="1"/>
  <c r="Z421" i="1"/>
  <c r="BN421" i="1"/>
  <c r="Z448" i="1"/>
  <c r="BN448" i="1"/>
  <c r="Z451" i="1"/>
  <c r="BN451" i="1"/>
  <c r="Z467" i="1"/>
  <c r="BN467" i="1"/>
  <c r="BP297" i="1"/>
  <c r="BN297" i="1"/>
  <c r="Y311" i="1"/>
  <c r="BP303" i="1"/>
  <c r="BN303" i="1"/>
  <c r="Z303" i="1"/>
  <c r="Y319" i="1"/>
  <c r="BP313" i="1"/>
  <c r="BN313" i="1"/>
  <c r="Z313" i="1"/>
  <c r="BP323" i="1"/>
  <c r="BN323" i="1"/>
  <c r="Z323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0" i="1"/>
  <c r="BN100" i="1"/>
  <c r="Z107" i="1"/>
  <c r="BN107" i="1"/>
  <c r="Z119" i="1"/>
  <c r="BN119" i="1"/>
  <c r="Z127" i="1"/>
  <c r="BN127" i="1"/>
  <c r="Z138" i="1"/>
  <c r="BN138" i="1"/>
  <c r="Y144" i="1"/>
  <c r="Z153" i="1"/>
  <c r="BN153" i="1"/>
  <c r="I528" i="1"/>
  <c r="Y174" i="1"/>
  <c r="Z167" i="1"/>
  <c r="BN167" i="1"/>
  <c r="Z171" i="1"/>
  <c r="BN171" i="1"/>
  <c r="Y180" i="1"/>
  <c r="Z188" i="1"/>
  <c r="BN188" i="1"/>
  <c r="Y194" i="1"/>
  <c r="Z198" i="1"/>
  <c r="BN198" i="1"/>
  <c r="Z202" i="1"/>
  <c r="BN202" i="1"/>
  <c r="Z208" i="1"/>
  <c r="BN208" i="1"/>
  <c r="BP208" i="1"/>
  <c r="Z212" i="1"/>
  <c r="BN212" i="1"/>
  <c r="Z216" i="1"/>
  <c r="BN216" i="1"/>
  <c r="Y223" i="1"/>
  <c r="Z236" i="1"/>
  <c r="BN236" i="1"/>
  <c r="BP236" i="1"/>
  <c r="Z241" i="1"/>
  <c r="BN241" i="1"/>
  <c r="BP241" i="1"/>
  <c r="Z248" i="1"/>
  <c r="BN248" i="1"/>
  <c r="Z257" i="1"/>
  <c r="BN257" i="1"/>
  <c r="Z266" i="1"/>
  <c r="BN266" i="1"/>
  <c r="Z274" i="1"/>
  <c r="BN274" i="1"/>
  <c r="Z297" i="1"/>
  <c r="BP307" i="1"/>
  <c r="BN307" i="1"/>
  <c r="Z307" i="1"/>
  <c r="BP317" i="1"/>
  <c r="BN317" i="1"/>
  <c r="Z317" i="1"/>
  <c r="T528" i="1"/>
  <c r="BP351" i="1"/>
  <c r="BN351" i="1"/>
  <c r="Z351" i="1"/>
  <c r="Y367" i="1"/>
  <c r="BP365" i="1"/>
  <c r="BN365" i="1"/>
  <c r="Z365" i="1"/>
  <c r="Z367" i="1" s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310" i="1"/>
  <c r="Y325" i="1"/>
  <c r="Y324" i="1"/>
  <c r="Y333" i="1"/>
  <c r="U528" i="1"/>
  <c r="Y425" i="1"/>
  <c r="H9" i="1"/>
  <c r="A10" i="1"/>
  <c r="F9" i="1"/>
  <c r="J9" i="1"/>
  <c r="Y24" i="1"/>
  <c r="Y32" i="1"/>
  <c r="Y44" i="1"/>
  <c r="Y59" i="1"/>
  <c r="Y65" i="1"/>
  <c r="Y71" i="1"/>
  <c r="Y81" i="1"/>
  <c r="Y85" i="1"/>
  <c r="Y92" i="1"/>
  <c r="BP99" i="1"/>
  <c r="BN99" i="1"/>
  <c r="Y101" i="1"/>
  <c r="BP106" i="1"/>
  <c r="BN106" i="1"/>
  <c r="Z106" i="1"/>
  <c r="BP114" i="1"/>
  <c r="BN114" i="1"/>
  <c r="Z114" i="1"/>
  <c r="Y116" i="1"/>
  <c r="Y124" i="1"/>
  <c r="Y123" i="1"/>
  <c r="BP118" i="1"/>
  <c r="BN118" i="1"/>
  <c r="Z118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Z97" i="1"/>
  <c r="BN97" i="1"/>
  <c r="Z99" i="1"/>
  <c r="BP108" i="1"/>
  <c r="BN108" i="1"/>
  <c r="Z108" i="1"/>
  <c r="Y110" i="1"/>
  <c r="Y115" i="1"/>
  <c r="BP112" i="1"/>
  <c r="BN112" i="1"/>
  <c r="Z112" i="1"/>
  <c r="Z115" i="1" s="1"/>
  <c r="F528" i="1"/>
  <c r="Y109" i="1"/>
  <c r="Z120" i="1"/>
  <c r="BN120" i="1"/>
  <c r="Z122" i="1"/>
  <c r="BN122" i="1"/>
  <c r="Z126" i="1"/>
  <c r="Z128" i="1" s="1"/>
  <c r="BN126" i="1"/>
  <c r="BP126" i="1"/>
  <c r="Y129" i="1"/>
  <c r="G528" i="1"/>
  <c r="Z133" i="1"/>
  <c r="Z134" i="1" s="1"/>
  <c r="BN133" i="1"/>
  <c r="BP133" i="1"/>
  <c r="Y134" i="1"/>
  <c r="Z137" i="1"/>
  <c r="Z139" i="1" s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BP193" i="1"/>
  <c r="Z197" i="1"/>
  <c r="BN197" i="1"/>
  <c r="BP197" i="1"/>
  <c r="Z199" i="1"/>
  <c r="BN199" i="1"/>
  <c r="Z201" i="1"/>
  <c r="BN201" i="1"/>
  <c r="Z203" i="1"/>
  <c r="BN203" i="1"/>
  <c r="Y206" i="1"/>
  <c r="Z209" i="1"/>
  <c r="BN209" i="1"/>
  <c r="Z211" i="1"/>
  <c r="BN211" i="1"/>
  <c r="Z213" i="1"/>
  <c r="BN213" i="1"/>
  <c r="Z215" i="1"/>
  <c r="BN215" i="1"/>
  <c r="Y218" i="1"/>
  <c r="Z221" i="1"/>
  <c r="Z222" i="1" s="1"/>
  <c r="BN221" i="1"/>
  <c r="Y222" i="1"/>
  <c r="Z226" i="1"/>
  <c r="BN226" i="1"/>
  <c r="BP226" i="1"/>
  <c r="Z228" i="1"/>
  <c r="BN228" i="1"/>
  <c r="Z230" i="1"/>
  <c r="BN230" i="1"/>
  <c r="Z232" i="1"/>
  <c r="BN232" i="1"/>
  <c r="Y233" i="1"/>
  <c r="Y239" i="1"/>
  <c r="BP242" i="1"/>
  <c r="BN242" i="1"/>
  <c r="Z242" i="1"/>
  <c r="Z243" i="1" s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BP314" i="1"/>
  <c r="BN314" i="1"/>
  <c r="Z314" i="1"/>
  <c r="Y318" i="1"/>
  <c r="BP322" i="1"/>
  <c r="BN322" i="1"/>
  <c r="Z322" i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Y150" i="1"/>
  <c r="Y162" i="1"/>
  <c r="Y189" i="1"/>
  <c r="Z227" i="1"/>
  <c r="BN227" i="1"/>
  <c r="Z229" i="1"/>
  <c r="BN229" i="1"/>
  <c r="Z231" i="1"/>
  <c r="BN231" i="1"/>
  <c r="Y234" i="1"/>
  <c r="Z237" i="1"/>
  <c r="Z238" i="1" s="1"/>
  <c r="BN237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BP296" i="1"/>
  <c r="BN296" i="1"/>
  <c r="Z296" i="1"/>
  <c r="Y300" i="1"/>
  <c r="BP304" i="1"/>
  <c r="BN304" i="1"/>
  <c r="Z304" i="1"/>
  <c r="BP308" i="1"/>
  <c r="BN308" i="1"/>
  <c r="Z308" i="1"/>
  <c r="BP316" i="1"/>
  <c r="BN316" i="1"/>
  <c r="Z316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Y346" i="1"/>
  <c r="Y358" i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50" i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Z366" i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Z387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25" i="1" l="1"/>
  <c r="Z388" i="1"/>
  <c r="Z80" i="1"/>
  <c r="Z58" i="1"/>
  <c r="Z498" i="1"/>
  <c r="Z379" i="1"/>
  <c r="Z357" i="1"/>
  <c r="Z504" i="1"/>
  <c r="Z477" i="1"/>
  <c r="Z461" i="1"/>
  <c r="Z345" i="1"/>
  <c r="Z332" i="1"/>
  <c r="Z318" i="1"/>
  <c r="Z310" i="1"/>
  <c r="Z276" i="1"/>
  <c r="Z324" i="1"/>
  <c r="Z233" i="1"/>
  <c r="Z217" i="1"/>
  <c r="Z205" i="1"/>
  <c r="Z101" i="1"/>
  <c r="Z65" i="1"/>
  <c r="Z109" i="1"/>
  <c r="Z511" i="1"/>
  <c r="Z407" i="1"/>
  <c r="Z338" i="1"/>
  <c r="Z493" i="1"/>
  <c r="Z471" i="1"/>
  <c r="Z455" i="1"/>
  <c r="Z269" i="1"/>
  <c r="Z300" i="1"/>
  <c r="Z252" i="1"/>
  <c r="Z179" i="1"/>
  <c r="Z173" i="1"/>
  <c r="Z155" i="1"/>
  <c r="Z32" i="1"/>
  <c r="Y522" i="1"/>
  <c r="Y519" i="1"/>
  <c r="Z123" i="1"/>
  <c r="Y520" i="1"/>
  <c r="Z523" i="1"/>
  <c r="Y518" i="1"/>
  <c r="Y521" i="1" l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<sst xmlns="http://schemas.openxmlformats.org/spreadsheetml/2006/main" count="2344" uniqueCount="848">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</sst>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5" t="s">
        <v>0</v>
      </c>
      <c r="E1" s="622"/>
      <c r="F1" s="622"/>
      <c r="G1" s="12" t="s">
        <v>1</v>
      </c>
      <c r="H1" s="665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6"/>
      <c r="R2" s="596"/>
      <c r="S2" s="596"/>
      <c r="T2" s="596"/>
      <c r="U2" s="596"/>
      <c r="V2" s="596"/>
      <c r="W2" s="596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6"/>
      <c r="Q3" s="596"/>
      <c r="R3" s="596"/>
      <c r="S3" s="596"/>
      <c r="T3" s="596"/>
      <c r="U3" s="596"/>
      <c r="V3" s="596"/>
      <c r="W3" s="596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691" t="s">
        <v>8</v>
      </c>
      <c r="B5" s="692"/>
      <c r="C5" s="693"/>
      <c r="D5" s="667"/>
      <c r="E5" s="668"/>
      <c r="F5" s="894" t="s">
        <v>9</v>
      </c>
      <c r="G5" s="693"/>
      <c r="H5" s="667" t="s">
        <v>847</v>
      </c>
      <c r="I5" s="847"/>
      <c r="J5" s="847"/>
      <c r="K5" s="847"/>
      <c r="L5" s="847"/>
      <c r="M5" s="668"/>
      <c r="N5" s="58"/>
      <c r="P5" s="24" t="s">
        <v>10</v>
      </c>
      <c r="Q5" s="907">
        <v>45831</v>
      </c>
      <c r="R5" s="716"/>
      <c r="T5" s="763" t="s">
        <v>11</v>
      </c>
      <c r="U5" s="635"/>
      <c r="V5" s="765" t="s">
        <v>12</v>
      </c>
      <c r="W5" s="716"/>
      <c r="AB5" s="51"/>
      <c r="AC5" s="51"/>
      <c r="AD5" s="51"/>
      <c r="AE5" s="51"/>
    </row>
    <row r="6" spans="1:32" s="580" customFormat="1" ht="24" customHeight="1" x14ac:dyDescent="0.2">
      <c r="A6" s="691" t="s">
        <v>13</v>
      </c>
      <c r="B6" s="692"/>
      <c r="C6" s="693"/>
      <c r="D6" s="849" t="s">
        <v>813</v>
      </c>
      <c r="E6" s="850"/>
      <c r="F6" s="850"/>
      <c r="G6" s="850"/>
      <c r="H6" s="850"/>
      <c r="I6" s="850"/>
      <c r="J6" s="850"/>
      <c r="K6" s="850"/>
      <c r="L6" s="850"/>
      <c r="M6" s="716"/>
      <c r="N6" s="59"/>
      <c r="P6" s="24" t="s">
        <v>15</v>
      </c>
      <c r="Q6" s="915" t="str">
        <f>IF(Q5=0," ",CHOOSE(WEEKDAY(Q5,2),"Понедельник","Вторник","Среда","Четверг","Пятница","Суббота","Воскресенье"))</f>
        <v>Понедельник</v>
      </c>
      <c r="R6" s="594"/>
      <c r="T6" s="771" t="s">
        <v>16</v>
      </c>
      <c r="U6" s="635"/>
      <c r="V6" s="833" t="s">
        <v>17</v>
      </c>
      <c r="W6" s="62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53" t="str">
        <f>IFERROR(VLOOKUP(DeliveryAddress,Table,3,0),1)</f>
        <v>1</v>
      </c>
      <c r="E7" s="654"/>
      <c r="F7" s="654"/>
      <c r="G7" s="654"/>
      <c r="H7" s="654"/>
      <c r="I7" s="654"/>
      <c r="J7" s="654"/>
      <c r="K7" s="654"/>
      <c r="L7" s="654"/>
      <c r="M7" s="655"/>
      <c r="N7" s="60"/>
      <c r="P7" s="24"/>
      <c r="Q7" s="42"/>
      <c r="R7" s="42"/>
      <c r="T7" s="596"/>
      <c r="U7" s="635"/>
      <c r="V7" s="834"/>
      <c r="W7" s="835"/>
      <c r="AB7" s="51"/>
      <c r="AC7" s="51"/>
      <c r="AD7" s="51"/>
      <c r="AE7" s="51"/>
    </row>
    <row r="8" spans="1:32" s="580" customFormat="1" ht="25.5" customHeight="1" x14ac:dyDescent="0.2">
      <c r="A8" s="923" t="s">
        <v>18</v>
      </c>
      <c r="B8" s="598"/>
      <c r="C8" s="599"/>
      <c r="D8" s="660"/>
      <c r="E8" s="661"/>
      <c r="F8" s="661"/>
      <c r="G8" s="661"/>
      <c r="H8" s="661"/>
      <c r="I8" s="661"/>
      <c r="J8" s="661"/>
      <c r="K8" s="661"/>
      <c r="L8" s="661"/>
      <c r="M8" s="662"/>
      <c r="N8" s="61"/>
      <c r="P8" s="24" t="s">
        <v>19</v>
      </c>
      <c r="Q8" s="722">
        <v>0.41666666666666669</v>
      </c>
      <c r="R8" s="655"/>
      <c r="T8" s="596"/>
      <c r="U8" s="635"/>
      <c r="V8" s="834"/>
      <c r="W8" s="835"/>
      <c r="AB8" s="51"/>
      <c r="AC8" s="51"/>
      <c r="AD8" s="51"/>
      <c r="AE8" s="51"/>
    </row>
    <row r="9" spans="1:32" s="580" customFormat="1" ht="39.950000000000003" customHeight="1" x14ac:dyDescent="0.2">
      <c r="A9" s="7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746"/>
      <c r="E9" s="607"/>
      <c r="F9" s="7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81"/>
      <c r="P9" s="26" t="s">
        <v>20</v>
      </c>
      <c r="Q9" s="712"/>
      <c r="R9" s="713"/>
      <c r="T9" s="596"/>
      <c r="U9" s="635"/>
      <c r="V9" s="836"/>
      <c r="W9" s="83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746"/>
      <c r="E10" s="607"/>
      <c r="F10" s="7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928" t="str">
        <f>IFERROR(VLOOKUP($D$10,Proxy,2,FALSE),"")</f>
        <v/>
      </c>
      <c r="I10" s="596"/>
      <c r="J10" s="596"/>
      <c r="K10" s="596"/>
      <c r="L10" s="596"/>
      <c r="M10" s="596"/>
      <c r="N10" s="579"/>
      <c r="P10" s="26" t="s">
        <v>21</v>
      </c>
      <c r="Q10" s="772"/>
      <c r="R10" s="77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5"/>
      <c r="R11" s="716"/>
      <c r="U11" s="24" t="s">
        <v>26</v>
      </c>
      <c r="V11" s="86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33" t="s">
        <v>28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29</v>
      </c>
      <c r="Q12" s="722"/>
      <c r="R12" s="655"/>
      <c r="S12" s="23"/>
      <c r="U12" s="24"/>
      <c r="V12" s="622"/>
      <c r="W12" s="596"/>
      <c r="AB12" s="51"/>
      <c r="AC12" s="51"/>
      <c r="AD12" s="51"/>
      <c r="AE12" s="51"/>
    </row>
    <row r="13" spans="1:32" s="580" customFormat="1" ht="23.25" customHeight="1" x14ac:dyDescent="0.2">
      <c r="A13" s="733" t="s">
        <v>30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31</v>
      </c>
      <c r="Q13" s="86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33" t="s">
        <v>32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801" t="s">
        <v>33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73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1" t="s">
        <v>35</v>
      </c>
      <c r="B17" s="631" t="s">
        <v>36</v>
      </c>
      <c r="C17" s="745" t="s">
        <v>37</v>
      </c>
      <c r="D17" s="631" t="s">
        <v>38</v>
      </c>
      <c r="E17" s="699"/>
      <c r="F17" s="631" t="s">
        <v>39</v>
      </c>
      <c r="G17" s="631" t="s">
        <v>40</v>
      </c>
      <c r="H17" s="631" t="s">
        <v>41</v>
      </c>
      <c r="I17" s="631" t="s">
        <v>42</v>
      </c>
      <c r="J17" s="631" t="s">
        <v>43</v>
      </c>
      <c r="K17" s="631" t="s">
        <v>44</v>
      </c>
      <c r="L17" s="631" t="s">
        <v>45</v>
      </c>
      <c r="M17" s="631" t="s">
        <v>46</v>
      </c>
      <c r="N17" s="631" t="s">
        <v>47</v>
      </c>
      <c r="O17" s="631" t="s">
        <v>48</v>
      </c>
      <c r="P17" s="631" t="s">
        <v>49</v>
      </c>
      <c r="Q17" s="698"/>
      <c r="R17" s="698"/>
      <c r="S17" s="698"/>
      <c r="T17" s="699"/>
      <c r="U17" s="920" t="s">
        <v>50</v>
      </c>
      <c r="V17" s="693"/>
      <c r="W17" s="631" t="s">
        <v>51</v>
      </c>
      <c r="X17" s="631" t="s">
        <v>52</v>
      </c>
      <c r="Y17" s="921" t="s">
        <v>53</v>
      </c>
      <c r="Z17" s="845" t="s">
        <v>54</v>
      </c>
      <c r="AA17" s="823" t="s">
        <v>55</v>
      </c>
      <c r="AB17" s="823" t="s">
        <v>56</v>
      </c>
      <c r="AC17" s="823" t="s">
        <v>57</v>
      </c>
      <c r="AD17" s="823" t="s">
        <v>58</v>
      </c>
      <c r="AE17" s="889"/>
      <c r="AF17" s="890"/>
      <c r="AG17" s="66"/>
      <c r="BD17" s="65" t="s">
        <v>59</v>
      </c>
    </row>
    <row r="18" spans="1:68" ht="14.25" customHeight="1" x14ac:dyDescent="0.2">
      <c r="A18" s="632"/>
      <c r="B18" s="632"/>
      <c r="C18" s="632"/>
      <c r="D18" s="700"/>
      <c r="E18" s="702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2"/>
      <c r="X18" s="632"/>
      <c r="Y18" s="922"/>
      <c r="Z18" s="846"/>
      <c r="AA18" s="824"/>
      <c r="AB18" s="824"/>
      <c r="AC18" s="824"/>
      <c r="AD18" s="891"/>
      <c r="AE18" s="892"/>
      <c r="AF18" s="893"/>
      <c r="AG18" s="66"/>
      <c r="BD18" s="65"/>
    </row>
    <row r="19" spans="1:68" ht="27.75" hidden="1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hidden="1" customHeight="1" x14ac:dyDescent="0.25">
      <c r="A20" s="648" t="s">
        <v>62</v>
      </c>
      <c r="B20" s="596"/>
      <c r="C20" s="596"/>
      <c r="D20" s="596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77"/>
      <c r="AB20" s="577"/>
      <c r="AC20" s="577"/>
    </row>
    <row r="21" spans="1:68" ht="14.25" hidden="1" customHeight="1" x14ac:dyDescent="0.25">
      <c r="A21" s="595" t="s">
        <v>63</v>
      </c>
      <c r="B21" s="596"/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78"/>
      <c r="AB21" s="578"/>
      <c r="AC21" s="578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3">
        <v>4680115886643</v>
      </c>
      <c r="E22" s="594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41" t="s">
        <v>68</v>
      </c>
      <c r="Q22" s="590"/>
      <c r="R22" s="590"/>
      <c r="S22" s="590"/>
      <c r="T22" s="591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0"/>
      <c r="B23" s="596"/>
      <c r="C23" s="596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601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6"/>
      <c r="B24" s="596"/>
      <c r="C24" s="596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601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5" t="s">
        <v>73</v>
      </c>
      <c r="B25" s="596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578"/>
      <c r="AB25" s="578"/>
      <c r="AC25" s="578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3">
        <v>4680115885912</v>
      </c>
      <c r="E26" s="594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0"/>
      <c r="R26" s="590"/>
      <c r="S26" s="590"/>
      <c r="T26" s="591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3">
        <v>4607091388237</v>
      </c>
      <c r="E27" s="594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0"/>
      <c r="R27" s="590"/>
      <c r="S27" s="590"/>
      <c r="T27" s="591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3">
        <v>4680115886230</v>
      </c>
      <c r="E28" s="594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0"/>
      <c r="R28" s="590"/>
      <c r="S28" s="590"/>
      <c r="T28" s="591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3">
        <v>4680115886247</v>
      </c>
      <c r="E29" s="594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0"/>
      <c r="R29" s="590"/>
      <c r="S29" s="590"/>
      <c r="T29" s="591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3">
        <v>4680115885905</v>
      </c>
      <c r="E30" s="594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0"/>
      <c r="R30" s="590"/>
      <c r="S30" s="590"/>
      <c r="T30" s="591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3">
        <v>4607091388244</v>
      </c>
      <c r="E31" s="594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0"/>
      <c r="R31" s="590"/>
      <c r="S31" s="590"/>
      <c r="T31" s="591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0"/>
      <c r="B32" s="596"/>
      <c r="C32" s="596"/>
      <c r="D32" s="596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601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6"/>
      <c r="B33" s="596"/>
      <c r="C33" s="596"/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601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5" t="s">
        <v>94</v>
      </c>
      <c r="B34" s="596"/>
      <c r="C34" s="596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596"/>
      <c r="S34" s="596"/>
      <c r="T34" s="596"/>
      <c r="U34" s="596"/>
      <c r="V34" s="596"/>
      <c r="W34" s="596"/>
      <c r="X34" s="596"/>
      <c r="Y34" s="596"/>
      <c r="Z34" s="596"/>
      <c r="AA34" s="578"/>
      <c r="AB34" s="578"/>
      <c r="AC34" s="578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3">
        <v>4607091388503</v>
      </c>
      <c r="E35" s="594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0"/>
      <c r="R35" s="590"/>
      <c r="S35" s="590"/>
      <c r="T35" s="591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0"/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601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6"/>
      <c r="B37" s="596"/>
      <c r="C37" s="596"/>
      <c r="D37" s="596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601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hidden="1" customHeight="1" x14ac:dyDescent="0.25">
      <c r="A39" s="648" t="s">
        <v>101</v>
      </c>
      <c r="B39" s="596"/>
      <c r="C39" s="596"/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6"/>
      <c r="X39" s="596"/>
      <c r="Y39" s="596"/>
      <c r="Z39" s="596"/>
      <c r="AA39" s="577"/>
      <c r="AB39" s="577"/>
      <c r="AC39" s="577"/>
    </row>
    <row r="40" spans="1:68" ht="14.25" hidden="1" customHeight="1" x14ac:dyDescent="0.25">
      <c r="A40" s="595" t="s">
        <v>102</v>
      </c>
      <c r="B40" s="596"/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3">
        <v>4607091385670</v>
      </c>
      <c r="E41" s="594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0"/>
      <c r="R41" s="590"/>
      <c r="S41" s="590"/>
      <c r="T41" s="591"/>
      <c r="U41" s="34"/>
      <c r="V41" s="34"/>
      <c r="W41" s="35" t="s">
        <v>69</v>
      </c>
      <c r="X41" s="583">
        <v>104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108.18888888888888</v>
      </c>
      <c r="BN41" s="64">
        <f>IFERROR(Y41*I41/H41,"0")</f>
        <v>112.34999999999998</v>
      </c>
      <c r="BO41" s="64">
        <f>IFERROR(1/J41*(X41/H41),"0")</f>
        <v>0.15046296296296297</v>
      </c>
      <c r="BP41" s="64">
        <f>IFERROR(1/J41*(Y41/H41),"0")</f>
        <v>0.15625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93">
        <v>4680115882539</v>
      </c>
      <c r="E42" s="594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0"/>
      <c r="R42" s="590"/>
      <c r="S42" s="590"/>
      <c r="T42" s="591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3">
        <v>4607091385687</v>
      </c>
      <c r="E43" s="594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0"/>
      <c r="R43" s="590"/>
      <c r="S43" s="590"/>
      <c r="T43" s="591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0"/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601"/>
      <c r="P44" s="597" t="s">
        <v>71</v>
      </c>
      <c r="Q44" s="598"/>
      <c r="R44" s="598"/>
      <c r="S44" s="598"/>
      <c r="T44" s="598"/>
      <c r="U44" s="598"/>
      <c r="V44" s="599"/>
      <c r="W44" s="37" t="s">
        <v>72</v>
      </c>
      <c r="X44" s="585">
        <f>IFERROR(X41/H41,"0")+IFERROR(X42/H42,"0")+IFERROR(X43/H43,"0")</f>
        <v>9.6296296296296298</v>
      </c>
      <c r="Y44" s="585">
        <f>IFERROR(Y41/H41,"0")+IFERROR(Y42/H42,"0")+IFERROR(Y43/H43,"0")</f>
        <v>10</v>
      </c>
      <c r="Z44" s="585">
        <f>IFERROR(IF(Z41="",0,Z41),"0")+IFERROR(IF(Z42="",0,Z42),"0")+IFERROR(IF(Z43="",0,Z43),"0")</f>
        <v>0.1898</v>
      </c>
      <c r="AA44" s="586"/>
      <c r="AB44" s="586"/>
      <c r="AC44" s="586"/>
    </row>
    <row r="45" spans="1:68" x14ac:dyDescent="0.2">
      <c r="A45" s="596"/>
      <c r="B45" s="596"/>
      <c r="C45" s="596"/>
      <c r="D45" s="596"/>
      <c r="E45" s="596"/>
      <c r="F45" s="596"/>
      <c r="G45" s="596"/>
      <c r="H45" s="596"/>
      <c r="I45" s="596"/>
      <c r="J45" s="596"/>
      <c r="K45" s="596"/>
      <c r="L45" s="596"/>
      <c r="M45" s="596"/>
      <c r="N45" s="596"/>
      <c r="O45" s="601"/>
      <c r="P45" s="597" t="s">
        <v>71</v>
      </c>
      <c r="Q45" s="598"/>
      <c r="R45" s="598"/>
      <c r="S45" s="598"/>
      <c r="T45" s="598"/>
      <c r="U45" s="598"/>
      <c r="V45" s="599"/>
      <c r="W45" s="37" t="s">
        <v>69</v>
      </c>
      <c r="X45" s="585">
        <f>IFERROR(SUM(X41:X43),"0")</f>
        <v>104</v>
      </c>
      <c r="Y45" s="585">
        <f>IFERROR(SUM(Y41:Y43),"0")</f>
        <v>108</v>
      </c>
      <c r="Z45" s="37"/>
      <c r="AA45" s="586"/>
      <c r="AB45" s="586"/>
      <c r="AC45" s="586"/>
    </row>
    <row r="46" spans="1:68" ht="14.25" hidden="1" customHeight="1" x14ac:dyDescent="0.25">
      <c r="A46" s="595" t="s">
        <v>73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596"/>
      <c r="Y46" s="596"/>
      <c r="Z46" s="596"/>
      <c r="AA46" s="578"/>
      <c r="AB46" s="578"/>
      <c r="AC46" s="578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93">
        <v>4680115884915</v>
      </c>
      <c r="E47" s="594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0"/>
      <c r="R47" s="590"/>
      <c r="S47" s="590"/>
      <c r="T47" s="591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0"/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601"/>
      <c r="P48" s="597" t="s">
        <v>71</v>
      </c>
      <c r="Q48" s="598"/>
      <c r="R48" s="598"/>
      <c r="S48" s="598"/>
      <c r="T48" s="598"/>
      <c r="U48" s="598"/>
      <c r="V48" s="599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6"/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  <c r="N49" s="596"/>
      <c r="O49" s="601"/>
      <c r="P49" s="597" t="s">
        <v>71</v>
      </c>
      <c r="Q49" s="598"/>
      <c r="R49" s="598"/>
      <c r="S49" s="598"/>
      <c r="T49" s="598"/>
      <c r="U49" s="598"/>
      <c r="V49" s="599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8" t="s">
        <v>116</v>
      </c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  <c r="N50" s="596"/>
      <c r="O50" s="596"/>
      <c r="P50" s="596"/>
      <c r="Q50" s="596"/>
      <c r="R50" s="596"/>
      <c r="S50" s="596"/>
      <c r="T50" s="596"/>
      <c r="U50" s="596"/>
      <c r="V50" s="596"/>
      <c r="W50" s="596"/>
      <c r="X50" s="596"/>
      <c r="Y50" s="596"/>
      <c r="Z50" s="596"/>
      <c r="AA50" s="577"/>
      <c r="AB50" s="577"/>
      <c r="AC50" s="577"/>
    </row>
    <row r="51" spans="1:68" ht="14.25" hidden="1" customHeight="1" x14ac:dyDescent="0.25">
      <c r="A51" s="595" t="s">
        <v>102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6"/>
      <c r="S51" s="596"/>
      <c r="T51" s="596"/>
      <c r="U51" s="596"/>
      <c r="V51" s="596"/>
      <c r="W51" s="596"/>
      <c r="X51" s="596"/>
      <c r="Y51" s="596"/>
      <c r="Z51" s="596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3">
        <v>4680115885882</v>
      </c>
      <c r="E52" s="594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0"/>
      <c r="R52" s="590"/>
      <c r="S52" s="590"/>
      <c r="T52" s="591"/>
      <c r="U52" s="34"/>
      <c r="V52" s="34"/>
      <c r="W52" s="35" t="s">
        <v>69</v>
      </c>
      <c r="X52" s="583">
        <v>39</v>
      </c>
      <c r="Y52" s="584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40.514732142857142</v>
      </c>
      <c r="BN52" s="64">
        <f t="shared" ref="BN52:BN57" si="8">IFERROR(Y52*I52/H52,"0")</f>
        <v>46.54</v>
      </c>
      <c r="BO52" s="64">
        <f t="shared" ref="BO52:BO57" si="9">IFERROR(1/J52*(X52/H52),"0")</f>
        <v>5.4408482142857144E-2</v>
      </c>
      <c r="BP52" s="64">
        <f t="shared" ref="BP52:BP57" si="10">IFERROR(1/J52*(Y52/H52),"0")</f>
        <v>6.25E-2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93">
        <v>4680115881426</v>
      </c>
      <c r="E53" s="594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0"/>
      <c r="R53" s="590"/>
      <c r="S53" s="590"/>
      <c r="T53" s="591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93">
        <v>4680115880283</v>
      </c>
      <c r="E54" s="594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0"/>
      <c r="R54" s="590"/>
      <c r="S54" s="590"/>
      <c r="T54" s="591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93">
        <v>4680115881525</v>
      </c>
      <c r="E55" s="594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0"/>
      <c r="R55" s="590"/>
      <c r="S55" s="590"/>
      <c r="T55" s="591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93">
        <v>4680115885899</v>
      </c>
      <c r="E56" s="594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0"/>
      <c r="R56" s="590"/>
      <c r="S56" s="590"/>
      <c r="T56" s="591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93">
        <v>4680115881419</v>
      </c>
      <c r="E57" s="594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0"/>
      <c r="R57" s="590"/>
      <c r="S57" s="590"/>
      <c r="T57" s="591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0"/>
      <c r="B58" s="596"/>
      <c r="C58" s="596"/>
      <c r="D58" s="596"/>
      <c r="E58" s="596"/>
      <c r="F58" s="596"/>
      <c r="G58" s="596"/>
      <c r="H58" s="596"/>
      <c r="I58" s="596"/>
      <c r="J58" s="596"/>
      <c r="K58" s="596"/>
      <c r="L58" s="596"/>
      <c r="M58" s="596"/>
      <c r="N58" s="596"/>
      <c r="O58" s="601"/>
      <c r="P58" s="597" t="s">
        <v>71</v>
      </c>
      <c r="Q58" s="598"/>
      <c r="R58" s="598"/>
      <c r="S58" s="598"/>
      <c r="T58" s="598"/>
      <c r="U58" s="598"/>
      <c r="V58" s="599"/>
      <c r="W58" s="37" t="s">
        <v>72</v>
      </c>
      <c r="X58" s="585">
        <f>IFERROR(X52/H52,"0")+IFERROR(X53/H53,"0")+IFERROR(X54/H54,"0")+IFERROR(X55/H55,"0")+IFERROR(X56/H56,"0")+IFERROR(X57/H57,"0")</f>
        <v>3.4821428571428572</v>
      </c>
      <c r="Y58" s="585">
        <f>IFERROR(Y52/H52,"0")+IFERROR(Y53/H53,"0")+IFERROR(Y54/H54,"0")+IFERROR(Y55/H55,"0")+IFERROR(Y56/H56,"0")+IFERROR(Y57/H57,"0")</f>
        <v>4</v>
      </c>
      <c r="Z58" s="585">
        <f>IFERROR(IF(Z52="",0,Z52),"0")+IFERROR(IF(Z53="",0,Z53),"0")+IFERROR(IF(Z54="",0,Z54),"0")+IFERROR(IF(Z55="",0,Z55),"0")+IFERROR(IF(Z56="",0,Z56),"0")+IFERROR(IF(Z57="",0,Z57),"0")</f>
        <v>7.5920000000000001E-2</v>
      </c>
      <c r="AA58" s="586"/>
      <c r="AB58" s="586"/>
      <c r="AC58" s="586"/>
    </row>
    <row r="59" spans="1:68" x14ac:dyDescent="0.2">
      <c r="A59" s="596"/>
      <c r="B59" s="596"/>
      <c r="C59" s="596"/>
      <c r="D59" s="596"/>
      <c r="E59" s="596"/>
      <c r="F59" s="596"/>
      <c r="G59" s="596"/>
      <c r="H59" s="596"/>
      <c r="I59" s="596"/>
      <c r="J59" s="596"/>
      <c r="K59" s="596"/>
      <c r="L59" s="596"/>
      <c r="M59" s="596"/>
      <c r="N59" s="596"/>
      <c r="O59" s="601"/>
      <c r="P59" s="597" t="s">
        <v>71</v>
      </c>
      <c r="Q59" s="598"/>
      <c r="R59" s="598"/>
      <c r="S59" s="598"/>
      <c r="T59" s="598"/>
      <c r="U59" s="598"/>
      <c r="V59" s="599"/>
      <c r="W59" s="37" t="s">
        <v>69</v>
      </c>
      <c r="X59" s="585">
        <f>IFERROR(SUM(X52:X57),"0")</f>
        <v>39</v>
      </c>
      <c r="Y59" s="585">
        <f>IFERROR(SUM(Y52:Y57),"0")</f>
        <v>44.8</v>
      </c>
      <c r="Z59" s="37"/>
      <c r="AA59" s="586"/>
      <c r="AB59" s="586"/>
      <c r="AC59" s="586"/>
    </row>
    <row r="60" spans="1:68" ht="14.25" hidden="1" customHeight="1" x14ac:dyDescent="0.25">
      <c r="A60" s="595" t="s">
        <v>134</v>
      </c>
      <c r="B60" s="596"/>
      <c r="C60" s="596"/>
      <c r="D60" s="596"/>
      <c r="E60" s="596"/>
      <c r="F60" s="596"/>
      <c r="G60" s="596"/>
      <c r="H60" s="596"/>
      <c r="I60" s="596"/>
      <c r="J60" s="596"/>
      <c r="K60" s="596"/>
      <c r="L60" s="596"/>
      <c r="M60" s="596"/>
      <c r="N60" s="596"/>
      <c r="O60" s="596"/>
      <c r="P60" s="596"/>
      <c r="Q60" s="596"/>
      <c r="R60" s="596"/>
      <c r="S60" s="596"/>
      <c r="T60" s="596"/>
      <c r="U60" s="596"/>
      <c r="V60" s="596"/>
      <c r="W60" s="596"/>
      <c r="X60" s="596"/>
      <c r="Y60" s="596"/>
      <c r="Z60" s="596"/>
      <c r="AA60" s="578"/>
      <c r="AB60" s="578"/>
      <c r="AC60" s="578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93">
        <v>4680115881440</v>
      </c>
      <c r="E61" s="594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0"/>
      <c r="R61" s="590"/>
      <c r="S61" s="590"/>
      <c r="T61" s="591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93">
        <v>4680115882751</v>
      </c>
      <c r="E62" s="594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0"/>
      <c r="R62" s="590"/>
      <c r="S62" s="590"/>
      <c r="T62" s="591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93">
        <v>4680115885950</v>
      </c>
      <c r="E63" s="594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0"/>
      <c r="R63" s="590"/>
      <c r="S63" s="590"/>
      <c r="T63" s="591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93">
        <v>4680115881433</v>
      </c>
      <c r="E64" s="594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0"/>
      <c r="R64" s="590"/>
      <c r="S64" s="590"/>
      <c r="T64" s="591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0"/>
      <c r="B65" s="596"/>
      <c r="C65" s="596"/>
      <c r="D65" s="596"/>
      <c r="E65" s="596"/>
      <c r="F65" s="596"/>
      <c r="G65" s="596"/>
      <c r="H65" s="596"/>
      <c r="I65" s="596"/>
      <c r="J65" s="596"/>
      <c r="K65" s="596"/>
      <c r="L65" s="596"/>
      <c r="M65" s="596"/>
      <c r="N65" s="596"/>
      <c r="O65" s="601"/>
      <c r="P65" s="597" t="s">
        <v>71</v>
      </c>
      <c r="Q65" s="598"/>
      <c r="R65" s="598"/>
      <c r="S65" s="598"/>
      <c r="T65" s="598"/>
      <c r="U65" s="598"/>
      <c r="V65" s="599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6"/>
      <c r="B66" s="596"/>
      <c r="C66" s="596"/>
      <c r="D66" s="596"/>
      <c r="E66" s="596"/>
      <c r="F66" s="596"/>
      <c r="G66" s="596"/>
      <c r="H66" s="596"/>
      <c r="I66" s="596"/>
      <c r="J66" s="596"/>
      <c r="K66" s="596"/>
      <c r="L66" s="596"/>
      <c r="M66" s="596"/>
      <c r="N66" s="596"/>
      <c r="O66" s="601"/>
      <c r="P66" s="597" t="s">
        <v>71</v>
      </c>
      <c r="Q66" s="598"/>
      <c r="R66" s="598"/>
      <c r="S66" s="598"/>
      <c r="T66" s="598"/>
      <c r="U66" s="598"/>
      <c r="V66" s="599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5" t="s">
        <v>63</v>
      </c>
      <c r="B67" s="596"/>
      <c r="C67" s="596"/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578"/>
      <c r="AB67" s="578"/>
      <c r="AC67" s="578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93">
        <v>4680115885073</v>
      </c>
      <c r="E68" s="594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0"/>
      <c r="R68" s="590"/>
      <c r="S68" s="590"/>
      <c r="T68" s="591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93">
        <v>4680115885059</v>
      </c>
      <c r="E69" s="594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0"/>
      <c r="R69" s="590"/>
      <c r="S69" s="590"/>
      <c r="T69" s="591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93">
        <v>4680115885097</v>
      </c>
      <c r="E70" s="594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0"/>
      <c r="R70" s="590"/>
      <c r="S70" s="590"/>
      <c r="T70" s="591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0"/>
      <c r="B71" s="596"/>
      <c r="C71" s="596"/>
      <c r="D71" s="5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601"/>
      <c r="P71" s="597" t="s">
        <v>71</v>
      </c>
      <c r="Q71" s="598"/>
      <c r="R71" s="598"/>
      <c r="S71" s="598"/>
      <c r="T71" s="598"/>
      <c r="U71" s="598"/>
      <c r="V71" s="599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6"/>
      <c r="B72" s="596"/>
      <c r="C72" s="596"/>
      <c r="D72" s="596"/>
      <c r="E72" s="596"/>
      <c r="F72" s="596"/>
      <c r="G72" s="596"/>
      <c r="H72" s="596"/>
      <c r="I72" s="596"/>
      <c r="J72" s="596"/>
      <c r="K72" s="596"/>
      <c r="L72" s="596"/>
      <c r="M72" s="596"/>
      <c r="N72" s="596"/>
      <c r="O72" s="601"/>
      <c r="P72" s="597" t="s">
        <v>71</v>
      </c>
      <c r="Q72" s="598"/>
      <c r="R72" s="598"/>
      <c r="S72" s="598"/>
      <c r="T72" s="598"/>
      <c r="U72" s="598"/>
      <c r="V72" s="599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5" t="s">
        <v>73</v>
      </c>
      <c r="B73" s="596"/>
      <c r="C73" s="596"/>
      <c r="D73" s="596"/>
      <c r="E73" s="596"/>
      <c r="F73" s="596"/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578"/>
      <c r="AB73" s="578"/>
      <c r="AC73" s="578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93">
        <v>4680115881891</v>
      </c>
      <c r="E74" s="594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0"/>
      <c r="R74" s="590"/>
      <c r="S74" s="590"/>
      <c r="T74" s="591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3">
        <v>4680115885769</v>
      </c>
      <c r="E75" s="594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0"/>
      <c r="R75" s="590"/>
      <c r="S75" s="590"/>
      <c r="T75" s="591"/>
      <c r="U75" s="34"/>
      <c r="V75" s="34"/>
      <c r="W75" s="35" t="s">
        <v>69</v>
      </c>
      <c r="X75" s="583">
        <v>33</v>
      </c>
      <c r="Y75" s="584">
        <f t="shared" si="11"/>
        <v>33.6</v>
      </c>
      <c r="Z75" s="36">
        <f>IFERROR(IF(Y75=0,"",ROUNDUP(Y75/H75,0)*0.01898),"")</f>
        <v>7.5920000000000001E-2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34.708928571428572</v>
      </c>
      <c r="BN75" s="64">
        <f t="shared" si="13"/>
        <v>35.340000000000003</v>
      </c>
      <c r="BO75" s="64">
        <f t="shared" si="14"/>
        <v>6.1383928571428568E-2</v>
      </c>
      <c r="BP75" s="64">
        <f t="shared" si="15"/>
        <v>6.25E-2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93">
        <v>4680115884410</v>
      </c>
      <c r="E76" s="594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0"/>
      <c r="R76" s="590"/>
      <c r="S76" s="590"/>
      <c r="T76" s="591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93">
        <v>4680115884311</v>
      </c>
      <c r="E77" s="594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0"/>
      <c r="R77" s="590"/>
      <c r="S77" s="590"/>
      <c r="T77" s="591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93">
        <v>4680115885929</v>
      </c>
      <c r="E78" s="594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0"/>
      <c r="R78" s="590"/>
      <c r="S78" s="590"/>
      <c r="T78" s="591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93">
        <v>4680115884403</v>
      </c>
      <c r="E79" s="594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0"/>
      <c r="R79" s="590"/>
      <c r="S79" s="590"/>
      <c r="T79" s="591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0"/>
      <c r="B80" s="596"/>
      <c r="C80" s="596"/>
      <c r="D80" s="596"/>
      <c r="E80" s="596"/>
      <c r="F80" s="596"/>
      <c r="G80" s="596"/>
      <c r="H80" s="596"/>
      <c r="I80" s="596"/>
      <c r="J80" s="596"/>
      <c r="K80" s="596"/>
      <c r="L80" s="596"/>
      <c r="M80" s="596"/>
      <c r="N80" s="596"/>
      <c r="O80" s="601"/>
      <c r="P80" s="597" t="s">
        <v>71</v>
      </c>
      <c r="Q80" s="598"/>
      <c r="R80" s="598"/>
      <c r="S80" s="598"/>
      <c r="T80" s="598"/>
      <c r="U80" s="598"/>
      <c r="V80" s="599"/>
      <c r="W80" s="37" t="s">
        <v>72</v>
      </c>
      <c r="X80" s="585">
        <f>IFERROR(X74/H74,"0")+IFERROR(X75/H75,"0")+IFERROR(X76/H76,"0")+IFERROR(X77/H77,"0")+IFERROR(X78/H78,"0")+IFERROR(X79/H79,"0")</f>
        <v>3.9285714285714284</v>
      </c>
      <c r="Y80" s="585">
        <f>IFERROR(Y74/H74,"0")+IFERROR(Y75/H75,"0")+IFERROR(Y76/H76,"0")+IFERROR(Y77/H77,"0")+IFERROR(Y78/H78,"0")+IFERROR(Y79/H79,"0")</f>
        <v>4</v>
      </c>
      <c r="Z80" s="585">
        <f>IFERROR(IF(Z74="",0,Z74),"0")+IFERROR(IF(Z75="",0,Z75),"0")+IFERROR(IF(Z76="",0,Z76),"0")+IFERROR(IF(Z77="",0,Z77),"0")+IFERROR(IF(Z78="",0,Z78),"0")+IFERROR(IF(Z79="",0,Z79),"0")</f>
        <v>7.5920000000000001E-2</v>
      </c>
      <c r="AA80" s="586"/>
      <c r="AB80" s="586"/>
      <c r="AC80" s="586"/>
    </row>
    <row r="81" spans="1:68" x14ac:dyDescent="0.2">
      <c r="A81" s="596"/>
      <c r="B81" s="596"/>
      <c r="C81" s="596"/>
      <c r="D81" s="596"/>
      <c r="E81" s="596"/>
      <c r="F81" s="596"/>
      <c r="G81" s="596"/>
      <c r="H81" s="596"/>
      <c r="I81" s="596"/>
      <c r="J81" s="596"/>
      <c r="K81" s="596"/>
      <c r="L81" s="596"/>
      <c r="M81" s="596"/>
      <c r="N81" s="596"/>
      <c r="O81" s="601"/>
      <c r="P81" s="597" t="s">
        <v>71</v>
      </c>
      <c r="Q81" s="598"/>
      <c r="R81" s="598"/>
      <c r="S81" s="598"/>
      <c r="T81" s="598"/>
      <c r="U81" s="598"/>
      <c r="V81" s="599"/>
      <c r="W81" s="37" t="s">
        <v>69</v>
      </c>
      <c r="X81" s="585">
        <f>IFERROR(SUM(X74:X79),"0")</f>
        <v>33</v>
      </c>
      <c r="Y81" s="585">
        <f>IFERROR(SUM(Y74:Y79),"0")</f>
        <v>33.6</v>
      </c>
      <c r="Z81" s="37"/>
      <c r="AA81" s="586"/>
      <c r="AB81" s="586"/>
      <c r="AC81" s="586"/>
    </row>
    <row r="82" spans="1:68" ht="14.25" hidden="1" customHeight="1" x14ac:dyDescent="0.25">
      <c r="A82" s="595" t="s">
        <v>169</v>
      </c>
      <c r="B82" s="596"/>
      <c r="C82" s="596"/>
      <c r="D82" s="596"/>
      <c r="E82" s="596"/>
      <c r="F82" s="596"/>
      <c r="G82" s="596"/>
      <c r="H82" s="596"/>
      <c r="I82" s="596"/>
      <c r="J82" s="596"/>
      <c r="K82" s="596"/>
      <c r="L82" s="596"/>
      <c r="M82" s="596"/>
      <c r="N82" s="596"/>
      <c r="O82" s="596"/>
      <c r="P82" s="596"/>
      <c r="Q82" s="596"/>
      <c r="R82" s="596"/>
      <c r="S82" s="596"/>
      <c r="T82" s="596"/>
      <c r="U82" s="596"/>
      <c r="V82" s="596"/>
      <c r="W82" s="596"/>
      <c r="X82" s="596"/>
      <c r="Y82" s="596"/>
      <c r="Z82" s="596"/>
      <c r="AA82" s="578"/>
      <c r="AB82" s="578"/>
      <c r="AC82" s="578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93">
        <v>4680115881532</v>
      </c>
      <c r="E83" s="594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0"/>
      <c r="R83" s="590"/>
      <c r="S83" s="590"/>
      <c r="T83" s="591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93">
        <v>4680115881464</v>
      </c>
      <c r="E84" s="594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0"/>
      <c r="R84" s="590"/>
      <c r="S84" s="590"/>
      <c r="T84" s="591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0"/>
      <c r="B85" s="596"/>
      <c r="C85" s="596"/>
      <c r="D85" s="596"/>
      <c r="E85" s="596"/>
      <c r="F85" s="596"/>
      <c r="G85" s="596"/>
      <c r="H85" s="596"/>
      <c r="I85" s="596"/>
      <c r="J85" s="596"/>
      <c r="K85" s="596"/>
      <c r="L85" s="596"/>
      <c r="M85" s="596"/>
      <c r="N85" s="596"/>
      <c r="O85" s="601"/>
      <c r="P85" s="597" t="s">
        <v>71</v>
      </c>
      <c r="Q85" s="598"/>
      <c r="R85" s="598"/>
      <c r="S85" s="598"/>
      <c r="T85" s="598"/>
      <c r="U85" s="598"/>
      <c r="V85" s="599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6"/>
      <c r="B86" s="596"/>
      <c r="C86" s="596"/>
      <c r="D86" s="596"/>
      <c r="E86" s="596"/>
      <c r="F86" s="596"/>
      <c r="G86" s="596"/>
      <c r="H86" s="596"/>
      <c r="I86" s="596"/>
      <c r="J86" s="596"/>
      <c r="K86" s="596"/>
      <c r="L86" s="596"/>
      <c r="M86" s="596"/>
      <c r="N86" s="596"/>
      <c r="O86" s="601"/>
      <c r="P86" s="597" t="s">
        <v>71</v>
      </c>
      <c r="Q86" s="598"/>
      <c r="R86" s="598"/>
      <c r="S86" s="598"/>
      <c r="T86" s="598"/>
      <c r="U86" s="598"/>
      <c r="V86" s="599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8" t="s">
        <v>176</v>
      </c>
      <c r="B87" s="596"/>
      <c r="C87" s="596"/>
      <c r="D87" s="596"/>
      <c r="E87" s="596"/>
      <c r="F87" s="596"/>
      <c r="G87" s="596"/>
      <c r="H87" s="596"/>
      <c r="I87" s="596"/>
      <c r="J87" s="596"/>
      <c r="K87" s="596"/>
      <c r="L87" s="596"/>
      <c r="M87" s="596"/>
      <c r="N87" s="596"/>
      <c r="O87" s="596"/>
      <c r="P87" s="596"/>
      <c r="Q87" s="596"/>
      <c r="R87" s="596"/>
      <c r="S87" s="596"/>
      <c r="T87" s="596"/>
      <c r="U87" s="596"/>
      <c r="V87" s="596"/>
      <c r="W87" s="596"/>
      <c r="X87" s="596"/>
      <c r="Y87" s="596"/>
      <c r="Z87" s="596"/>
      <c r="AA87" s="577"/>
      <c r="AB87" s="577"/>
      <c r="AC87" s="577"/>
    </row>
    <row r="88" spans="1:68" ht="14.25" hidden="1" customHeight="1" x14ac:dyDescent="0.25">
      <c r="A88" s="595" t="s">
        <v>102</v>
      </c>
      <c r="B88" s="596"/>
      <c r="C88" s="596"/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3">
        <v>4680115881327</v>
      </c>
      <c r="E89" s="594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0"/>
      <c r="R89" s="590"/>
      <c r="S89" s="590"/>
      <c r="T89" s="591"/>
      <c r="U89" s="34"/>
      <c r="V89" s="34"/>
      <c r="W89" s="35" t="s">
        <v>69</v>
      </c>
      <c r="X89" s="583">
        <v>127</v>
      </c>
      <c r="Y89" s="584">
        <f>IFERROR(IF(X89="",0,CEILING((X89/$H89),1)*$H89),"")</f>
        <v>129.60000000000002</v>
      </c>
      <c r="Z89" s="36">
        <f>IFERROR(IF(Y89=0,"",ROUNDUP(Y89/H89,0)*0.01898),"")</f>
        <v>0.22776000000000002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132.11527777777778</v>
      </c>
      <c r="BN89" s="64">
        <f>IFERROR(Y89*I89/H89,"0")</f>
        <v>134.82000000000002</v>
      </c>
      <c r="BO89" s="64">
        <f>IFERROR(1/J89*(X89/H89),"0")</f>
        <v>0.1837384259259259</v>
      </c>
      <c r="BP89" s="64">
        <f>IFERROR(1/J89*(Y89/H89),"0")</f>
        <v>0.18750000000000003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93">
        <v>4680115881518</v>
      </c>
      <c r="E90" s="594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0"/>
      <c r="R90" s="590"/>
      <c r="S90" s="590"/>
      <c r="T90" s="591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93">
        <v>4680115881303</v>
      </c>
      <c r="E91" s="594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0"/>
      <c r="R91" s="590"/>
      <c r="S91" s="590"/>
      <c r="T91" s="591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0"/>
      <c r="B92" s="596"/>
      <c r="C92" s="596"/>
      <c r="D92" s="596"/>
      <c r="E92" s="596"/>
      <c r="F92" s="596"/>
      <c r="G92" s="596"/>
      <c r="H92" s="596"/>
      <c r="I92" s="596"/>
      <c r="J92" s="596"/>
      <c r="K92" s="596"/>
      <c r="L92" s="596"/>
      <c r="M92" s="596"/>
      <c r="N92" s="596"/>
      <c r="O92" s="601"/>
      <c r="P92" s="597" t="s">
        <v>71</v>
      </c>
      <c r="Q92" s="598"/>
      <c r="R92" s="598"/>
      <c r="S92" s="598"/>
      <c r="T92" s="598"/>
      <c r="U92" s="598"/>
      <c r="V92" s="599"/>
      <c r="W92" s="37" t="s">
        <v>72</v>
      </c>
      <c r="X92" s="585">
        <f>IFERROR(X89/H89,"0")+IFERROR(X90/H90,"0")+IFERROR(X91/H91,"0")</f>
        <v>11.759259259259258</v>
      </c>
      <c r="Y92" s="585">
        <f>IFERROR(Y89/H89,"0")+IFERROR(Y90/H90,"0")+IFERROR(Y91/H91,"0")</f>
        <v>12.000000000000002</v>
      </c>
      <c r="Z92" s="585">
        <f>IFERROR(IF(Z89="",0,Z89),"0")+IFERROR(IF(Z90="",0,Z90),"0")+IFERROR(IF(Z91="",0,Z91),"0")</f>
        <v>0.22776000000000002</v>
      </c>
      <c r="AA92" s="586"/>
      <c r="AB92" s="586"/>
      <c r="AC92" s="586"/>
    </row>
    <row r="93" spans="1:68" x14ac:dyDescent="0.2">
      <c r="A93" s="596"/>
      <c r="B93" s="596"/>
      <c r="C93" s="596"/>
      <c r="D93" s="596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601"/>
      <c r="P93" s="597" t="s">
        <v>71</v>
      </c>
      <c r="Q93" s="598"/>
      <c r="R93" s="598"/>
      <c r="S93" s="598"/>
      <c r="T93" s="598"/>
      <c r="U93" s="598"/>
      <c r="V93" s="599"/>
      <c r="W93" s="37" t="s">
        <v>69</v>
      </c>
      <c r="X93" s="585">
        <f>IFERROR(SUM(X89:X91),"0")</f>
        <v>127</v>
      </c>
      <c r="Y93" s="585">
        <f>IFERROR(SUM(Y89:Y91),"0")</f>
        <v>129.60000000000002</v>
      </c>
      <c r="Z93" s="37"/>
      <c r="AA93" s="586"/>
      <c r="AB93" s="586"/>
      <c r="AC93" s="586"/>
    </row>
    <row r="94" spans="1:68" ht="14.25" hidden="1" customHeight="1" x14ac:dyDescent="0.25">
      <c r="A94" s="595" t="s">
        <v>73</v>
      </c>
      <c r="B94" s="596"/>
      <c r="C94" s="596"/>
      <c r="D94" s="596"/>
      <c r="E94" s="596"/>
      <c r="F94" s="596"/>
      <c r="G94" s="596"/>
      <c r="H94" s="596"/>
      <c r="I94" s="596"/>
      <c r="J94" s="596"/>
      <c r="K94" s="596"/>
      <c r="L94" s="596"/>
      <c r="M94" s="596"/>
      <c r="N94" s="596"/>
      <c r="O94" s="596"/>
      <c r="P94" s="596"/>
      <c r="Q94" s="596"/>
      <c r="R94" s="596"/>
      <c r="S94" s="596"/>
      <c r="T94" s="596"/>
      <c r="U94" s="596"/>
      <c r="V94" s="596"/>
      <c r="W94" s="596"/>
      <c r="X94" s="596"/>
      <c r="Y94" s="596"/>
      <c r="Z94" s="596"/>
      <c r="AA94" s="578"/>
      <c r="AB94" s="578"/>
      <c r="AC94" s="578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93">
        <v>4607091386967</v>
      </c>
      <c r="E95" s="594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1" t="s">
        <v>186</v>
      </c>
      <c r="Q95" s="590"/>
      <c r="R95" s="590"/>
      <c r="S95" s="590"/>
      <c r="T95" s="591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93">
        <v>4607091386967</v>
      </c>
      <c r="E96" s="594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0"/>
      <c r="R96" s="590"/>
      <c r="S96" s="590"/>
      <c r="T96" s="591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93">
        <v>4680115884953</v>
      </c>
      <c r="E97" s="594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0"/>
      <c r="R97" s="590"/>
      <c r="S97" s="590"/>
      <c r="T97" s="591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93">
        <v>4607091385731</v>
      </c>
      <c r="E98" s="594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0"/>
      <c r="R98" s="590"/>
      <c r="S98" s="590"/>
      <c r="T98" s="591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3">
        <v>4607091385731</v>
      </c>
      <c r="E99" s="594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0"/>
      <c r="R99" s="590"/>
      <c r="S99" s="590"/>
      <c r="T99" s="591"/>
      <c r="U99" s="34"/>
      <c r="V99" s="34"/>
      <c r="W99" s="35" t="s">
        <v>69</v>
      </c>
      <c r="X99" s="583">
        <v>19</v>
      </c>
      <c r="Y99" s="584">
        <f t="shared" si="16"/>
        <v>21.6</v>
      </c>
      <c r="Z99" s="36">
        <f>IFERROR(IF(Y99=0,"",ROUNDUP(Y99/H99,0)*0.00651),"")</f>
        <v>5.2080000000000001E-2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20.773333333333333</v>
      </c>
      <c r="BN99" s="64">
        <f t="shared" si="18"/>
        <v>23.616</v>
      </c>
      <c r="BO99" s="64">
        <f t="shared" si="19"/>
        <v>3.8665038665038662E-2</v>
      </c>
      <c r="BP99" s="64">
        <f t="shared" si="20"/>
        <v>4.3956043956043959E-2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93">
        <v>4680115880894</v>
      </c>
      <c r="E100" s="594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0"/>
      <c r="R100" s="590"/>
      <c r="S100" s="590"/>
      <c r="T100" s="591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0"/>
      <c r="B101" s="596"/>
      <c r="C101" s="596"/>
      <c r="D101" s="596"/>
      <c r="E101" s="596"/>
      <c r="F101" s="596"/>
      <c r="G101" s="596"/>
      <c r="H101" s="596"/>
      <c r="I101" s="596"/>
      <c r="J101" s="596"/>
      <c r="K101" s="596"/>
      <c r="L101" s="596"/>
      <c r="M101" s="596"/>
      <c r="N101" s="596"/>
      <c r="O101" s="601"/>
      <c r="P101" s="597" t="s">
        <v>71</v>
      </c>
      <c r="Q101" s="598"/>
      <c r="R101" s="598"/>
      <c r="S101" s="598"/>
      <c r="T101" s="598"/>
      <c r="U101" s="598"/>
      <c r="V101" s="599"/>
      <c r="W101" s="37" t="s">
        <v>72</v>
      </c>
      <c r="X101" s="585">
        <f>IFERROR(X95/H95,"0")+IFERROR(X96/H96,"0")+IFERROR(X97/H97,"0")+IFERROR(X98/H98,"0")+IFERROR(X99/H99,"0")+IFERROR(X100/H100,"0")</f>
        <v>7.0370370370370363</v>
      </c>
      <c r="Y101" s="585">
        <f>IFERROR(Y95/H95,"0")+IFERROR(Y96/H96,"0")+IFERROR(Y97/H97,"0")+IFERROR(Y98/H98,"0")+IFERROR(Y99/H99,"0")+IFERROR(Y100/H100,"0")</f>
        <v>8</v>
      </c>
      <c r="Z101" s="585">
        <f>IFERROR(IF(Z95="",0,Z95),"0")+IFERROR(IF(Z96="",0,Z96),"0")+IFERROR(IF(Z97="",0,Z97),"0")+IFERROR(IF(Z98="",0,Z98),"0")+IFERROR(IF(Z99="",0,Z99),"0")+IFERROR(IF(Z100="",0,Z100),"0")</f>
        <v>5.2080000000000001E-2</v>
      </c>
      <c r="AA101" s="586"/>
      <c r="AB101" s="586"/>
      <c r="AC101" s="586"/>
    </row>
    <row r="102" spans="1:68" x14ac:dyDescent="0.2">
      <c r="A102" s="596"/>
      <c r="B102" s="596"/>
      <c r="C102" s="596"/>
      <c r="D102" s="596"/>
      <c r="E102" s="596"/>
      <c r="F102" s="596"/>
      <c r="G102" s="596"/>
      <c r="H102" s="596"/>
      <c r="I102" s="596"/>
      <c r="J102" s="596"/>
      <c r="K102" s="596"/>
      <c r="L102" s="596"/>
      <c r="M102" s="596"/>
      <c r="N102" s="596"/>
      <c r="O102" s="601"/>
      <c r="P102" s="597" t="s">
        <v>71</v>
      </c>
      <c r="Q102" s="598"/>
      <c r="R102" s="598"/>
      <c r="S102" s="598"/>
      <c r="T102" s="598"/>
      <c r="U102" s="598"/>
      <c r="V102" s="599"/>
      <c r="W102" s="37" t="s">
        <v>69</v>
      </c>
      <c r="X102" s="585">
        <f>IFERROR(SUM(X95:X100),"0")</f>
        <v>19</v>
      </c>
      <c r="Y102" s="585">
        <f>IFERROR(SUM(Y95:Y100),"0")</f>
        <v>21.6</v>
      </c>
      <c r="Z102" s="37"/>
      <c r="AA102" s="586"/>
      <c r="AB102" s="586"/>
      <c r="AC102" s="586"/>
    </row>
    <row r="103" spans="1:68" ht="16.5" hidden="1" customHeight="1" x14ac:dyDescent="0.25">
      <c r="A103" s="648" t="s">
        <v>199</v>
      </c>
      <c r="B103" s="596"/>
      <c r="C103" s="596"/>
      <c r="D103" s="596"/>
      <c r="E103" s="596"/>
      <c r="F103" s="596"/>
      <c r="G103" s="596"/>
      <c r="H103" s="596"/>
      <c r="I103" s="596"/>
      <c r="J103" s="596"/>
      <c r="K103" s="596"/>
      <c r="L103" s="596"/>
      <c r="M103" s="596"/>
      <c r="N103" s="596"/>
      <c r="O103" s="596"/>
      <c r="P103" s="596"/>
      <c r="Q103" s="596"/>
      <c r="R103" s="596"/>
      <c r="S103" s="596"/>
      <c r="T103" s="596"/>
      <c r="U103" s="596"/>
      <c r="V103" s="596"/>
      <c r="W103" s="596"/>
      <c r="X103" s="596"/>
      <c r="Y103" s="596"/>
      <c r="Z103" s="596"/>
      <c r="AA103" s="577"/>
      <c r="AB103" s="577"/>
      <c r="AC103" s="577"/>
    </row>
    <row r="104" spans="1:68" ht="14.25" hidden="1" customHeight="1" x14ac:dyDescent="0.25">
      <c r="A104" s="595" t="s">
        <v>102</v>
      </c>
      <c r="B104" s="596"/>
      <c r="C104" s="596"/>
      <c r="D104" s="596"/>
      <c r="E104" s="596"/>
      <c r="F104" s="596"/>
      <c r="G104" s="596"/>
      <c r="H104" s="596"/>
      <c r="I104" s="596"/>
      <c r="J104" s="596"/>
      <c r="K104" s="596"/>
      <c r="L104" s="596"/>
      <c r="M104" s="596"/>
      <c r="N104" s="596"/>
      <c r="O104" s="596"/>
      <c r="P104" s="596"/>
      <c r="Q104" s="596"/>
      <c r="R104" s="596"/>
      <c r="S104" s="596"/>
      <c r="T104" s="596"/>
      <c r="U104" s="596"/>
      <c r="V104" s="596"/>
      <c r="W104" s="596"/>
      <c r="X104" s="596"/>
      <c r="Y104" s="596"/>
      <c r="Z104" s="596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3">
        <v>4680115882133</v>
      </c>
      <c r="E105" s="594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0"/>
      <c r="R105" s="590"/>
      <c r="S105" s="590"/>
      <c r="T105" s="591"/>
      <c r="U105" s="34"/>
      <c r="V105" s="34"/>
      <c r="W105" s="35" t="s">
        <v>69</v>
      </c>
      <c r="X105" s="583">
        <v>86</v>
      </c>
      <c r="Y105" s="584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89.463888888888874</v>
      </c>
      <c r="BN105" s="64">
        <f>IFERROR(Y105*I105/H105,"0")</f>
        <v>89.88</v>
      </c>
      <c r="BO105" s="64">
        <f>IFERROR(1/J105*(X105/H105),"0")</f>
        <v>0.12442129629629629</v>
      </c>
      <c r="BP105" s="64">
        <f>IFERROR(1/J105*(Y105/H105),"0")</f>
        <v>0.125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93">
        <v>4680115880269</v>
      </c>
      <c r="E106" s="594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5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0"/>
      <c r="R106" s="590"/>
      <c r="S106" s="590"/>
      <c r="T106" s="591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3">
        <v>4680115880429</v>
      </c>
      <c r="E107" s="594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0"/>
      <c r="R107" s="590"/>
      <c r="S107" s="590"/>
      <c r="T107" s="591"/>
      <c r="U107" s="34"/>
      <c r="V107" s="34"/>
      <c r="W107" s="35" t="s">
        <v>69</v>
      </c>
      <c r="X107" s="583">
        <v>45</v>
      </c>
      <c r="Y107" s="584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47.099999999999994</v>
      </c>
      <c r="BN107" s="64">
        <f>IFERROR(Y107*I107/H107,"0")</f>
        <v>47.099999999999994</v>
      </c>
      <c r="BO107" s="64">
        <f>IFERROR(1/J107*(X107/H107),"0")</f>
        <v>7.575757575757576E-2</v>
      </c>
      <c r="BP107" s="64">
        <f>IFERROR(1/J107*(Y107/H107),"0")</f>
        <v>7.575757575757576E-2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93">
        <v>4680115881457</v>
      </c>
      <c r="E108" s="594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0"/>
      <c r="R108" s="590"/>
      <c r="S108" s="590"/>
      <c r="T108" s="591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0"/>
      <c r="B109" s="596"/>
      <c r="C109" s="596"/>
      <c r="D109" s="596"/>
      <c r="E109" s="596"/>
      <c r="F109" s="596"/>
      <c r="G109" s="596"/>
      <c r="H109" s="596"/>
      <c r="I109" s="596"/>
      <c r="J109" s="596"/>
      <c r="K109" s="596"/>
      <c r="L109" s="596"/>
      <c r="M109" s="596"/>
      <c r="N109" s="596"/>
      <c r="O109" s="601"/>
      <c r="P109" s="597" t="s">
        <v>71</v>
      </c>
      <c r="Q109" s="598"/>
      <c r="R109" s="598"/>
      <c r="S109" s="598"/>
      <c r="T109" s="598"/>
      <c r="U109" s="598"/>
      <c r="V109" s="599"/>
      <c r="W109" s="37" t="s">
        <v>72</v>
      </c>
      <c r="X109" s="585">
        <f>IFERROR(X105/H105,"0")+IFERROR(X106/H106,"0")+IFERROR(X107/H107,"0")+IFERROR(X108/H108,"0")</f>
        <v>17.962962962962962</v>
      </c>
      <c r="Y109" s="585">
        <f>IFERROR(Y105/H105,"0")+IFERROR(Y106/H106,"0")+IFERROR(Y107/H107,"0")+IFERROR(Y108/H108,"0")</f>
        <v>18</v>
      </c>
      <c r="Z109" s="585">
        <f>IFERROR(IF(Z105="",0,Z105),"0")+IFERROR(IF(Z106="",0,Z106),"0")+IFERROR(IF(Z107="",0,Z107),"0")+IFERROR(IF(Z108="",0,Z108),"0")</f>
        <v>0.24204000000000001</v>
      </c>
      <c r="AA109" s="586"/>
      <c r="AB109" s="586"/>
      <c r="AC109" s="586"/>
    </row>
    <row r="110" spans="1:68" x14ac:dyDescent="0.2">
      <c r="A110" s="596"/>
      <c r="B110" s="596"/>
      <c r="C110" s="596"/>
      <c r="D110" s="596"/>
      <c r="E110" s="596"/>
      <c r="F110" s="596"/>
      <c r="G110" s="596"/>
      <c r="H110" s="596"/>
      <c r="I110" s="596"/>
      <c r="J110" s="596"/>
      <c r="K110" s="596"/>
      <c r="L110" s="596"/>
      <c r="M110" s="596"/>
      <c r="N110" s="596"/>
      <c r="O110" s="601"/>
      <c r="P110" s="597" t="s">
        <v>71</v>
      </c>
      <c r="Q110" s="598"/>
      <c r="R110" s="598"/>
      <c r="S110" s="598"/>
      <c r="T110" s="598"/>
      <c r="U110" s="598"/>
      <c r="V110" s="599"/>
      <c r="W110" s="37" t="s">
        <v>69</v>
      </c>
      <c r="X110" s="585">
        <f>IFERROR(SUM(X105:X108),"0")</f>
        <v>131</v>
      </c>
      <c r="Y110" s="585">
        <f>IFERROR(SUM(Y105:Y108),"0")</f>
        <v>131.4</v>
      </c>
      <c r="Z110" s="37"/>
      <c r="AA110" s="586"/>
      <c r="AB110" s="586"/>
      <c r="AC110" s="586"/>
    </row>
    <row r="111" spans="1:68" ht="14.25" hidden="1" customHeight="1" x14ac:dyDescent="0.25">
      <c r="A111" s="595" t="s">
        <v>134</v>
      </c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3">
        <v>4680115881488</v>
      </c>
      <c r="E112" s="594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0"/>
      <c r="R112" s="590"/>
      <c r="S112" s="590"/>
      <c r="T112" s="591"/>
      <c r="U112" s="34"/>
      <c r="V112" s="34"/>
      <c r="W112" s="35" t="s">
        <v>69</v>
      </c>
      <c r="X112" s="583">
        <v>64</v>
      </c>
      <c r="Y112" s="584">
        <f>IFERROR(IF(X112="",0,CEILING((X112/$H112),1)*$H112),"")</f>
        <v>64.800000000000011</v>
      </c>
      <c r="Z112" s="36">
        <f>IFERROR(IF(Y112=0,"",ROUNDUP(Y112/H112,0)*0.01898),"")</f>
        <v>0.11388000000000001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66.577777777777769</v>
      </c>
      <c r="BN112" s="64">
        <f>IFERROR(Y112*I112/H112,"0")</f>
        <v>67.410000000000011</v>
      </c>
      <c r="BO112" s="64">
        <f>IFERROR(1/J112*(X112/H112),"0")</f>
        <v>9.2592592592592587E-2</v>
      </c>
      <c r="BP112" s="64">
        <f>IFERROR(1/J112*(Y112/H112),"0")</f>
        <v>9.3750000000000014E-2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93">
        <v>4680115882775</v>
      </c>
      <c r="E113" s="594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0"/>
      <c r="R113" s="590"/>
      <c r="S113" s="590"/>
      <c r="T113" s="591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3">
        <v>4680115880658</v>
      </c>
      <c r="E114" s="594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0"/>
      <c r="R114" s="590"/>
      <c r="S114" s="590"/>
      <c r="T114" s="591"/>
      <c r="U114" s="34"/>
      <c r="V114" s="34"/>
      <c r="W114" s="35" t="s">
        <v>69</v>
      </c>
      <c r="X114" s="583">
        <v>9</v>
      </c>
      <c r="Y114" s="584">
        <f>IFERROR(IF(X114="",0,CEILING((X114/$H114),1)*$H114),"")</f>
        <v>9.6</v>
      </c>
      <c r="Z114" s="36">
        <f>IFERROR(IF(Y114=0,"",ROUNDUP(Y114/H114,0)*0.00651),"")</f>
        <v>2.6040000000000001E-2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9.6750000000000007</v>
      </c>
      <c r="BN114" s="64">
        <f>IFERROR(Y114*I114/H114,"0")</f>
        <v>10.32</v>
      </c>
      <c r="BO114" s="64">
        <f>IFERROR(1/J114*(X114/H114),"0")</f>
        <v>2.0604395604395608E-2</v>
      </c>
      <c r="BP114" s="64">
        <f>IFERROR(1/J114*(Y114/H114),"0")</f>
        <v>2.197802197802198E-2</v>
      </c>
    </row>
    <row r="115" spans="1:68" x14ac:dyDescent="0.2">
      <c r="A115" s="600"/>
      <c r="B115" s="596"/>
      <c r="C115" s="596"/>
      <c r="D115" s="596"/>
      <c r="E115" s="596"/>
      <c r="F115" s="596"/>
      <c r="G115" s="596"/>
      <c r="H115" s="596"/>
      <c r="I115" s="596"/>
      <c r="J115" s="596"/>
      <c r="K115" s="596"/>
      <c r="L115" s="596"/>
      <c r="M115" s="596"/>
      <c r="N115" s="596"/>
      <c r="O115" s="601"/>
      <c r="P115" s="597" t="s">
        <v>71</v>
      </c>
      <c r="Q115" s="598"/>
      <c r="R115" s="598"/>
      <c r="S115" s="598"/>
      <c r="T115" s="598"/>
      <c r="U115" s="598"/>
      <c r="V115" s="599"/>
      <c r="W115" s="37" t="s">
        <v>72</v>
      </c>
      <c r="X115" s="585">
        <f>IFERROR(X112/H112,"0")+IFERROR(X113/H113,"0")+IFERROR(X114/H114,"0")</f>
        <v>9.6759259259259256</v>
      </c>
      <c r="Y115" s="585">
        <f>IFERROR(Y112/H112,"0")+IFERROR(Y113/H113,"0")+IFERROR(Y114/H114,"0")</f>
        <v>10</v>
      </c>
      <c r="Z115" s="585">
        <f>IFERROR(IF(Z112="",0,Z112),"0")+IFERROR(IF(Z113="",0,Z113),"0")+IFERROR(IF(Z114="",0,Z114),"0")</f>
        <v>0.13992000000000002</v>
      </c>
      <c r="AA115" s="586"/>
      <c r="AB115" s="586"/>
      <c r="AC115" s="586"/>
    </row>
    <row r="116" spans="1:68" x14ac:dyDescent="0.2">
      <c r="A116" s="596"/>
      <c r="B116" s="596"/>
      <c r="C116" s="596"/>
      <c r="D116" s="596"/>
      <c r="E116" s="596"/>
      <c r="F116" s="596"/>
      <c r="G116" s="596"/>
      <c r="H116" s="596"/>
      <c r="I116" s="596"/>
      <c r="J116" s="596"/>
      <c r="K116" s="596"/>
      <c r="L116" s="596"/>
      <c r="M116" s="596"/>
      <c r="N116" s="596"/>
      <c r="O116" s="601"/>
      <c r="P116" s="597" t="s">
        <v>71</v>
      </c>
      <c r="Q116" s="598"/>
      <c r="R116" s="598"/>
      <c r="S116" s="598"/>
      <c r="T116" s="598"/>
      <c r="U116" s="598"/>
      <c r="V116" s="599"/>
      <c r="W116" s="37" t="s">
        <v>69</v>
      </c>
      <c r="X116" s="585">
        <f>IFERROR(SUM(X112:X114),"0")</f>
        <v>73</v>
      </c>
      <c r="Y116" s="585">
        <f>IFERROR(SUM(Y112:Y114),"0")</f>
        <v>74.400000000000006</v>
      </c>
      <c r="Z116" s="37"/>
      <c r="AA116" s="586"/>
      <c r="AB116" s="586"/>
      <c r="AC116" s="586"/>
    </row>
    <row r="117" spans="1:68" ht="14.25" hidden="1" customHeight="1" x14ac:dyDescent="0.25">
      <c r="A117" s="595" t="s">
        <v>73</v>
      </c>
      <c r="B117" s="596"/>
      <c r="C117" s="596"/>
      <c r="D117" s="596"/>
      <c r="E117" s="596"/>
      <c r="F117" s="596"/>
      <c r="G117" s="596"/>
      <c r="H117" s="596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3">
        <v>4607091385168</v>
      </c>
      <c r="E118" s="594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0"/>
      <c r="R118" s="590"/>
      <c r="S118" s="590"/>
      <c r="T118" s="591"/>
      <c r="U118" s="34"/>
      <c r="V118" s="34"/>
      <c r="W118" s="35" t="s">
        <v>69</v>
      </c>
      <c r="X118" s="583">
        <v>6</v>
      </c>
      <c r="Y118" s="584">
        <f>IFERROR(IF(X118="",0,CEILING((X118/$H118),1)*$H118),"")</f>
        <v>8.1</v>
      </c>
      <c r="Z118" s="36">
        <f>IFERROR(IF(Y118=0,"",ROUNDUP(Y118/H118,0)*0.01898),"")</f>
        <v>1.898E-2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6.38</v>
      </c>
      <c r="BN118" s="64">
        <f>IFERROR(Y118*I118/H118,"0")</f>
        <v>8.6129999999999995</v>
      </c>
      <c r="BO118" s="64">
        <f>IFERROR(1/J118*(X118/H118),"0")</f>
        <v>1.1574074074074075E-2</v>
      </c>
      <c r="BP118" s="64">
        <f>IFERROR(1/J118*(Y118/H118),"0")</f>
        <v>1.5625E-2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93">
        <v>4607091385168</v>
      </c>
      <c r="E119" s="594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0"/>
      <c r="R119" s="590"/>
      <c r="S119" s="590"/>
      <c r="T119" s="591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93">
        <v>4607091383256</v>
      </c>
      <c r="E120" s="594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0"/>
      <c r="R120" s="590"/>
      <c r="S120" s="590"/>
      <c r="T120" s="591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93">
        <v>4607091385748</v>
      </c>
      <c r="E121" s="594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0"/>
      <c r="R121" s="590"/>
      <c r="S121" s="590"/>
      <c r="T121" s="591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93">
        <v>4680115884533</v>
      </c>
      <c r="E122" s="594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0"/>
      <c r="R122" s="590"/>
      <c r="S122" s="590"/>
      <c r="T122" s="591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0"/>
      <c r="B123" s="596"/>
      <c r="C123" s="596"/>
      <c r="D123" s="596"/>
      <c r="E123" s="596"/>
      <c r="F123" s="596"/>
      <c r="G123" s="596"/>
      <c r="H123" s="596"/>
      <c r="I123" s="596"/>
      <c r="J123" s="596"/>
      <c r="K123" s="596"/>
      <c r="L123" s="596"/>
      <c r="M123" s="596"/>
      <c r="N123" s="596"/>
      <c r="O123" s="601"/>
      <c r="P123" s="597" t="s">
        <v>71</v>
      </c>
      <c r="Q123" s="598"/>
      <c r="R123" s="598"/>
      <c r="S123" s="598"/>
      <c r="T123" s="598"/>
      <c r="U123" s="598"/>
      <c r="V123" s="599"/>
      <c r="W123" s="37" t="s">
        <v>72</v>
      </c>
      <c r="X123" s="585">
        <f>IFERROR(X118/H118,"0")+IFERROR(X119/H119,"0")+IFERROR(X120/H120,"0")+IFERROR(X121/H121,"0")+IFERROR(X122/H122,"0")</f>
        <v>0.74074074074074081</v>
      </c>
      <c r="Y123" s="585">
        <f>IFERROR(Y118/H118,"0")+IFERROR(Y119/H119,"0")+IFERROR(Y120/H120,"0")+IFERROR(Y121/H121,"0")+IFERROR(Y122/H122,"0")</f>
        <v>1</v>
      </c>
      <c r="Z123" s="585">
        <f>IFERROR(IF(Z118="",0,Z118),"0")+IFERROR(IF(Z119="",0,Z119),"0")+IFERROR(IF(Z120="",0,Z120),"0")+IFERROR(IF(Z121="",0,Z121),"0")+IFERROR(IF(Z122="",0,Z122),"0")</f>
        <v>1.898E-2</v>
      </c>
      <c r="AA123" s="586"/>
      <c r="AB123" s="586"/>
      <c r="AC123" s="586"/>
    </row>
    <row r="124" spans="1:68" x14ac:dyDescent="0.2">
      <c r="A124" s="596"/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601"/>
      <c r="P124" s="597" t="s">
        <v>71</v>
      </c>
      <c r="Q124" s="598"/>
      <c r="R124" s="598"/>
      <c r="S124" s="598"/>
      <c r="T124" s="598"/>
      <c r="U124" s="598"/>
      <c r="V124" s="599"/>
      <c r="W124" s="37" t="s">
        <v>69</v>
      </c>
      <c r="X124" s="585">
        <f>IFERROR(SUM(X118:X122),"0")</f>
        <v>6</v>
      </c>
      <c r="Y124" s="585">
        <f>IFERROR(SUM(Y118:Y122),"0")</f>
        <v>8.1</v>
      </c>
      <c r="Z124" s="37"/>
      <c r="AA124" s="586"/>
      <c r="AB124" s="586"/>
      <c r="AC124" s="586"/>
    </row>
    <row r="125" spans="1:68" ht="14.25" hidden="1" customHeight="1" x14ac:dyDescent="0.25">
      <c r="A125" s="595" t="s">
        <v>169</v>
      </c>
      <c r="B125" s="596"/>
      <c r="C125" s="596"/>
      <c r="D125" s="596"/>
      <c r="E125" s="596"/>
      <c r="F125" s="596"/>
      <c r="G125" s="596"/>
      <c r="H125" s="596"/>
      <c r="I125" s="596"/>
      <c r="J125" s="596"/>
      <c r="K125" s="596"/>
      <c r="L125" s="596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596"/>
      <c r="Y125" s="596"/>
      <c r="Z125" s="596"/>
      <c r="AA125" s="578"/>
      <c r="AB125" s="578"/>
      <c r="AC125" s="578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93">
        <v>4680115882652</v>
      </c>
      <c r="E126" s="594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0"/>
      <c r="R126" s="590"/>
      <c r="S126" s="590"/>
      <c r="T126" s="591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93">
        <v>4680115880238</v>
      </c>
      <c r="E127" s="594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0"/>
      <c r="R127" s="590"/>
      <c r="S127" s="590"/>
      <c r="T127" s="591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0"/>
      <c r="B128" s="596"/>
      <c r="C128" s="596"/>
      <c r="D128" s="596"/>
      <c r="E128" s="596"/>
      <c r="F128" s="596"/>
      <c r="G128" s="596"/>
      <c r="H128" s="596"/>
      <c r="I128" s="596"/>
      <c r="J128" s="596"/>
      <c r="K128" s="596"/>
      <c r="L128" s="596"/>
      <c r="M128" s="596"/>
      <c r="N128" s="596"/>
      <c r="O128" s="601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6"/>
      <c r="B129" s="596"/>
      <c r="C129" s="596"/>
      <c r="D129" s="596"/>
      <c r="E129" s="596"/>
      <c r="F129" s="596"/>
      <c r="G129" s="596"/>
      <c r="H129" s="596"/>
      <c r="I129" s="596"/>
      <c r="J129" s="596"/>
      <c r="K129" s="596"/>
      <c r="L129" s="596"/>
      <c r="M129" s="596"/>
      <c r="N129" s="596"/>
      <c r="O129" s="601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8" t="s">
        <v>234</v>
      </c>
      <c r="B130" s="596"/>
      <c r="C130" s="596"/>
      <c r="D130" s="596"/>
      <c r="E130" s="596"/>
      <c r="F130" s="596"/>
      <c r="G130" s="596"/>
      <c r="H130" s="596"/>
      <c r="I130" s="596"/>
      <c r="J130" s="596"/>
      <c r="K130" s="596"/>
      <c r="L130" s="596"/>
      <c r="M130" s="596"/>
      <c r="N130" s="596"/>
      <c r="O130" s="596"/>
      <c r="P130" s="596"/>
      <c r="Q130" s="596"/>
      <c r="R130" s="596"/>
      <c r="S130" s="596"/>
      <c r="T130" s="596"/>
      <c r="U130" s="596"/>
      <c r="V130" s="596"/>
      <c r="W130" s="596"/>
      <c r="X130" s="596"/>
      <c r="Y130" s="596"/>
      <c r="Z130" s="596"/>
      <c r="AA130" s="577"/>
      <c r="AB130" s="577"/>
      <c r="AC130" s="577"/>
    </row>
    <row r="131" spans="1:68" ht="14.25" hidden="1" customHeight="1" x14ac:dyDescent="0.25">
      <c r="A131" s="595" t="s">
        <v>102</v>
      </c>
      <c r="B131" s="596"/>
      <c r="C131" s="596"/>
      <c r="D131" s="596"/>
      <c r="E131" s="596"/>
      <c r="F131" s="596"/>
      <c r="G131" s="596"/>
      <c r="H131" s="596"/>
      <c r="I131" s="596"/>
      <c r="J131" s="596"/>
      <c r="K131" s="596"/>
      <c r="L131" s="596"/>
      <c r="M131" s="596"/>
      <c r="N131" s="596"/>
      <c r="O131" s="596"/>
      <c r="P131" s="596"/>
      <c r="Q131" s="596"/>
      <c r="R131" s="596"/>
      <c r="S131" s="596"/>
      <c r="T131" s="596"/>
      <c r="U131" s="596"/>
      <c r="V131" s="596"/>
      <c r="W131" s="596"/>
      <c r="X131" s="596"/>
      <c r="Y131" s="596"/>
      <c r="Z131" s="596"/>
      <c r="AA131" s="578"/>
      <c r="AB131" s="578"/>
      <c r="AC131" s="578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93">
        <v>4680115882577</v>
      </c>
      <c r="E132" s="594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0"/>
      <c r="R132" s="590"/>
      <c r="S132" s="590"/>
      <c r="T132" s="591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93">
        <v>4680115882577</v>
      </c>
      <c r="E133" s="594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0"/>
      <c r="R133" s="590"/>
      <c r="S133" s="590"/>
      <c r="T133" s="591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0"/>
      <c r="B134" s="596"/>
      <c r="C134" s="596"/>
      <c r="D134" s="596"/>
      <c r="E134" s="596"/>
      <c r="F134" s="596"/>
      <c r="G134" s="596"/>
      <c r="H134" s="596"/>
      <c r="I134" s="596"/>
      <c r="J134" s="596"/>
      <c r="K134" s="596"/>
      <c r="L134" s="596"/>
      <c r="M134" s="596"/>
      <c r="N134" s="596"/>
      <c r="O134" s="601"/>
      <c r="P134" s="597" t="s">
        <v>71</v>
      </c>
      <c r="Q134" s="598"/>
      <c r="R134" s="598"/>
      <c r="S134" s="598"/>
      <c r="T134" s="598"/>
      <c r="U134" s="598"/>
      <c r="V134" s="599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6"/>
      <c r="B135" s="596"/>
      <c r="C135" s="596"/>
      <c r="D135" s="596"/>
      <c r="E135" s="596"/>
      <c r="F135" s="596"/>
      <c r="G135" s="596"/>
      <c r="H135" s="596"/>
      <c r="I135" s="596"/>
      <c r="J135" s="596"/>
      <c r="K135" s="596"/>
      <c r="L135" s="596"/>
      <c r="M135" s="596"/>
      <c r="N135" s="596"/>
      <c r="O135" s="601"/>
      <c r="P135" s="597" t="s">
        <v>71</v>
      </c>
      <c r="Q135" s="598"/>
      <c r="R135" s="598"/>
      <c r="S135" s="598"/>
      <c r="T135" s="598"/>
      <c r="U135" s="598"/>
      <c r="V135" s="599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5" t="s">
        <v>63</v>
      </c>
      <c r="B136" s="596"/>
      <c r="C136" s="596"/>
      <c r="D136" s="596"/>
      <c r="E136" s="596"/>
      <c r="F136" s="596"/>
      <c r="G136" s="596"/>
      <c r="H136" s="596"/>
      <c r="I136" s="596"/>
      <c r="J136" s="596"/>
      <c r="K136" s="596"/>
      <c r="L136" s="596"/>
      <c r="M136" s="596"/>
      <c r="N136" s="596"/>
      <c r="O136" s="596"/>
      <c r="P136" s="596"/>
      <c r="Q136" s="596"/>
      <c r="R136" s="596"/>
      <c r="S136" s="596"/>
      <c r="T136" s="596"/>
      <c r="U136" s="596"/>
      <c r="V136" s="596"/>
      <c r="W136" s="596"/>
      <c r="X136" s="596"/>
      <c r="Y136" s="596"/>
      <c r="Z136" s="596"/>
      <c r="AA136" s="578"/>
      <c r="AB136" s="578"/>
      <c r="AC136" s="578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93">
        <v>4680115883444</v>
      </c>
      <c r="E137" s="594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0"/>
      <c r="R137" s="590"/>
      <c r="S137" s="590"/>
      <c r="T137" s="591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93">
        <v>4680115883444</v>
      </c>
      <c r="E138" s="594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0"/>
      <c r="R138" s="590"/>
      <c r="S138" s="590"/>
      <c r="T138" s="591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0"/>
      <c r="B139" s="596"/>
      <c r="C139" s="596"/>
      <c r="D139" s="596"/>
      <c r="E139" s="596"/>
      <c r="F139" s="596"/>
      <c r="G139" s="596"/>
      <c r="H139" s="596"/>
      <c r="I139" s="596"/>
      <c r="J139" s="596"/>
      <c r="K139" s="596"/>
      <c r="L139" s="596"/>
      <c r="M139" s="596"/>
      <c r="N139" s="596"/>
      <c r="O139" s="601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6"/>
      <c r="B140" s="596"/>
      <c r="C140" s="596"/>
      <c r="D140" s="596"/>
      <c r="E140" s="596"/>
      <c r="F140" s="596"/>
      <c r="G140" s="596"/>
      <c r="H140" s="596"/>
      <c r="I140" s="596"/>
      <c r="J140" s="596"/>
      <c r="K140" s="596"/>
      <c r="L140" s="596"/>
      <c r="M140" s="596"/>
      <c r="N140" s="596"/>
      <c r="O140" s="601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5" t="s">
        <v>73</v>
      </c>
      <c r="B141" s="596"/>
      <c r="C141" s="596"/>
      <c r="D141" s="596"/>
      <c r="E141" s="596"/>
      <c r="F141" s="596"/>
      <c r="G141" s="596"/>
      <c r="H141" s="596"/>
      <c r="I141" s="596"/>
      <c r="J141" s="596"/>
      <c r="K141" s="596"/>
      <c r="L141" s="596"/>
      <c r="M141" s="596"/>
      <c r="N141" s="596"/>
      <c r="O141" s="596"/>
      <c r="P141" s="596"/>
      <c r="Q141" s="596"/>
      <c r="R141" s="596"/>
      <c r="S141" s="596"/>
      <c r="T141" s="596"/>
      <c r="U141" s="596"/>
      <c r="V141" s="596"/>
      <c r="W141" s="596"/>
      <c r="X141" s="596"/>
      <c r="Y141" s="596"/>
      <c r="Z141" s="596"/>
      <c r="AA141" s="578"/>
      <c r="AB141" s="578"/>
      <c r="AC141" s="578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93">
        <v>4680115882584</v>
      </c>
      <c r="E142" s="594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0"/>
      <c r="R142" s="590"/>
      <c r="S142" s="590"/>
      <c r="T142" s="591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93">
        <v>4680115882584</v>
      </c>
      <c r="E143" s="594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0"/>
      <c r="R143" s="590"/>
      <c r="S143" s="590"/>
      <c r="T143" s="591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0"/>
      <c r="B144" s="596"/>
      <c r="C144" s="596"/>
      <c r="D144" s="596"/>
      <c r="E144" s="596"/>
      <c r="F144" s="596"/>
      <c r="G144" s="596"/>
      <c r="H144" s="596"/>
      <c r="I144" s="596"/>
      <c r="J144" s="596"/>
      <c r="K144" s="596"/>
      <c r="L144" s="596"/>
      <c r="M144" s="596"/>
      <c r="N144" s="596"/>
      <c r="O144" s="601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6"/>
      <c r="B145" s="596"/>
      <c r="C145" s="596"/>
      <c r="D145" s="596"/>
      <c r="E145" s="596"/>
      <c r="F145" s="596"/>
      <c r="G145" s="596"/>
      <c r="H145" s="596"/>
      <c r="I145" s="596"/>
      <c r="J145" s="596"/>
      <c r="K145" s="596"/>
      <c r="L145" s="596"/>
      <c r="M145" s="596"/>
      <c r="N145" s="596"/>
      <c r="O145" s="601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8" t="s">
        <v>100</v>
      </c>
      <c r="B146" s="596"/>
      <c r="C146" s="596"/>
      <c r="D146" s="596"/>
      <c r="E146" s="596"/>
      <c r="F146" s="596"/>
      <c r="G146" s="596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596"/>
      <c r="Y146" s="596"/>
      <c r="Z146" s="596"/>
      <c r="AA146" s="577"/>
      <c r="AB146" s="577"/>
      <c r="AC146" s="577"/>
    </row>
    <row r="147" spans="1:68" ht="14.25" hidden="1" customHeight="1" x14ac:dyDescent="0.25">
      <c r="A147" s="595" t="s">
        <v>102</v>
      </c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78"/>
      <c r="AB147" s="578"/>
      <c r="AC147" s="578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93">
        <v>4607091384604</v>
      </c>
      <c r="E148" s="594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0"/>
      <c r="R148" s="590"/>
      <c r="S148" s="590"/>
      <c r="T148" s="591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0"/>
      <c r="B149" s="596"/>
      <c r="C149" s="596"/>
      <c r="D149" s="596"/>
      <c r="E149" s="596"/>
      <c r="F149" s="596"/>
      <c r="G149" s="596"/>
      <c r="H149" s="596"/>
      <c r="I149" s="596"/>
      <c r="J149" s="596"/>
      <c r="K149" s="596"/>
      <c r="L149" s="596"/>
      <c r="M149" s="596"/>
      <c r="N149" s="596"/>
      <c r="O149" s="601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6"/>
      <c r="B150" s="596"/>
      <c r="C150" s="596"/>
      <c r="D150" s="596"/>
      <c r="E150" s="596"/>
      <c r="F150" s="596"/>
      <c r="G150" s="596"/>
      <c r="H150" s="596"/>
      <c r="I150" s="596"/>
      <c r="J150" s="596"/>
      <c r="K150" s="596"/>
      <c r="L150" s="596"/>
      <c r="M150" s="596"/>
      <c r="N150" s="596"/>
      <c r="O150" s="601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5" t="s">
        <v>63</v>
      </c>
      <c r="B151" s="596"/>
      <c r="C151" s="596"/>
      <c r="D151" s="596"/>
      <c r="E151" s="596"/>
      <c r="F151" s="596"/>
      <c r="G151" s="596"/>
      <c r="H151" s="596"/>
      <c r="I151" s="596"/>
      <c r="J151" s="596"/>
      <c r="K151" s="596"/>
      <c r="L151" s="596"/>
      <c r="M151" s="596"/>
      <c r="N151" s="596"/>
      <c r="O151" s="596"/>
      <c r="P151" s="596"/>
      <c r="Q151" s="596"/>
      <c r="R151" s="596"/>
      <c r="S151" s="596"/>
      <c r="T151" s="596"/>
      <c r="U151" s="596"/>
      <c r="V151" s="596"/>
      <c r="W151" s="596"/>
      <c r="X151" s="596"/>
      <c r="Y151" s="596"/>
      <c r="Z151" s="596"/>
      <c r="AA151" s="578"/>
      <c r="AB151" s="578"/>
      <c r="AC151" s="578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93">
        <v>4607091387667</v>
      </c>
      <c r="E152" s="594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0"/>
      <c r="R152" s="590"/>
      <c r="S152" s="590"/>
      <c r="T152" s="591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93">
        <v>4607091387636</v>
      </c>
      <c r="E153" s="594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0"/>
      <c r="R153" s="590"/>
      <c r="S153" s="590"/>
      <c r="T153" s="591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93">
        <v>4607091382426</v>
      </c>
      <c r="E154" s="594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0"/>
      <c r="R154" s="590"/>
      <c r="S154" s="590"/>
      <c r="T154" s="591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0"/>
      <c r="B155" s="596"/>
      <c r="C155" s="596"/>
      <c r="D155" s="596"/>
      <c r="E155" s="596"/>
      <c r="F155" s="596"/>
      <c r="G155" s="596"/>
      <c r="H155" s="596"/>
      <c r="I155" s="596"/>
      <c r="J155" s="596"/>
      <c r="K155" s="596"/>
      <c r="L155" s="596"/>
      <c r="M155" s="596"/>
      <c r="N155" s="596"/>
      <c r="O155" s="601"/>
      <c r="P155" s="597" t="s">
        <v>71</v>
      </c>
      <c r="Q155" s="598"/>
      <c r="R155" s="598"/>
      <c r="S155" s="598"/>
      <c r="T155" s="598"/>
      <c r="U155" s="598"/>
      <c r="V155" s="599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6"/>
      <c r="B156" s="596"/>
      <c r="C156" s="596"/>
      <c r="D156" s="596"/>
      <c r="E156" s="596"/>
      <c r="F156" s="596"/>
      <c r="G156" s="596"/>
      <c r="H156" s="596"/>
      <c r="I156" s="596"/>
      <c r="J156" s="596"/>
      <c r="K156" s="596"/>
      <c r="L156" s="596"/>
      <c r="M156" s="596"/>
      <c r="N156" s="596"/>
      <c r="O156" s="601"/>
      <c r="P156" s="597" t="s">
        <v>71</v>
      </c>
      <c r="Q156" s="598"/>
      <c r="R156" s="598"/>
      <c r="S156" s="598"/>
      <c r="T156" s="598"/>
      <c r="U156" s="598"/>
      <c r="V156" s="599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6" t="s">
        <v>258</v>
      </c>
      <c r="B157" s="617"/>
      <c r="C157" s="617"/>
      <c r="D157" s="617"/>
      <c r="E157" s="617"/>
      <c r="F157" s="617"/>
      <c r="G157" s="617"/>
      <c r="H157" s="617"/>
      <c r="I157" s="617"/>
      <c r="J157" s="617"/>
      <c r="K157" s="617"/>
      <c r="L157" s="617"/>
      <c r="M157" s="617"/>
      <c r="N157" s="617"/>
      <c r="O157" s="617"/>
      <c r="P157" s="617"/>
      <c r="Q157" s="617"/>
      <c r="R157" s="617"/>
      <c r="S157" s="617"/>
      <c r="T157" s="617"/>
      <c r="U157" s="617"/>
      <c r="V157" s="617"/>
      <c r="W157" s="617"/>
      <c r="X157" s="617"/>
      <c r="Y157" s="617"/>
      <c r="Z157" s="617"/>
      <c r="AA157" s="48"/>
      <c r="AB157" s="48"/>
      <c r="AC157" s="48"/>
    </row>
    <row r="158" spans="1:68" ht="16.5" hidden="1" customHeight="1" x14ac:dyDescent="0.25">
      <c r="A158" s="648" t="s">
        <v>259</v>
      </c>
      <c r="B158" s="596"/>
      <c r="C158" s="596"/>
      <c r="D158" s="596"/>
      <c r="E158" s="596"/>
      <c r="F158" s="596"/>
      <c r="G158" s="596"/>
      <c r="H158" s="596"/>
      <c r="I158" s="596"/>
      <c r="J158" s="596"/>
      <c r="K158" s="596"/>
      <c r="L158" s="596"/>
      <c r="M158" s="596"/>
      <c r="N158" s="596"/>
      <c r="O158" s="596"/>
      <c r="P158" s="596"/>
      <c r="Q158" s="596"/>
      <c r="R158" s="596"/>
      <c r="S158" s="596"/>
      <c r="T158" s="596"/>
      <c r="U158" s="596"/>
      <c r="V158" s="596"/>
      <c r="W158" s="596"/>
      <c r="X158" s="596"/>
      <c r="Y158" s="596"/>
      <c r="Z158" s="596"/>
      <c r="AA158" s="577"/>
      <c r="AB158" s="577"/>
      <c r="AC158" s="577"/>
    </row>
    <row r="159" spans="1:68" ht="14.25" hidden="1" customHeight="1" x14ac:dyDescent="0.25">
      <c r="A159" s="595" t="s">
        <v>134</v>
      </c>
      <c r="B159" s="596"/>
      <c r="C159" s="596"/>
      <c r="D159" s="596"/>
      <c r="E159" s="596"/>
      <c r="F159" s="596"/>
      <c r="G159" s="596"/>
      <c r="H159" s="596"/>
      <c r="I159" s="596"/>
      <c r="J159" s="596"/>
      <c r="K159" s="596"/>
      <c r="L159" s="596"/>
      <c r="M159" s="596"/>
      <c r="N159" s="596"/>
      <c r="O159" s="596"/>
      <c r="P159" s="596"/>
      <c r="Q159" s="596"/>
      <c r="R159" s="596"/>
      <c r="S159" s="596"/>
      <c r="T159" s="596"/>
      <c r="U159" s="596"/>
      <c r="V159" s="596"/>
      <c r="W159" s="596"/>
      <c r="X159" s="596"/>
      <c r="Y159" s="596"/>
      <c r="Z159" s="596"/>
      <c r="AA159" s="578"/>
      <c r="AB159" s="578"/>
      <c r="AC159" s="578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93">
        <v>4680115886223</v>
      </c>
      <c r="E160" s="594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0"/>
      <c r="R160" s="590"/>
      <c r="S160" s="590"/>
      <c r="T160" s="591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0"/>
      <c r="B161" s="596"/>
      <c r="C161" s="596"/>
      <c r="D161" s="596"/>
      <c r="E161" s="596"/>
      <c r="F161" s="596"/>
      <c r="G161" s="596"/>
      <c r="H161" s="596"/>
      <c r="I161" s="596"/>
      <c r="J161" s="596"/>
      <c r="K161" s="596"/>
      <c r="L161" s="596"/>
      <c r="M161" s="596"/>
      <c r="N161" s="596"/>
      <c r="O161" s="601"/>
      <c r="P161" s="597" t="s">
        <v>71</v>
      </c>
      <c r="Q161" s="598"/>
      <c r="R161" s="598"/>
      <c r="S161" s="598"/>
      <c r="T161" s="598"/>
      <c r="U161" s="598"/>
      <c r="V161" s="599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6"/>
      <c r="B162" s="596"/>
      <c r="C162" s="596"/>
      <c r="D162" s="596"/>
      <c r="E162" s="596"/>
      <c r="F162" s="596"/>
      <c r="G162" s="596"/>
      <c r="H162" s="596"/>
      <c r="I162" s="596"/>
      <c r="J162" s="596"/>
      <c r="K162" s="596"/>
      <c r="L162" s="596"/>
      <c r="M162" s="596"/>
      <c r="N162" s="596"/>
      <c r="O162" s="601"/>
      <c r="P162" s="597" t="s">
        <v>71</v>
      </c>
      <c r="Q162" s="598"/>
      <c r="R162" s="598"/>
      <c r="S162" s="598"/>
      <c r="T162" s="598"/>
      <c r="U162" s="598"/>
      <c r="V162" s="599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5" t="s">
        <v>63</v>
      </c>
      <c r="B163" s="596"/>
      <c r="C163" s="596"/>
      <c r="D163" s="596"/>
      <c r="E163" s="596"/>
      <c r="F163" s="596"/>
      <c r="G163" s="596"/>
      <c r="H163" s="596"/>
      <c r="I163" s="596"/>
      <c r="J163" s="596"/>
      <c r="K163" s="596"/>
      <c r="L163" s="596"/>
      <c r="M163" s="596"/>
      <c r="N163" s="596"/>
      <c r="O163" s="596"/>
      <c r="P163" s="596"/>
      <c r="Q163" s="596"/>
      <c r="R163" s="596"/>
      <c r="S163" s="596"/>
      <c r="T163" s="596"/>
      <c r="U163" s="596"/>
      <c r="V163" s="596"/>
      <c r="W163" s="596"/>
      <c r="X163" s="596"/>
      <c r="Y163" s="596"/>
      <c r="Z163" s="596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3">
        <v>4680115880993</v>
      </c>
      <c r="E164" s="594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0"/>
      <c r="R164" s="590"/>
      <c r="S164" s="590"/>
      <c r="T164" s="591"/>
      <c r="U164" s="34"/>
      <c r="V164" s="34"/>
      <c r="W164" s="35" t="s">
        <v>69</v>
      </c>
      <c r="X164" s="583">
        <v>42</v>
      </c>
      <c r="Y164" s="584">
        <f t="shared" ref="Y164:Y172" si="21">IFERROR(IF(X164="",0,CEILING((X164/$H164),1)*$H164),"")</f>
        <v>42</v>
      </c>
      <c r="Z164" s="36">
        <f>IFERROR(IF(Y164=0,"",ROUNDUP(Y164/H164,0)*0.00902),"")</f>
        <v>9.0200000000000002E-2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44.699999999999996</v>
      </c>
      <c r="BN164" s="64">
        <f t="shared" ref="BN164:BN172" si="23">IFERROR(Y164*I164/H164,"0")</f>
        <v>44.699999999999996</v>
      </c>
      <c r="BO164" s="64">
        <f t="shared" ref="BO164:BO172" si="24">IFERROR(1/J164*(X164/H164),"0")</f>
        <v>7.575757575757576E-2</v>
      </c>
      <c r="BP164" s="64">
        <f t="shared" ref="BP164:BP172" si="25">IFERROR(1/J164*(Y164/H164),"0")</f>
        <v>7.575757575757576E-2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93">
        <v>4680115881761</v>
      </c>
      <c r="E165" s="594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0"/>
      <c r="R165" s="590"/>
      <c r="S165" s="590"/>
      <c r="T165" s="591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3">
        <v>4680115881563</v>
      </c>
      <c r="E166" s="594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0"/>
      <c r="R166" s="590"/>
      <c r="S166" s="590"/>
      <c r="T166" s="591"/>
      <c r="U166" s="34"/>
      <c r="V166" s="34"/>
      <c r="W166" s="35" t="s">
        <v>69</v>
      </c>
      <c r="X166" s="583">
        <v>25</v>
      </c>
      <c r="Y166" s="584">
        <f t="shared" si="21"/>
        <v>25.200000000000003</v>
      </c>
      <c r="Z166" s="36">
        <f>IFERROR(IF(Y166=0,"",ROUNDUP(Y166/H166,0)*0.00902),"")</f>
        <v>5.4120000000000001E-2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26.25</v>
      </c>
      <c r="BN166" s="64">
        <f t="shared" si="23"/>
        <v>26.460000000000004</v>
      </c>
      <c r="BO166" s="64">
        <f t="shared" si="24"/>
        <v>4.5093795093795096E-2</v>
      </c>
      <c r="BP166" s="64">
        <f t="shared" si="25"/>
        <v>4.5454545454545456E-2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93">
        <v>4680115880986</v>
      </c>
      <c r="E167" s="594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0"/>
      <c r="R167" s="590"/>
      <c r="S167" s="590"/>
      <c r="T167" s="591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93">
        <v>4680115881785</v>
      </c>
      <c r="E168" s="594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0"/>
      <c r="R168" s="590"/>
      <c r="S168" s="590"/>
      <c r="T168" s="591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93">
        <v>4680115886537</v>
      </c>
      <c r="E169" s="594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0"/>
      <c r="R169" s="590"/>
      <c r="S169" s="590"/>
      <c r="T169" s="591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93">
        <v>4680115881679</v>
      </c>
      <c r="E170" s="594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0"/>
      <c r="R170" s="590"/>
      <c r="S170" s="590"/>
      <c r="T170" s="591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93">
        <v>4680115880191</v>
      </c>
      <c r="E171" s="594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0"/>
      <c r="R171" s="590"/>
      <c r="S171" s="590"/>
      <c r="T171" s="591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93">
        <v>4680115883963</v>
      </c>
      <c r="E172" s="594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0"/>
      <c r="R172" s="590"/>
      <c r="S172" s="590"/>
      <c r="T172" s="591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0"/>
      <c r="B173" s="596"/>
      <c r="C173" s="596"/>
      <c r="D173" s="596"/>
      <c r="E173" s="596"/>
      <c r="F173" s="596"/>
      <c r="G173" s="596"/>
      <c r="H173" s="596"/>
      <c r="I173" s="596"/>
      <c r="J173" s="596"/>
      <c r="K173" s="596"/>
      <c r="L173" s="596"/>
      <c r="M173" s="596"/>
      <c r="N173" s="596"/>
      <c r="O173" s="601"/>
      <c r="P173" s="597" t="s">
        <v>71</v>
      </c>
      <c r="Q173" s="598"/>
      <c r="R173" s="598"/>
      <c r="S173" s="598"/>
      <c r="T173" s="598"/>
      <c r="U173" s="598"/>
      <c r="V173" s="599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15.952380952380953</v>
      </c>
      <c r="Y173" s="585">
        <f>IFERROR(Y164/H164,"0")+IFERROR(Y165/H165,"0")+IFERROR(Y166/H166,"0")+IFERROR(Y167/H167,"0")+IFERROR(Y168/H168,"0")+IFERROR(Y169/H169,"0")+IFERROR(Y170/H170,"0")+IFERROR(Y171/H171,"0")+IFERROR(Y172/H172,"0")</f>
        <v>16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0.14432</v>
      </c>
      <c r="AA173" s="586"/>
      <c r="AB173" s="586"/>
      <c r="AC173" s="586"/>
    </row>
    <row r="174" spans="1:68" x14ac:dyDescent="0.2">
      <c r="A174" s="596"/>
      <c r="B174" s="596"/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601"/>
      <c r="P174" s="597" t="s">
        <v>71</v>
      </c>
      <c r="Q174" s="598"/>
      <c r="R174" s="598"/>
      <c r="S174" s="598"/>
      <c r="T174" s="598"/>
      <c r="U174" s="598"/>
      <c r="V174" s="599"/>
      <c r="W174" s="37" t="s">
        <v>69</v>
      </c>
      <c r="X174" s="585">
        <f>IFERROR(SUM(X164:X172),"0")</f>
        <v>67</v>
      </c>
      <c r="Y174" s="585">
        <f>IFERROR(SUM(Y164:Y172),"0")</f>
        <v>67.2</v>
      </c>
      <c r="Z174" s="37"/>
      <c r="AA174" s="586"/>
      <c r="AB174" s="586"/>
      <c r="AC174" s="586"/>
    </row>
    <row r="175" spans="1:68" ht="14.25" hidden="1" customHeight="1" x14ac:dyDescent="0.25">
      <c r="A175" s="595" t="s">
        <v>94</v>
      </c>
      <c r="B175" s="596"/>
      <c r="C175" s="596"/>
      <c r="D175" s="596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/>
      <c r="W175" s="596"/>
      <c r="X175" s="596"/>
      <c r="Y175" s="596"/>
      <c r="Z175" s="596"/>
      <c r="AA175" s="578"/>
      <c r="AB175" s="578"/>
      <c r="AC175" s="578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93">
        <v>4680115886780</v>
      </c>
      <c r="E176" s="594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0"/>
      <c r="R176" s="590"/>
      <c r="S176" s="590"/>
      <c r="T176" s="591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93">
        <v>4680115886742</v>
      </c>
      <c r="E177" s="594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0"/>
      <c r="R177" s="590"/>
      <c r="S177" s="590"/>
      <c r="T177" s="591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93">
        <v>4680115886766</v>
      </c>
      <c r="E178" s="594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0"/>
      <c r="R178" s="590"/>
      <c r="S178" s="590"/>
      <c r="T178" s="591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0"/>
      <c r="B179" s="596"/>
      <c r="C179" s="596"/>
      <c r="D179" s="596"/>
      <c r="E179" s="596"/>
      <c r="F179" s="596"/>
      <c r="G179" s="596"/>
      <c r="H179" s="596"/>
      <c r="I179" s="596"/>
      <c r="J179" s="596"/>
      <c r="K179" s="596"/>
      <c r="L179" s="596"/>
      <c r="M179" s="596"/>
      <c r="N179" s="596"/>
      <c r="O179" s="601"/>
      <c r="P179" s="597" t="s">
        <v>71</v>
      </c>
      <c r="Q179" s="598"/>
      <c r="R179" s="598"/>
      <c r="S179" s="598"/>
      <c r="T179" s="598"/>
      <c r="U179" s="598"/>
      <c r="V179" s="599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6"/>
      <c r="B180" s="596"/>
      <c r="C180" s="596"/>
      <c r="D180" s="596"/>
      <c r="E180" s="596"/>
      <c r="F180" s="596"/>
      <c r="G180" s="596"/>
      <c r="H180" s="596"/>
      <c r="I180" s="596"/>
      <c r="J180" s="596"/>
      <c r="K180" s="596"/>
      <c r="L180" s="596"/>
      <c r="M180" s="596"/>
      <c r="N180" s="596"/>
      <c r="O180" s="601"/>
      <c r="P180" s="597" t="s">
        <v>71</v>
      </c>
      <c r="Q180" s="598"/>
      <c r="R180" s="598"/>
      <c r="S180" s="598"/>
      <c r="T180" s="598"/>
      <c r="U180" s="598"/>
      <c r="V180" s="599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5" t="s">
        <v>296</v>
      </c>
      <c r="B181" s="596"/>
      <c r="C181" s="596"/>
      <c r="D181" s="596"/>
      <c r="E181" s="596"/>
      <c r="F181" s="596"/>
      <c r="G181" s="596"/>
      <c r="H181" s="596"/>
      <c r="I181" s="596"/>
      <c r="J181" s="596"/>
      <c r="K181" s="596"/>
      <c r="L181" s="596"/>
      <c r="M181" s="596"/>
      <c r="N181" s="596"/>
      <c r="O181" s="596"/>
      <c r="P181" s="596"/>
      <c r="Q181" s="596"/>
      <c r="R181" s="596"/>
      <c r="S181" s="596"/>
      <c r="T181" s="596"/>
      <c r="U181" s="596"/>
      <c r="V181" s="596"/>
      <c r="W181" s="596"/>
      <c r="X181" s="596"/>
      <c r="Y181" s="596"/>
      <c r="Z181" s="596"/>
      <c r="AA181" s="578"/>
      <c r="AB181" s="578"/>
      <c r="AC181" s="578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93">
        <v>4680115886797</v>
      </c>
      <c r="E182" s="594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0"/>
      <c r="R182" s="590"/>
      <c r="S182" s="590"/>
      <c r="T182" s="591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0"/>
      <c r="B183" s="596"/>
      <c r="C183" s="596"/>
      <c r="D183" s="596"/>
      <c r="E183" s="596"/>
      <c r="F183" s="596"/>
      <c r="G183" s="596"/>
      <c r="H183" s="596"/>
      <c r="I183" s="596"/>
      <c r="J183" s="596"/>
      <c r="K183" s="596"/>
      <c r="L183" s="596"/>
      <c r="M183" s="596"/>
      <c r="N183" s="596"/>
      <c r="O183" s="601"/>
      <c r="P183" s="597" t="s">
        <v>71</v>
      </c>
      <c r="Q183" s="598"/>
      <c r="R183" s="598"/>
      <c r="S183" s="598"/>
      <c r="T183" s="598"/>
      <c r="U183" s="598"/>
      <c r="V183" s="599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6"/>
      <c r="B184" s="596"/>
      <c r="C184" s="596"/>
      <c r="D184" s="596"/>
      <c r="E184" s="596"/>
      <c r="F184" s="596"/>
      <c r="G184" s="596"/>
      <c r="H184" s="596"/>
      <c r="I184" s="596"/>
      <c r="J184" s="596"/>
      <c r="K184" s="596"/>
      <c r="L184" s="596"/>
      <c r="M184" s="596"/>
      <c r="N184" s="596"/>
      <c r="O184" s="601"/>
      <c r="P184" s="597" t="s">
        <v>71</v>
      </c>
      <c r="Q184" s="598"/>
      <c r="R184" s="598"/>
      <c r="S184" s="598"/>
      <c r="T184" s="598"/>
      <c r="U184" s="598"/>
      <c r="V184" s="599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8" t="s">
        <v>299</v>
      </c>
      <c r="B185" s="596"/>
      <c r="C185" s="596"/>
      <c r="D185" s="596"/>
      <c r="E185" s="596"/>
      <c r="F185" s="596"/>
      <c r="G185" s="596"/>
      <c r="H185" s="596"/>
      <c r="I185" s="596"/>
      <c r="J185" s="596"/>
      <c r="K185" s="596"/>
      <c r="L185" s="596"/>
      <c r="M185" s="596"/>
      <c r="N185" s="596"/>
      <c r="O185" s="596"/>
      <c r="P185" s="596"/>
      <c r="Q185" s="596"/>
      <c r="R185" s="596"/>
      <c r="S185" s="596"/>
      <c r="T185" s="596"/>
      <c r="U185" s="596"/>
      <c r="V185" s="596"/>
      <c r="W185" s="596"/>
      <c r="X185" s="596"/>
      <c r="Y185" s="596"/>
      <c r="Z185" s="596"/>
      <c r="AA185" s="577"/>
      <c r="AB185" s="577"/>
      <c r="AC185" s="577"/>
    </row>
    <row r="186" spans="1:68" ht="14.25" hidden="1" customHeight="1" x14ac:dyDescent="0.25">
      <c r="A186" s="595" t="s">
        <v>102</v>
      </c>
      <c r="B186" s="596"/>
      <c r="C186" s="596"/>
      <c r="D186" s="596"/>
      <c r="E186" s="596"/>
      <c r="F186" s="596"/>
      <c r="G186" s="596"/>
      <c r="H186" s="596"/>
      <c r="I186" s="596"/>
      <c r="J186" s="596"/>
      <c r="K186" s="596"/>
      <c r="L186" s="596"/>
      <c r="M186" s="596"/>
      <c r="N186" s="596"/>
      <c r="O186" s="596"/>
      <c r="P186" s="596"/>
      <c r="Q186" s="596"/>
      <c r="R186" s="596"/>
      <c r="S186" s="596"/>
      <c r="T186" s="596"/>
      <c r="U186" s="596"/>
      <c r="V186" s="596"/>
      <c r="W186" s="596"/>
      <c r="X186" s="596"/>
      <c r="Y186" s="596"/>
      <c r="Z186" s="596"/>
      <c r="AA186" s="578"/>
      <c r="AB186" s="578"/>
      <c r="AC186" s="578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93">
        <v>4680115881402</v>
      </c>
      <c r="E187" s="594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0"/>
      <c r="R187" s="590"/>
      <c r="S187" s="590"/>
      <c r="T187" s="591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93">
        <v>4680115881396</v>
      </c>
      <c r="E188" s="594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0"/>
      <c r="R188" s="590"/>
      <c r="S188" s="590"/>
      <c r="T188" s="591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0"/>
      <c r="B189" s="596"/>
      <c r="C189" s="596"/>
      <c r="D189" s="596"/>
      <c r="E189" s="596"/>
      <c r="F189" s="596"/>
      <c r="G189" s="596"/>
      <c r="H189" s="596"/>
      <c r="I189" s="596"/>
      <c r="J189" s="596"/>
      <c r="K189" s="596"/>
      <c r="L189" s="596"/>
      <c r="M189" s="596"/>
      <c r="N189" s="596"/>
      <c r="O189" s="601"/>
      <c r="P189" s="597" t="s">
        <v>71</v>
      </c>
      <c r="Q189" s="598"/>
      <c r="R189" s="598"/>
      <c r="S189" s="598"/>
      <c r="T189" s="598"/>
      <c r="U189" s="598"/>
      <c r="V189" s="599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6"/>
      <c r="B190" s="596"/>
      <c r="C190" s="596"/>
      <c r="D190" s="596"/>
      <c r="E190" s="596"/>
      <c r="F190" s="596"/>
      <c r="G190" s="596"/>
      <c r="H190" s="596"/>
      <c r="I190" s="596"/>
      <c r="J190" s="596"/>
      <c r="K190" s="596"/>
      <c r="L190" s="596"/>
      <c r="M190" s="596"/>
      <c r="N190" s="596"/>
      <c r="O190" s="601"/>
      <c r="P190" s="597" t="s">
        <v>71</v>
      </c>
      <c r="Q190" s="598"/>
      <c r="R190" s="598"/>
      <c r="S190" s="598"/>
      <c r="T190" s="598"/>
      <c r="U190" s="598"/>
      <c r="V190" s="599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5" t="s">
        <v>134</v>
      </c>
      <c r="B191" s="596"/>
      <c r="C191" s="596"/>
      <c r="D191" s="596"/>
      <c r="E191" s="596"/>
      <c r="F191" s="596"/>
      <c r="G191" s="596"/>
      <c r="H191" s="596"/>
      <c r="I191" s="596"/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596"/>
      <c r="Y191" s="596"/>
      <c r="Z191" s="596"/>
      <c r="AA191" s="578"/>
      <c r="AB191" s="578"/>
      <c r="AC191" s="578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93">
        <v>4680115882935</v>
      </c>
      <c r="E192" s="594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7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0"/>
      <c r="R192" s="590"/>
      <c r="S192" s="590"/>
      <c r="T192" s="591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93">
        <v>4680115880764</v>
      </c>
      <c r="E193" s="594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0"/>
      <c r="R193" s="590"/>
      <c r="S193" s="590"/>
      <c r="T193" s="591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0"/>
      <c r="B194" s="596"/>
      <c r="C194" s="596"/>
      <c r="D194" s="596"/>
      <c r="E194" s="596"/>
      <c r="F194" s="596"/>
      <c r="G194" s="596"/>
      <c r="H194" s="596"/>
      <c r="I194" s="596"/>
      <c r="J194" s="596"/>
      <c r="K194" s="596"/>
      <c r="L194" s="596"/>
      <c r="M194" s="596"/>
      <c r="N194" s="596"/>
      <c r="O194" s="601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6"/>
      <c r="B195" s="596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601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5" t="s">
        <v>63</v>
      </c>
      <c r="B196" s="596"/>
      <c r="C196" s="596"/>
      <c r="D196" s="596"/>
      <c r="E196" s="596"/>
      <c r="F196" s="596"/>
      <c r="G196" s="596"/>
      <c r="H196" s="596"/>
      <c r="I196" s="596"/>
      <c r="J196" s="596"/>
      <c r="K196" s="596"/>
      <c r="L196" s="596"/>
      <c r="M196" s="596"/>
      <c r="N196" s="596"/>
      <c r="O196" s="596"/>
      <c r="P196" s="596"/>
      <c r="Q196" s="596"/>
      <c r="R196" s="596"/>
      <c r="S196" s="596"/>
      <c r="T196" s="596"/>
      <c r="U196" s="596"/>
      <c r="V196" s="596"/>
      <c r="W196" s="596"/>
      <c r="X196" s="596"/>
      <c r="Y196" s="596"/>
      <c r="Z196" s="596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3">
        <v>4680115882683</v>
      </c>
      <c r="E197" s="594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0"/>
      <c r="R197" s="590"/>
      <c r="S197" s="590"/>
      <c r="T197" s="591"/>
      <c r="U197" s="34"/>
      <c r="V197" s="34"/>
      <c r="W197" s="35" t="s">
        <v>69</v>
      </c>
      <c r="X197" s="583">
        <v>58</v>
      </c>
      <c r="Y197" s="584">
        <f t="shared" ref="Y197:Y204" si="26">IFERROR(IF(X197="",0,CEILING((X197/$H197),1)*$H197),"")</f>
        <v>59.400000000000006</v>
      </c>
      <c r="Z197" s="36">
        <f>IFERROR(IF(Y197=0,"",ROUNDUP(Y197/H197,0)*0.00902),"")</f>
        <v>9.9220000000000003E-2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60.255555555555553</v>
      </c>
      <c r="BN197" s="64">
        <f t="shared" ref="BN197:BN204" si="28">IFERROR(Y197*I197/H197,"0")</f>
        <v>61.71</v>
      </c>
      <c r="BO197" s="64">
        <f t="shared" ref="BO197:BO204" si="29">IFERROR(1/J197*(X197/H197),"0")</f>
        <v>8.1369248035914707E-2</v>
      </c>
      <c r="BP197" s="64">
        <f t="shared" ref="BP197:BP204" si="30">IFERROR(1/J197*(Y197/H197),"0")</f>
        <v>8.3333333333333343E-2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3">
        <v>4680115882690</v>
      </c>
      <c r="E198" s="594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0"/>
      <c r="R198" s="590"/>
      <c r="S198" s="590"/>
      <c r="T198" s="591"/>
      <c r="U198" s="34"/>
      <c r="V198" s="34"/>
      <c r="W198" s="35" t="s">
        <v>69</v>
      </c>
      <c r="X198" s="583">
        <v>184</v>
      </c>
      <c r="Y198" s="584">
        <f t="shared" si="26"/>
        <v>189</v>
      </c>
      <c r="Z198" s="36">
        <f>IFERROR(IF(Y198=0,"",ROUNDUP(Y198/H198,0)*0.00902),"")</f>
        <v>0.31569999999999998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191.15555555555554</v>
      </c>
      <c r="BN198" s="64">
        <f t="shared" si="28"/>
        <v>196.35</v>
      </c>
      <c r="BO198" s="64">
        <f t="shared" si="29"/>
        <v>0.25813692480359146</v>
      </c>
      <c r="BP198" s="64">
        <f t="shared" si="30"/>
        <v>0.26515151515151514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93">
        <v>4680115882669</v>
      </c>
      <c r="E199" s="594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0"/>
      <c r="R199" s="590"/>
      <c r="S199" s="590"/>
      <c r="T199" s="591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3">
        <v>4680115882676</v>
      </c>
      <c r="E200" s="594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0"/>
      <c r="R200" s="590"/>
      <c r="S200" s="590"/>
      <c r="T200" s="591"/>
      <c r="U200" s="34"/>
      <c r="V200" s="34"/>
      <c r="W200" s="35" t="s">
        <v>69</v>
      </c>
      <c r="X200" s="583">
        <v>154</v>
      </c>
      <c r="Y200" s="584">
        <f t="shared" si="26"/>
        <v>156.60000000000002</v>
      </c>
      <c r="Z200" s="36">
        <f>IFERROR(IF(Y200=0,"",ROUNDUP(Y200/H200,0)*0.00902),"")</f>
        <v>0.26158000000000003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159.98888888888888</v>
      </c>
      <c r="BN200" s="64">
        <f t="shared" si="28"/>
        <v>162.69000000000003</v>
      </c>
      <c r="BO200" s="64">
        <f t="shared" si="29"/>
        <v>0.21604938271604937</v>
      </c>
      <c r="BP200" s="64">
        <f t="shared" si="30"/>
        <v>0.21969696969696972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93">
        <v>4680115884014</v>
      </c>
      <c r="E201" s="594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0"/>
      <c r="R201" s="590"/>
      <c r="S201" s="590"/>
      <c r="T201" s="591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93">
        <v>4680115884007</v>
      </c>
      <c r="E202" s="594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0"/>
      <c r="R202" s="590"/>
      <c r="S202" s="590"/>
      <c r="T202" s="591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93">
        <v>4680115884038</v>
      </c>
      <c r="E203" s="594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0"/>
      <c r="R203" s="590"/>
      <c r="S203" s="590"/>
      <c r="T203" s="591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93">
        <v>4680115884021</v>
      </c>
      <c r="E204" s="594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0"/>
      <c r="R204" s="590"/>
      <c r="S204" s="590"/>
      <c r="T204" s="591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0"/>
      <c r="B205" s="596"/>
      <c r="C205" s="596"/>
      <c r="D205" s="596"/>
      <c r="E205" s="596"/>
      <c r="F205" s="596"/>
      <c r="G205" s="596"/>
      <c r="H205" s="596"/>
      <c r="I205" s="596"/>
      <c r="J205" s="596"/>
      <c r="K205" s="596"/>
      <c r="L205" s="596"/>
      <c r="M205" s="596"/>
      <c r="N205" s="596"/>
      <c r="O205" s="601"/>
      <c r="P205" s="597" t="s">
        <v>71</v>
      </c>
      <c r="Q205" s="598"/>
      <c r="R205" s="598"/>
      <c r="S205" s="598"/>
      <c r="T205" s="598"/>
      <c r="U205" s="598"/>
      <c r="V205" s="599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73.333333333333329</v>
      </c>
      <c r="Y205" s="585">
        <f>IFERROR(Y197/H197,"0")+IFERROR(Y198/H198,"0")+IFERROR(Y199/H199,"0")+IFERROR(Y200/H200,"0")+IFERROR(Y201/H201,"0")+IFERROR(Y202/H202,"0")+IFERROR(Y203/H203,"0")+IFERROR(Y204/H204,"0")</f>
        <v>75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0.67649999999999999</v>
      </c>
      <c r="AA205" s="586"/>
      <c r="AB205" s="586"/>
      <c r="AC205" s="586"/>
    </row>
    <row r="206" spans="1:68" x14ac:dyDescent="0.2">
      <c r="A206" s="596"/>
      <c r="B206" s="596"/>
      <c r="C206" s="596"/>
      <c r="D206" s="596"/>
      <c r="E206" s="596"/>
      <c r="F206" s="596"/>
      <c r="G206" s="596"/>
      <c r="H206" s="596"/>
      <c r="I206" s="596"/>
      <c r="J206" s="596"/>
      <c r="K206" s="596"/>
      <c r="L206" s="596"/>
      <c r="M206" s="596"/>
      <c r="N206" s="596"/>
      <c r="O206" s="601"/>
      <c r="P206" s="597" t="s">
        <v>71</v>
      </c>
      <c r="Q206" s="598"/>
      <c r="R206" s="598"/>
      <c r="S206" s="598"/>
      <c r="T206" s="598"/>
      <c r="U206" s="598"/>
      <c r="V206" s="599"/>
      <c r="W206" s="37" t="s">
        <v>69</v>
      </c>
      <c r="X206" s="585">
        <f>IFERROR(SUM(X197:X204),"0")</f>
        <v>396</v>
      </c>
      <c r="Y206" s="585">
        <f>IFERROR(SUM(Y197:Y204),"0")</f>
        <v>405</v>
      </c>
      <c r="Z206" s="37"/>
      <c r="AA206" s="586"/>
      <c r="AB206" s="586"/>
      <c r="AC206" s="586"/>
    </row>
    <row r="207" spans="1:68" ht="14.25" hidden="1" customHeight="1" x14ac:dyDescent="0.25">
      <c r="A207" s="595" t="s">
        <v>73</v>
      </c>
      <c r="B207" s="596"/>
      <c r="C207" s="596"/>
      <c r="D207" s="596"/>
      <c r="E207" s="596"/>
      <c r="F207" s="596"/>
      <c r="G207" s="596"/>
      <c r="H207" s="596"/>
      <c r="I207" s="596"/>
      <c r="J207" s="596"/>
      <c r="K207" s="596"/>
      <c r="L207" s="596"/>
      <c r="M207" s="596"/>
      <c r="N207" s="596"/>
      <c r="O207" s="596"/>
      <c r="P207" s="596"/>
      <c r="Q207" s="596"/>
      <c r="R207" s="596"/>
      <c r="S207" s="596"/>
      <c r="T207" s="596"/>
      <c r="U207" s="596"/>
      <c r="V207" s="596"/>
      <c r="W207" s="596"/>
      <c r="X207" s="596"/>
      <c r="Y207" s="596"/>
      <c r="Z207" s="596"/>
      <c r="AA207" s="578"/>
      <c r="AB207" s="578"/>
      <c r="AC207" s="578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93">
        <v>4680115881594</v>
      </c>
      <c r="E208" s="594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0"/>
      <c r="R208" s="590"/>
      <c r="S208" s="590"/>
      <c r="T208" s="591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93">
        <v>4680115881617</v>
      </c>
      <c r="E209" s="594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0"/>
      <c r="R209" s="590"/>
      <c r="S209" s="590"/>
      <c r="T209" s="591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3">
        <v>4680115880573</v>
      </c>
      <c r="E210" s="594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0"/>
      <c r="R210" s="590"/>
      <c r="S210" s="590"/>
      <c r="T210" s="591"/>
      <c r="U210" s="34"/>
      <c r="V210" s="34"/>
      <c r="W210" s="35" t="s">
        <v>69</v>
      </c>
      <c r="X210" s="583">
        <v>30</v>
      </c>
      <c r="Y210" s="584">
        <f t="shared" si="31"/>
        <v>34.799999999999997</v>
      </c>
      <c r="Z210" s="36">
        <f>IFERROR(IF(Y210=0,"",ROUNDUP(Y210/H210,0)*0.01898),"")</f>
        <v>7.5920000000000001E-2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31.789655172413795</v>
      </c>
      <c r="BN210" s="64">
        <f t="shared" si="33"/>
        <v>36.875999999999998</v>
      </c>
      <c r="BO210" s="64">
        <f t="shared" si="34"/>
        <v>5.387931034482759E-2</v>
      </c>
      <c r="BP210" s="64">
        <f t="shared" si="35"/>
        <v>6.25E-2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3">
        <v>4680115882195</v>
      </c>
      <c r="E211" s="594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0"/>
      <c r="R211" s="590"/>
      <c r="S211" s="590"/>
      <c r="T211" s="591"/>
      <c r="U211" s="34"/>
      <c r="V211" s="34"/>
      <c r="W211" s="35" t="s">
        <v>69</v>
      </c>
      <c r="X211" s="583">
        <v>78</v>
      </c>
      <c r="Y211" s="584">
        <f t="shared" si="31"/>
        <v>79.2</v>
      </c>
      <c r="Z211" s="36">
        <f t="shared" ref="Z211:Z216" si="36">IFERROR(IF(Y211=0,"",ROUNDUP(Y211/H211,0)*0.00651),"")</f>
        <v>0.21482999999999999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86.775000000000006</v>
      </c>
      <c r="BN211" s="64">
        <f t="shared" si="33"/>
        <v>88.11</v>
      </c>
      <c r="BO211" s="64">
        <f t="shared" si="34"/>
        <v>0.17857142857142858</v>
      </c>
      <c r="BP211" s="64">
        <f t="shared" si="35"/>
        <v>0.18131868131868134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93">
        <v>4680115882607</v>
      </c>
      <c r="E212" s="594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0"/>
      <c r="R212" s="590"/>
      <c r="S212" s="590"/>
      <c r="T212" s="591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93">
        <v>4680115880092</v>
      </c>
      <c r="E213" s="594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0"/>
      <c r="R213" s="590"/>
      <c r="S213" s="590"/>
      <c r="T213" s="591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93">
        <v>4680115880221</v>
      </c>
      <c r="E214" s="594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0"/>
      <c r="R214" s="590"/>
      <c r="S214" s="590"/>
      <c r="T214" s="591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93">
        <v>4680115880504</v>
      </c>
      <c r="E215" s="594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0"/>
      <c r="R215" s="590"/>
      <c r="S215" s="590"/>
      <c r="T215" s="591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3">
        <v>4680115882164</v>
      </c>
      <c r="E216" s="594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0"/>
      <c r="R216" s="590"/>
      <c r="S216" s="590"/>
      <c r="T216" s="591"/>
      <c r="U216" s="34"/>
      <c r="V216" s="34"/>
      <c r="W216" s="35" t="s">
        <v>69</v>
      </c>
      <c r="X216" s="583">
        <v>98</v>
      </c>
      <c r="Y216" s="584">
        <f t="shared" si="31"/>
        <v>98.399999999999991</v>
      </c>
      <c r="Z216" s="36">
        <f t="shared" si="36"/>
        <v>0.26690999999999998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108.535</v>
      </c>
      <c r="BN216" s="64">
        <f t="shared" si="33"/>
        <v>108.97799999999999</v>
      </c>
      <c r="BO216" s="64">
        <f t="shared" si="34"/>
        <v>0.22435897435897439</v>
      </c>
      <c r="BP216" s="64">
        <f t="shared" si="35"/>
        <v>0.22527472527472528</v>
      </c>
    </row>
    <row r="217" spans="1:68" x14ac:dyDescent="0.2">
      <c r="A217" s="600"/>
      <c r="B217" s="596"/>
      <c r="C217" s="596"/>
      <c r="D217" s="596"/>
      <c r="E217" s="596"/>
      <c r="F217" s="596"/>
      <c r="G217" s="596"/>
      <c r="H217" s="596"/>
      <c r="I217" s="596"/>
      <c r="J217" s="596"/>
      <c r="K217" s="596"/>
      <c r="L217" s="596"/>
      <c r="M217" s="596"/>
      <c r="N217" s="596"/>
      <c r="O217" s="601"/>
      <c r="P217" s="597" t="s">
        <v>71</v>
      </c>
      <c r="Q217" s="598"/>
      <c r="R217" s="598"/>
      <c r="S217" s="598"/>
      <c r="T217" s="598"/>
      <c r="U217" s="598"/>
      <c r="V217" s="599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76.781609195402297</v>
      </c>
      <c r="Y217" s="585">
        <f>IFERROR(Y208/H208,"0")+IFERROR(Y209/H209,"0")+IFERROR(Y210/H210,"0")+IFERROR(Y211/H211,"0")+IFERROR(Y212/H212,"0")+IFERROR(Y213/H213,"0")+IFERROR(Y214/H214,"0")+IFERROR(Y215/H215,"0")+IFERROR(Y216/H216,"0")</f>
        <v>78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0.55766000000000004</v>
      </c>
      <c r="AA217" s="586"/>
      <c r="AB217" s="586"/>
      <c r="AC217" s="586"/>
    </row>
    <row r="218" spans="1:68" x14ac:dyDescent="0.2">
      <c r="A218" s="596"/>
      <c r="B218" s="596"/>
      <c r="C218" s="596"/>
      <c r="D218" s="596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601"/>
      <c r="P218" s="597" t="s">
        <v>71</v>
      </c>
      <c r="Q218" s="598"/>
      <c r="R218" s="598"/>
      <c r="S218" s="598"/>
      <c r="T218" s="598"/>
      <c r="U218" s="598"/>
      <c r="V218" s="599"/>
      <c r="W218" s="37" t="s">
        <v>69</v>
      </c>
      <c r="X218" s="585">
        <f>IFERROR(SUM(X208:X216),"0")</f>
        <v>206</v>
      </c>
      <c r="Y218" s="585">
        <f>IFERROR(SUM(Y208:Y216),"0")</f>
        <v>212.39999999999998</v>
      </c>
      <c r="Z218" s="37"/>
      <c r="AA218" s="586"/>
      <c r="AB218" s="586"/>
      <c r="AC218" s="586"/>
    </row>
    <row r="219" spans="1:68" ht="14.25" hidden="1" customHeight="1" x14ac:dyDescent="0.25">
      <c r="A219" s="595" t="s">
        <v>169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3">
        <v>4680115880818</v>
      </c>
      <c r="E220" s="594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0"/>
      <c r="R220" s="590"/>
      <c r="S220" s="590"/>
      <c r="T220" s="591"/>
      <c r="U220" s="34"/>
      <c r="V220" s="34"/>
      <c r="W220" s="35" t="s">
        <v>69</v>
      </c>
      <c r="X220" s="583">
        <v>19</v>
      </c>
      <c r="Y220" s="584">
        <f>IFERROR(IF(X220="",0,CEILING((X220/$H220),1)*$H220),"")</f>
        <v>19.2</v>
      </c>
      <c r="Z220" s="36">
        <f>IFERROR(IF(Y220=0,"",ROUNDUP(Y220/H220,0)*0.00651),"")</f>
        <v>5.2080000000000001E-2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20.995000000000005</v>
      </c>
      <c r="BN220" s="64">
        <f>IFERROR(Y220*I220/H220,"0")</f>
        <v>21.216000000000001</v>
      </c>
      <c r="BO220" s="64">
        <f>IFERROR(1/J220*(X220/H220),"0")</f>
        <v>4.3498168498168503E-2</v>
      </c>
      <c r="BP220" s="64">
        <f>IFERROR(1/J220*(Y220/H220),"0")</f>
        <v>4.3956043956043959E-2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3">
        <v>4680115880801</v>
      </c>
      <c r="E221" s="594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0"/>
      <c r="R221" s="590"/>
      <c r="S221" s="590"/>
      <c r="T221" s="591"/>
      <c r="U221" s="34"/>
      <c r="V221" s="34"/>
      <c r="W221" s="35" t="s">
        <v>69</v>
      </c>
      <c r="X221" s="583">
        <v>36</v>
      </c>
      <c r="Y221" s="584">
        <f>IFERROR(IF(X221="",0,CEILING((X221/$H221),1)*$H221),"")</f>
        <v>36</v>
      </c>
      <c r="Z221" s="36">
        <f>IFERROR(IF(Y221=0,"",ROUNDUP(Y221/H221,0)*0.00651),"")</f>
        <v>9.7650000000000001E-2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39.780000000000008</v>
      </c>
      <c r="BN221" s="64">
        <f>IFERROR(Y221*I221/H221,"0")</f>
        <v>39.780000000000008</v>
      </c>
      <c r="BO221" s="64">
        <f>IFERROR(1/J221*(X221/H221),"0")</f>
        <v>8.241758241758243E-2</v>
      </c>
      <c r="BP221" s="64">
        <f>IFERROR(1/J221*(Y221/H221),"0")</f>
        <v>8.241758241758243E-2</v>
      </c>
    </row>
    <row r="222" spans="1:68" x14ac:dyDescent="0.2">
      <c r="A222" s="600"/>
      <c r="B222" s="596"/>
      <c r="C222" s="596"/>
      <c r="D222" s="596"/>
      <c r="E222" s="596"/>
      <c r="F222" s="596"/>
      <c r="G222" s="596"/>
      <c r="H222" s="596"/>
      <c r="I222" s="596"/>
      <c r="J222" s="596"/>
      <c r="K222" s="596"/>
      <c r="L222" s="596"/>
      <c r="M222" s="596"/>
      <c r="N222" s="596"/>
      <c r="O222" s="601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85">
        <f>IFERROR(X220/H220,"0")+IFERROR(X221/H221,"0")</f>
        <v>22.916666666666668</v>
      </c>
      <c r="Y222" s="585">
        <f>IFERROR(Y220/H220,"0")+IFERROR(Y221/H221,"0")</f>
        <v>23</v>
      </c>
      <c r="Z222" s="585">
        <f>IFERROR(IF(Z220="",0,Z220),"0")+IFERROR(IF(Z221="",0,Z221),"0")</f>
        <v>0.14973</v>
      </c>
      <c r="AA222" s="586"/>
      <c r="AB222" s="586"/>
      <c r="AC222" s="586"/>
    </row>
    <row r="223" spans="1:68" x14ac:dyDescent="0.2">
      <c r="A223" s="596"/>
      <c r="B223" s="596"/>
      <c r="C223" s="596"/>
      <c r="D223" s="596"/>
      <c r="E223" s="596"/>
      <c r="F223" s="596"/>
      <c r="G223" s="596"/>
      <c r="H223" s="596"/>
      <c r="I223" s="596"/>
      <c r="J223" s="596"/>
      <c r="K223" s="596"/>
      <c r="L223" s="596"/>
      <c r="M223" s="596"/>
      <c r="N223" s="596"/>
      <c r="O223" s="601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85">
        <f>IFERROR(SUM(X220:X221),"0")</f>
        <v>55</v>
      </c>
      <c r="Y223" s="585">
        <f>IFERROR(SUM(Y220:Y221),"0")</f>
        <v>55.2</v>
      </c>
      <c r="Z223" s="37"/>
      <c r="AA223" s="586"/>
      <c r="AB223" s="586"/>
      <c r="AC223" s="586"/>
    </row>
    <row r="224" spans="1:68" ht="16.5" hidden="1" customHeight="1" x14ac:dyDescent="0.25">
      <c r="A224" s="648" t="s">
        <v>360</v>
      </c>
      <c r="B224" s="596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  <c r="R224" s="596"/>
      <c r="S224" s="596"/>
      <c r="T224" s="596"/>
      <c r="U224" s="596"/>
      <c r="V224" s="596"/>
      <c r="W224" s="596"/>
      <c r="X224" s="596"/>
      <c r="Y224" s="596"/>
      <c r="Z224" s="596"/>
      <c r="AA224" s="577"/>
      <c r="AB224" s="577"/>
      <c r="AC224" s="577"/>
    </row>
    <row r="225" spans="1:68" ht="14.25" hidden="1" customHeight="1" x14ac:dyDescent="0.25">
      <c r="A225" s="595" t="s">
        <v>102</v>
      </c>
      <c r="B225" s="596"/>
      <c r="C225" s="596"/>
      <c r="D225" s="596"/>
      <c r="E225" s="596"/>
      <c r="F225" s="596"/>
      <c r="G225" s="596"/>
      <c r="H225" s="596"/>
      <c r="I225" s="596"/>
      <c r="J225" s="596"/>
      <c r="K225" s="596"/>
      <c r="L225" s="596"/>
      <c r="M225" s="596"/>
      <c r="N225" s="596"/>
      <c r="O225" s="596"/>
      <c r="P225" s="596"/>
      <c r="Q225" s="596"/>
      <c r="R225" s="596"/>
      <c r="S225" s="596"/>
      <c r="T225" s="596"/>
      <c r="U225" s="596"/>
      <c r="V225" s="596"/>
      <c r="W225" s="596"/>
      <c r="X225" s="596"/>
      <c r="Y225" s="596"/>
      <c r="Z225" s="596"/>
      <c r="AA225" s="578"/>
      <c r="AB225" s="578"/>
      <c r="AC225" s="578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93">
        <v>4680115884137</v>
      </c>
      <c r="E226" s="594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0"/>
      <c r="R226" s="590"/>
      <c r="S226" s="590"/>
      <c r="T226" s="591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93">
        <v>4680115884236</v>
      </c>
      <c r="E227" s="594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0"/>
      <c r="R227" s="590"/>
      <c r="S227" s="590"/>
      <c r="T227" s="591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93">
        <v>4680115884175</v>
      </c>
      <c r="E228" s="594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0"/>
      <c r="R228" s="590"/>
      <c r="S228" s="590"/>
      <c r="T228" s="591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93">
        <v>4680115884144</v>
      </c>
      <c r="E229" s="594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0"/>
      <c r="R229" s="590"/>
      <c r="S229" s="590"/>
      <c r="T229" s="591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93">
        <v>4680115886551</v>
      </c>
      <c r="E230" s="594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0"/>
      <c r="R230" s="590"/>
      <c r="S230" s="590"/>
      <c r="T230" s="591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93">
        <v>4680115884182</v>
      </c>
      <c r="E231" s="594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0"/>
      <c r="R231" s="590"/>
      <c r="S231" s="590"/>
      <c r="T231" s="591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93">
        <v>4680115884205</v>
      </c>
      <c r="E232" s="594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0"/>
      <c r="R232" s="590"/>
      <c r="S232" s="590"/>
      <c r="T232" s="591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0"/>
      <c r="B233" s="596"/>
      <c r="C233" s="596"/>
      <c r="D233" s="596"/>
      <c r="E233" s="596"/>
      <c r="F233" s="596"/>
      <c r="G233" s="596"/>
      <c r="H233" s="596"/>
      <c r="I233" s="596"/>
      <c r="J233" s="596"/>
      <c r="K233" s="596"/>
      <c r="L233" s="596"/>
      <c r="M233" s="596"/>
      <c r="N233" s="596"/>
      <c r="O233" s="601"/>
      <c r="P233" s="597" t="s">
        <v>71</v>
      </c>
      <c r="Q233" s="598"/>
      <c r="R233" s="598"/>
      <c r="S233" s="598"/>
      <c r="T233" s="598"/>
      <c r="U233" s="598"/>
      <c r="V233" s="599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6"/>
      <c r="B234" s="596"/>
      <c r="C234" s="596"/>
      <c r="D234" s="596"/>
      <c r="E234" s="596"/>
      <c r="F234" s="596"/>
      <c r="G234" s="596"/>
      <c r="H234" s="596"/>
      <c r="I234" s="596"/>
      <c r="J234" s="596"/>
      <c r="K234" s="596"/>
      <c r="L234" s="596"/>
      <c r="M234" s="596"/>
      <c r="N234" s="596"/>
      <c r="O234" s="601"/>
      <c r="P234" s="597" t="s">
        <v>71</v>
      </c>
      <c r="Q234" s="598"/>
      <c r="R234" s="598"/>
      <c r="S234" s="598"/>
      <c r="T234" s="598"/>
      <c r="U234" s="598"/>
      <c r="V234" s="599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5" t="s">
        <v>134</v>
      </c>
      <c r="B235" s="596"/>
      <c r="C235" s="596"/>
      <c r="D235" s="596"/>
      <c r="E235" s="596"/>
      <c r="F235" s="596"/>
      <c r="G235" s="596"/>
      <c r="H235" s="596"/>
      <c r="I235" s="596"/>
      <c r="J235" s="596"/>
      <c r="K235" s="596"/>
      <c r="L235" s="596"/>
      <c r="M235" s="596"/>
      <c r="N235" s="596"/>
      <c r="O235" s="596"/>
      <c r="P235" s="596"/>
      <c r="Q235" s="596"/>
      <c r="R235" s="596"/>
      <c r="S235" s="596"/>
      <c r="T235" s="596"/>
      <c r="U235" s="596"/>
      <c r="V235" s="596"/>
      <c r="W235" s="596"/>
      <c r="X235" s="596"/>
      <c r="Y235" s="596"/>
      <c r="Z235" s="596"/>
      <c r="AA235" s="578"/>
      <c r="AB235" s="578"/>
      <c r="AC235" s="578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93">
        <v>4680115885721</v>
      </c>
      <c r="E236" s="594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0"/>
      <c r="R236" s="590"/>
      <c r="S236" s="590"/>
      <c r="T236" s="591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93">
        <v>4680115885981</v>
      </c>
      <c r="E237" s="594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0"/>
      <c r="R237" s="590"/>
      <c r="S237" s="590"/>
      <c r="T237" s="591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0"/>
      <c r="B238" s="596"/>
      <c r="C238" s="596"/>
      <c r="D238" s="596"/>
      <c r="E238" s="596"/>
      <c r="F238" s="596"/>
      <c r="G238" s="596"/>
      <c r="H238" s="596"/>
      <c r="I238" s="596"/>
      <c r="J238" s="596"/>
      <c r="K238" s="596"/>
      <c r="L238" s="596"/>
      <c r="M238" s="596"/>
      <c r="N238" s="596"/>
      <c r="O238" s="601"/>
      <c r="P238" s="597" t="s">
        <v>71</v>
      </c>
      <c r="Q238" s="598"/>
      <c r="R238" s="598"/>
      <c r="S238" s="598"/>
      <c r="T238" s="598"/>
      <c r="U238" s="598"/>
      <c r="V238" s="599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6"/>
      <c r="B239" s="596"/>
      <c r="C239" s="596"/>
      <c r="D239" s="596"/>
      <c r="E239" s="596"/>
      <c r="F239" s="596"/>
      <c r="G239" s="596"/>
      <c r="H239" s="596"/>
      <c r="I239" s="596"/>
      <c r="J239" s="596"/>
      <c r="K239" s="596"/>
      <c r="L239" s="596"/>
      <c r="M239" s="596"/>
      <c r="N239" s="596"/>
      <c r="O239" s="601"/>
      <c r="P239" s="597" t="s">
        <v>71</v>
      </c>
      <c r="Q239" s="598"/>
      <c r="R239" s="598"/>
      <c r="S239" s="598"/>
      <c r="T239" s="598"/>
      <c r="U239" s="598"/>
      <c r="V239" s="599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5" t="s">
        <v>383</v>
      </c>
      <c r="B240" s="596"/>
      <c r="C240" s="596"/>
      <c r="D240" s="596"/>
      <c r="E240" s="596"/>
      <c r="F240" s="596"/>
      <c r="G240" s="596"/>
      <c r="H240" s="596"/>
      <c r="I240" s="596"/>
      <c r="J240" s="596"/>
      <c r="K240" s="596"/>
      <c r="L240" s="596"/>
      <c r="M240" s="596"/>
      <c r="N240" s="596"/>
      <c r="O240" s="596"/>
      <c r="P240" s="596"/>
      <c r="Q240" s="596"/>
      <c r="R240" s="596"/>
      <c r="S240" s="596"/>
      <c r="T240" s="596"/>
      <c r="U240" s="596"/>
      <c r="V240" s="596"/>
      <c r="W240" s="596"/>
      <c r="X240" s="596"/>
      <c r="Y240" s="596"/>
      <c r="Z240" s="596"/>
      <c r="AA240" s="578"/>
      <c r="AB240" s="578"/>
      <c r="AC240" s="578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93">
        <v>4680115886803</v>
      </c>
      <c r="E241" s="594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74" t="s">
        <v>386</v>
      </c>
      <c r="Q241" s="590"/>
      <c r="R241" s="590"/>
      <c r="S241" s="590"/>
      <c r="T241" s="591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93">
        <v>4680115886803</v>
      </c>
      <c r="E242" s="594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7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0"/>
      <c r="R242" s="590"/>
      <c r="S242" s="590"/>
      <c r="T242" s="591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0"/>
      <c r="B243" s="596"/>
      <c r="C243" s="596"/>
      <c r="D243" s="596"/>
      <c r="E243" s="596"/>
      <c r="F243" s="596"/>
      <c r="G243" s="596"/>
      <c r="H243" s="596"/>
      <c r="I243" s="596"/>
      <c r="J243" s="596"/>
      <c r="K243" s="596"/>
      <c r="L243" s="596"/>
      <c r="M243" s="596"/>
      <c r="N243" s="596"/>
      <c r="O243" s="601"/>
      <c r="P243" s="597" t="s">
        <v>71</v>
      </c>
      <c r="Q243" s="598"/>
      <c r="R243" s="598"/>
      <c r="S243" s="598"/>
      <c r="T243" s="598"/>
      <c r="U243" s="598"/>
      <c r="V243" s="599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6"/>
      <c r="B244" s="596"/>
      <c r="C244" s="596"/>
      <c r="D244" s="596"/>
      <c r="E244" s="596"/>
      <c r="F244" s="596"/>
      <c r="G244" s="596"/>
      <c r="H244" s="596"/>
      <c r="I244" s="596"/>
      <c r="J244" s="596"/>
      <c r="K244" s="596"/>
      <c r="L244" s="596"/>
      <c r="M244" s="596"/>
      <c r="N244" s="596"/>
      <c r="O244" s="601"/>
      <c r="P244" s="597" t="s">
        <v>71</v>
      </c>
      <c r="Q244" s="598"/>
      <c r="R244" s="598"/>
      <c r="S244" s="598"/>
      <c r="T244" s="598"/>
      <c r="U244" s="598"/>
      <c r="V244" s="599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5" t="s">
        <v>389</v>
      </c>
      <c r="B245" s="596"/>
      <c r="C245" s="596"/>
      <c r="D245" s="596"/>
      <c r="E245" s="596"/>
      <c r="F245" s="596"/>
      <c r="G245" s="596"/>
      <c r="H245" s="596"/>
      <c r="I245" s="596"/>
      <c r="J245" s="596"/>
      <c r="K245" s="596"/>
      <c r="L245" s="596"/>
      <c r="M245" s="596"/>
      <c r="N245" s="596"/>
      <c r="O245" s="596"/>
      <c r="P245" s="596"/>
      <c r="Q245" s="596"/>
      <c r="R245" s="596"/>
      <c r="S245" s="596"/>
      <c r="T245" s="596"/>
      <c r="U245" s="596"/>
      <c r="V245" s="596"/>
      <c r="W245" s="596"/>
      <c r="X245" s="596"/>
      <c r="Y245" s="596"/>
      <c r="Z245" s="596"/>
      <c r="AA245" s="578"/>
      <c r="AB245" s="578"/>
      <c r="AC245" s="578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93">
        <v>4680115886704</v>
      </c>
      <c r="E246" s="594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0"/>
      <c r="R246" s="590"/>
      <c r="S246" s="590"/>
      <c r="T246" s="591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93">
        <v>4680115886681</v>
      </c>
      <c r="E247" s="594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73" t="s">
        <v>395</v>
      </c>
      <c r="Q247" s="590"/>
      <c r="R247" s="590"/>
      <c r="S247" s="590"/>
      <c r="T247" s="591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93">
        <v>4680115886681</v>
      </c>
      <c r="E248" s="594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0"/>
      <c r="R248" s="590"/>
      <c r="S248" s="590"/>
      <c r="T248" s="591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93">
        <v>4680115886735</v>
      </c>
      <c r="E249" s="594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0"/>
      <c r="R249" s="590"/>
      <c r="S249" s="590"/>
      <c r="T249" s="591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93">
        <v>4680115886728</v>
      </c>
      <c r="E250" s="594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0"/>
      <c r="R250" s="590"/>
      <c r="S250" s="590"/>
      <c r="T250" s="591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93">
        <v>4680115886711</v>
      </c>
      <c r="E251" s="594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0"/>
      <c r="R251" s="590"/>
      <c r="S251" s="590"/>
      <c r="T251" s="591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0"/>
      <c r="B252" s="596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601"/>
      <c r="P252" s="597" t="s">
        <v>71</v>
      </c>
      <c r="Q252" s="598"/>
      <c r="R252" s="598"/>
      <c r="S252" s="598"/>
      <c r="T252" s="598"/>
      <c r="U252" s="598"/>
      <c r="V252" s="599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6"/>
      <c r="B253" s="596"/>
      <c r="C253" s="596"/>
      <c r="D253" s="596"/>
      <c r="E253" s="596"/>
      <c r="F253" s="596"/>
      <c r="G253" s="596"/>
      <c r="H253" s="596"/>
      <c r="I253" s="596"/>
      <c r="J253" s="596"/>
      <c r="K253" s="596"/>
      <c r="L253" s="596"/>
      <c r="M253" s="596"/>
      <c r="N253" s="596"/>
      <c r="O253" s="601"/>
      <c r="P253" s="597" t="s">
        <v>71</v>
      </c>
      <c r="Q253" s="598"/>
      <c r="R253" s="598"/>
      <c r="S253" s="598"/>
      <c r="T253" s="598"/>
      <c r="U253" s="598"/>
      <c r="V253" s="599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8" t="s">
        <v>403</v>
      </c>
      <c r="B254" s="596"/>
      <c r="C254" s="596"/>
      <c r="D254" s="596"/>
      <c r="E254" s="596"/>
      <c r="F254" s="596"/>
      <c r="G254" s="596"/>
      <c r="H254" s="596"/>
      <c r="I254" s="596"/>
      <c r="J254" s="596"/>
      <c r="K254" s="596"/>
      <c r="L254" s="596"/>
      <c r="M254" s="596"/>
      <c r="N254" s="596"/>
      <c r="O254" s="596"/>
      <c r="P254" s="596"/>
      <c r="Q254" s="596"/>
      <c r="R254" s="596"/>
      <c r="S254" s="596"/>
      <c r="T254" s="596"/>
      <c r="U254" s="596"/>
      <c r="V254" s="596"/>
      <c r="W254" s="596"/>
      <c r="X254" s="596"/>
      <c r="Y254" s="596"/>
      <c r="Z254" s="596"/>
      <c r="AA254" s="577"/>
      <c r="AB254" s="577"/>
      <c r="AC254" s="577"/>
    </row>
    <row r="255" spans="1:68" ht="14.25" hidden="1" customHeight="1" x14ac:dyDescent="0.25">
      <c r="A255" s="595" t="s">
        <v>102</v>
      </c>
      <c r="B255" s="596"/>
      <c r="C255" s="596"/>
      <c r="D255" s="596"/>
      <c r="E255" s="596"/>
      <c r="F255" s="596"/>
      <c r="G255" s="596"/>
      <c r="H255" s="596"/>
      <c r="I255" s="596"/>
      <c r="J255" s="596"/>
      <c r="K255" s="596"/>
      <c r="L255" s="596"/>
      <c r="M255" s="596"/>
      <c r="N255" s="596"/>
      <c r="O255" s="596"/>
      <c r="P255" s="596"/>
      <c r="Q255" s="596"/>
      <c r="R255" s="596"/>
      <c r="S255" s="596"/>
      <c r="T255" s="596"/>
      <c r="U255" s="596"/>
      <c r="V255" s="596"/>
      <c r="W255" s="596"/>
      <c r="X255" s="596"/>
      <c r="Y255" s="596"/>
      <c r="Z255" s="596"/>
      <c r="AA255" s="578"/>
      <c r="AB255" s="578"/>
      <c r="AC255" s="578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93">
        <v>4680115885837</v>
      </c>
      <c r="E256" s="594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0"/>
      <c r="R256" s="590"/>
      <c r="S256" s="590"/>
      <c r="T256" s="591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93">
        <v>4680115885806</v>
      </c>
      <c r="E257" s="594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0"/>
      <c r="R257" s="590"/>
      <c r="S257" s="590"/>
      <c r="T257" s="591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93">
        <v>4680115885851</v>
      </c>
      <c r="E258" s="594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0"/>
      <c r="R258" s="590"/>
      <c r="S258" s="590"/>
      <c r="T258" s="591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93">
        <v>4680115885844</v>
      </c>
      <c r="E259" s="594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0"/>
      <c r="R259" s="590"/>
      <c r="S259" s="590"/>
      <c r="T259" s="591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93">
        <v>4680115885820</v>
      </c>
      <c r="E260" s="594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0"/>
      <c r="R260" s="590"/>
      <c r="S260" s="590"/>
      <c r="T260" s="591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0"/>
      <c r="B261" s="596"/>
      <c r="C261" s="596"/>
      <c r="D261" s="596"/>
      <c r="E261" s="596"/>
      <c r="F261" s="596"/>
      <c r="G261" s="596"/>
      <c r="H261" s="596"/>
      <c r="I261" s="596"/>
      <c r="J261" s="596"/>
      <c r="K261" s="596"/>
      <c r="L261" s="596"/>
      <c r="M261" s="596"/>
      <c r="N261" s="596"/>
      <c r="O261" s="601"/>
      <c r="P261" s="597" t="s">
        <v>71</v>
      </c>
      <c r="Q261" s="598"/>
      <c r="R261" s="598"/>
      <c r="S261" s="598"/>
      <c r="T261" s="598"/>
      <c r="U261" s="598"/>
      <c r="V261" s="599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6"/>
      <c r="B262" s="596"/>
      <c r="C262" s="596"/>
      <c r="D262" s="596"/>
      <c r="E262" s="596"/>
      <c r="F262" s="596"/>
      <c r="G262" s="596"/>
      <c r="H262" s="596"/>
      <c r="I262" s="596"/>
      <c r="J262" s="596"/>
      <c r="K262" s="596"/>
      <c r="L262" s="596"/>
      <c r="M262" s="596"/>
      <c r="N262" s="596"/>
      <c r="O262" s="601"/>
      <c r="P262" s="597" t="s">
        <v>71</v>
      </c>
      <c r="Q262" s="598"/>
      <c r="R262" s="598"/>
      <c r="S262" s="598"/>
      <c r="T262" s="598"/>
      <c r="U262" s="598"/>
      <c r="V262" s="599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8" t="s">
        <v>419</v>
      </c>
      <c r="B263" s="596"/>
      <c r="C263" s="596"/>
      <c r="D263" s="596"/>
      <c r="E263" s="596"/>
      <c r="F263" s="596"/>
      <c r="G263" s="596"/>
      <c r="H263" s="596"/>
      <c r="I263" s="596"/>
      <c r="J263" s="596"/>
      <c r="K263" s="596"/>
      <c r="L263" s="596"/>
      <c r="M263" s="596"/>
      <c r="N263" s="596"/>
      <c r="O263" s="596"/>
      <c r="P263" s="596"/>
      <c r="Q263" s="596"/>
      <c r="R263" s="596"/>
      <c r="S263" s="596"/>
      <c r="T263" s="596"/>
      <c r="U263" s="596"/>
      <c r="V263" s="596"/>
      <c r="W263" s="596"/>
      <c r="X263" s="596"/>
      <c r="Y263" s="596"/>
      <c r="Z263" s="596"/>
      <c r="AA263" s="577"/>
      <c r="AB263" s="577"/>
      <c r="AC263" s="577"/>
    </row>
    <row r="264" spans="1:68" ht="14.25" hidden="1" customHeight="1" x14ac:dyDescent="0.25">
      <c r="A264" s="595" t="s">
        <v>102</v>
      </c>
      <c r="B264" s="596"/>
      <c r="C264" s="596"/>
      <c r="D264" s="596"/>
      <c r="E264" s="596"/>
      <c r="F264" s="596"/>
      <c r="G264" s="596"/>
      <c r="H264" s="596"/>
      <c r="I264" s="596"/>
      <c r="J264" s="596"/>
      <c r="K264" s="596"/>
      <c r="L264" s="596"/>
      <c r="M264" s="596"/>
      <c r="N264" s="596"/>
      <c r="O264" s="596"/>
      <c r="P264" s="596"/>
      <c r="Q264" s="596"/>
      <c r="R264" s="596"/>
      <c r="S264" s="596"/>
      <c r="T264" s="596"/>
      <c r="U264" s="596"/>
      <c r="V264" s="596"/>
      <c r="W264" s="596"/>
      <c r="X264" s="596"/>
      <c r="Y264" s="596"/>
      <c r="Z264" s="596"/>
      <c r="AA264" s="578"/>
      <c r="AB264" s="578"/>
      <c r="AC264" s="578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93">
        <v>4607091383423</v>
      </c>
      <c r="E265" s="594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0"/>
      <c r="R265" s="590"/>
      <c r="S265" s="590"/>
      <c r="T265" s="591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93">
        <v>4680115885691</v>
      </c>
      <c r="E266" s="594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0"/>
      <c r="R266" s="590"/>
      <c r="S266" s="590"/>
      <c r="T266" s="591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93">
        <v>4680115885660</v>
      </c>
      <c r="E267" s="594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0"/>
      <c r="R267" s="590"/>
      <c r="S267" s="590"/>
      <c r="T267" s="591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93">
        <v>4680115886773</v>
      </c>
      <c r="E268" s="594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90"/>
      <c r="R268" s="590"/>
      <c r="S268" s="590"/>
      <c r="T268" s="591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0"/>
      <c r="B269" s="596"/>
      <c r="C269" s="596"/>
      <c r="D269" s="596"/>
      <c r="E269" s="596"/>
      <c r="F269" s="596"/>
      <c r="G269" s="596"/>
      <c r="H269" s="596"/>
      <c r="I269" s="596"/>
      <c r="J269" s="596"/>
      <c r="K269" s="596"/>
      <c r="L269" s="596"/>
      <c r="M269" s="596"/>
      <c r="N269" s="596"/>
      <c r="O269" s="601"/>
      <c r="P269" s="597" t="s">
        <v>71</v>
      </c>
      <c r="Q269" s="598"/>
      <c r="R269" s="598"/>
      <c r="S269" s="598"/>
      <c r="T269" s="598"/>
      <c r="U269" s="598"/>
      <c r="V269" s="599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6"/>
      <c r="B270" s="596"/>
      <c r="C270" s="596"/>
      <c r="D270" s="596"/>
      <c r="E270" s="596"/>
      <c r="F270" s="596"/>
      <c r="G270" s="596"/>
      <c r="H270" s="596"/>
      <c r="I270" s="596"/>
      <c r="J270" s="596"/>
      <c r="K270" s="596"/>
      <c r="L270" s="596"/>
      <c r="M270" s="596"/>
      <c r="N270" s="596"/>
      <c r="O270" s="601"/>
      <c r="P270" s="597" t="s">
        <v>71</v>
      </c>
      <c r="Q270" s="598"/>
      <c r="R270" s="598"/>
      <c r="S270" s="598"/>
      <c r="T270" s="598"/>
      <c r="U270" s="598"/>
      <c r="V270" s="599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8" t="s">
        <v>432</v>
      </c>
      <c r="B271" s="596"/>
      <c r="C271" s="596"/>
      <c r="D271" s="596"/>
      <c r="E271" s="596"/>
      <c r="F271" s="596"/>
      <c r="G271" s="596"/>
      <c r="H271" s="596"/>
      <c r="I271" s="596"/>
      <c r="J271" s="596"/>
      <c r="K271" s="596"/>
      <c r="L271" s="596"/>
      <c r="M271" s="596"/>
      <c r="N271" s="596"/>
      <c r="O271" s="596"/>
      <c r="P271" s="596"/>
      <c r="Q271" s="596"/>
      <c r="R271" s="596"/>
      <c r="S271" s="596"/>
      <c r="T271" s="596"/>
      <c r="U271" s="596"/>
      <c r="V271" s="596"/>
      <c r="W271" s="596"/>
      <c r="X271" s="596"/>
      <c r="Y271" s="596"/>
      <c r="Z271" s="596"/>
      <c r="AA271" s="577"/>
      <c r="AB271" s="577"/>
      <c r="AC271" s="577"/>
    </row>
    <row r="272" spans="1:68" ht="14.25" hidden="1" customHeight="1" x14ac:dyDescent="0.25">
      <c r="A272" s="595" t="s">
        <v>73</v>
      </c>
      <c r="B272" s="596"/>
      <c r="C272" s="596"/>
      <c r="D272" s="596"/>
      <c r="E272" s="596"/>
      <c r="F272" s="596"/>
      <c r="G272" s="596"/>
      <c r="H272" s="596"/>
      <c r="I272" s="596"/>
      <c r="J272" s="596"/>
      <c r="K272" s="596"/>
      <c r="L272" s="596"/>
      <c r="M272" s="596"/>
      <c r="N272" s="596"/>
      <c r="O272" s="596"/>
      <c r="P272" s="596"/>
      <c r="Q272" s="596"/>
      <c r="R272" s="596"/>
      <c r="S272" s="596"/>
      <c r="T272" s="596"/>
      <c r="U272" s="596"/>
      <c r="V272" s="596"/>
      <c r="W272" s="596"/>
      <c r="X272" s="596"/>
      <c r="Y272" s="596"/>
      <c r="Z272" s="596"/>
      <c r="AA272" s="578"/>
      <c r="AB272" s="578"/>
      <c r="AC272" s="578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93">
        <v>4680115886186</v>
      </c>
      <c r="E273" s="594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0"/>
      <c r="R273" s="590"/>
      <c r="S273" s="590"/>
      <c r="T273" s="591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93">
        <v>4680115881228</v>
      </c>
      <c r="E274" s="594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0"/>
      <c r="R274" s="590"/>
      <c r="S274" s="590"/>
      <c r="T274" s="591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93">
        <v>4680115881211</v>
      </c>
      <c r="E275" s="594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0"/>
      <c r="R275" s="590"/>
      <c r="S275" s="590"/>
      <c r="T275" s="591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0"/>
      <c r="B276" s="596"/>
      <c r="C276" s="596"/>
      <c r="D276" s="596"/>
      <c r="E276" s="596"/>
      <c r="F276" s="596"/>
      <c r="G276" s="596"/>
      <c r="H276" s="596"/>
      <c r="I276" s="596"/>
      <c r="J276" s="596"/>
      <c r="K276" s="596"/>
      <c r="L276" s="596"/>
      <c r="M276" s="596"/>
      <c r="N276" s="596"/>
      <c r="O276" s="601"/>
      <c r="P276" s="597" t="s">
        <v>71</v>
      </c>
      <c r="Q276" s="598"/>
      <c r="R276" s="598"/>
      <c r="S276" s="598"/>
      <c r="T276" s="598"/>
      <c r="U276" s="598"/>
      <c r="V276" s="599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6"/>
      <c r="B277" s="596"/>
      <c r="C277" s="596"/>
      <c r="D277" s="596"/>
      <c r="E277" s="596"/>
      <c r="F277" s="596"/>
      <c r="G277" s="596"/>
      <c r="H277" s="596"/>
      <c r="I277" s="596"/>
      <c r="J277" s="596"/>
      <c r="K277" s="596"/>
      <c r="L277" s="596"/>
      <c r="M277" s="596"/>
      <c r="N277" s="596"/>
      <c r="O277" s="601"/>
      <c r="P277" s="597" t="s">
        <v>71</v>
      </c>
      <c r="Q277" s="598"/>
      <c r="R277" s="598"/>
      <c r="S277" s="598"/>
      <c r="T277" s="598"/>
      <c r="U277" s="598"/>
      <c r="V277" s="599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8" t="s">
        <v>442</v>
      </c>
      <c r="B278" s="596"/>
      <c r="C278" s="596"/>
      <c r="D278" s="596"/>
      <c r="E278" s="596"/>
      <c r="F278" s="596"/>
      <c r="G278" s="596"/>
      <c r="H278" s="596"/>
      <c r="I278" s="596"/>
      <c r="J278" s="596"/>
      <c r="K278" s="596"/>
      <c r="L278" s="596"/>
      <c r="M278" s="596"/>
      <c r="N278" s="596"/>
      <c r="O278" s="596"/>
      <c r="P278" s="596"/>
      <c r="Q278" s="596"/>
      <c r="R278" s="596"/>
      <c r="S278" s="596"/>
      <c r="T278" s="596"/>
      <c r="U278" s="596"/>
      <c r="V278" s="596"/>
      <c r="W278" s="596"/>
      <c r="X278" s="596"/>
      <c r="Y278" s="596"/>
      <c r="Z278" s="596"/>
      <c r="AA278" s="577"/>
      <c r="AB278" s="577"/>
      <c r="AC278" s="577"/>
    </row>
    <row r="279" spans="1:68" ht="14.25" hidden="1" customHeight="1" x14ac:dyDescent="0.25">
      <c r="A279" s="595" t="s">
        <v>63</v>
      </c>
      <c r="B279" s="596"/>
      <c r="C279" s="596"/>
      <c r="D279" s="596"/>
      <c r="E279" s="596"/>
      <c r="F279" s="596"/>
      <c r="G279" s="596"/>
      <c r="H279" s="596"/>
      <c r="I279" s="596"/>
      <c r="J279" s="596"/>
      <c r="K279" s="596"/>
      <c r="L279" s="596"/>
      <c r="M279" s="596"/>
      <c r="N279" s="596"/>
      <c r="O279" s="596"/>
      <c r="P279" s="596"/>
      <c r="Q279" s="596"/>
      <c r="R279" s="596"/>
      <c r="S279" s="596"/>
      <c r="T279" s="596"/>
      <c r="U279" s="596"/>
      <c r="V279" s="596"/>
      <c r="W279" s="596"/>
      <c r="X279" s="596"/>
      <c r="Y279" s="596"/>
      <c r="Z279" s="596"/>
      <c r="AA279" s="578"/>
      <c r="AB279" s="578"/>
      <c r="AC279" s="578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93">
        <v>4680115880344</v>
      </c>
      <c r="E280" s="594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0"/>
      <c r="R280" s="590"/>
      <c r="S280" s="590"/>
      <c r="T280" s="591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0"/>
      <c r="B281" s="596"/>
      <c r="C281" s="596"/>
      <c r="D281" s="596"/>
      <c r="E281" s="596"/>
      <c r="F281" s="596"/>
      <c r="G281" s="596"/>
      <c r="H281" s="596"/>
      <c r="I281" s="596"/>
      <c r="J281" s="596"/>
      <c r="K281" s="596"/>
      <c r="L281" s="596"/>
      <c r="M281" s="596"/>
      <c r="N281" s="596"/>
      <c r="O281" s="601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6"/>
      <c r="B282" s="596"/>
      <c r="C282" s="596"/>
      <c r="D282" s="596"/>
      <c r="E282" s="596"/>
      <c r="F282" s="596"/>
      <c r="G282" s="596"/>
      <c r="H282" s="596"/>
      <c r="I282" s="596"/>
      <c r="J282" s="596"/>
      <c r="K282" s="596"/>
      <c r="L282" s="596"/>
      <c r="M282" s="596"/>
      <c r="N282" s="596"/>
      <c r="O282" s="601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5" t="s">
        <v>73</v>
      </c>
      <c r="B283" s="596"/>
      <c r="C283" s="596"/>
      <c r="D283" s="596"/>
      <c r="E283" s="596"/>
      <c r="F283" s="596"/>
      <c r="G283" s="596"/>
      <c r="H283" s="596"/>
      <c r="I283" s="596"/>
      <c r="J283" s="596"/>
      <c r="K283" s="596"/>
      <c r="L283" s="596"/>
      <c r="M283" s="596"/>
      <c r="N283" s="596"/>
      <c r="O283" s="596"/>
      <c r="P283" s="596"/>
      <c r="Q283" s="596"/>
      <c r="R283" s="596"/>
      <c r="S283" s="596"/>
      <c r="T283" s="596"/>
      <c r="U283" s="596"/>
      <c r="V283" s="596"/>
      <c r="W283" s="596"/>
      <c r="X283" s="596"/>
      <c r="Y283" s="596"/>
      <c r="Z283" s="596"/>
      <c r="AA283" s="578"/>
      <c r="AB283" s="578"/>
      <c r="AC283" s="578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93">
        <v>4680115884618</v>
      </c>
      <c r="E284" s="594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0"/>
      <c r="R284" s="590"/>
      <c r="S284" s="590"/>
      <c r="T284" s="591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0"/>
      <c r="B285" s="596"/>
      <c r="C285" s="596"/>
      <c r="D285" s="596"/>
      <c r="E285" s="596"/>
      <c r="F285" s="596"/>
      <c r="G285" s="596"/>
      <c r="H285" s="596"/>
      <c r="I285" s="596"/>
      <c r="J285" s="596"/>
      <c r="K285" s="596"/>
      <c r="L285" s="596"/>
      <c r="M285" s="596"/>
      <c r="N285" s="596"/>
      <c r="O285" s="601"/>
      <c r="P285" s="597" t="s">
        <v>71</v>
      </c>
      <c r="Q285" s="598"/>
      <c r="R285" s="598"/>
      <c r="S285" s="598"/>
      <c r="T285" s="598"/>
      <c r="U285" s="598"/>
      <c r="V285" s="599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6"/>
      <c r="B286" s="596"/>
      <c r="C286" s="596"/>
      <c r="D286" s="596"/>
      <c r="E286" s="596"/>
      <c r="F286" s="596"/>
      <c r="G286" s="596"/>
      <c r="H286" s="596"/>
      <c r="I286" s="596"/>
      <c r="J286" s="596"/>
      <c r="K286" s="596"/>
      <c r="L286" s="596"/>
      <c r="M286" s="596"/>
      <c r="N286" s="596"/>
      <c r="O286" s="601"/>
      <c r="P286" s="597" t="s">
        <v>71</v>
      </c>
      <c r="Q286" s="598"/>
      <c r="R286" s="598"/>
      <c r="S286" s="598"/>
      <c r="T286" s="598"/>
      <c r="U286" s="598"/>
      <c r="V286" s="599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8" t="s">
        <v>449</v>
      </c>
      <c r="B287" s="596"/>
      <c r="C287" s="596"/>
      <c r="D287" s="596"/>
      <c r="E287" s="596"/>
      <c r="F287" s="596"/>
      <c r="G287" s="596"/>
      <c r="H287" s="596"/>
      <c r="I287" s="596"/>
      <c r="J287" s="596"/>
      <c r="K287" s="596"/>
      <c r="L287" s="596"/>
      <c r="M287" s="596"/>
      <c r="N287" s="596"/>
      <c r="O287" s="596"/>
      <c r="P287" s="596"/>
      <c r="Q287" s="596"/>
      <c r="R287" s="596"/>
      <c r="S287" s="596"/>
      <c r="T287" s="596"/>
      <c r="U287" s="596"/>
      <c r="V287" s="596"/>
      <c r="W287" s="596"/>
      <c r="X287" s="596"/>
      <c r="Y287" s="596"/>
      <c r="Z287" s="596"/>
      <c r="AA287" s="577"/>
      <c r="AB287" s="577"/>
      <c r="AC287" s="577"/>
    </row>
    <row r="288" spans="1:68" ht="14.25" hidden="1" customHeight="1" x14ac:dyDescent="0.25">
      <c r="A288" s="595" t="s">
        <v>102</v>
      </c>
      <c r="B288" s="596"/>
      <c r="C288" s="596"/>
      <c r="D288" s="596"/>
      <c r="E288" s="596"/>
      <c r="F288" s="596"/>
      <c r="G288" s="596"/>
      <c r="H288" s="596"/>
      <c r="I288" s="596"/>
      <c r="J288" s="596"/>
      <c r="K288" s="596"/>
      <c r="L288" s="596"/>
      <c r="M288" s="596"/>
      <c r="N288" s="596"/>
      <c r="O288" s="596"/>
      <c r="P288" s="596"/>
      <c r="Q288" s="596"/>
      <c r="R288" s="596"/>
      <c r="S288" s="596"/>
      <c r="T288" s="596"/>
      <c r="U288" s="596"/>
      <c r="V288" s="596"/>
      <c r="W288" s="596"/>
      <c r="X288" s="596"/>
      <c r="Y288" s="596"/>
      <c r="Z288" s="596"/>
      <c r="AA288" s="578"/>
      <c r="AB288" s="578"/>
      <c r="AC288" s="578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93">
        <v>4680115883703</v>
      </c>
      <c r="E289" s="594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0"/>
      <c r="R289" s="590"/>
      <c r="S289" s="590"/>
      <c r="T289" s="591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0"/>
      <c r="B290" s="596"/>
      <c r="C290" s="596"/>
      <c r="D290" s="596"/>
      <c r="E290" s="596"/>
      <c r="F290" s="596"/>
      <c r="G290" s="596"/>
      <c r="H290" s="596"/>
      <c r="I290" s="596"/>
      <c r="J290" s="596"/>
      <c r="K290" s="596"/>
      <c r="L290" s="596"/>
      <c r="M290" s="596"/>
      <c r="N290" s="596"/>
      <c r="O290" s="601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6"/>
      <c r="B291" s="596"/>
      <c r="C291" s="596"/>
      <c r="D291" s="596"/>
      <c r="E291" s="596"/>
      <c r="F291" s="596"/>
      <c r="G291" s="596"/>
      <c r="H291" s="596"/>
      <c r="I291" s="596"/>
      <c r="J291" s="596"/>
      <c r="K291" s="596"/>
      <c r="L291" s="596"/>
      <c r="M291" s="596"/>
      <c r="N291" s="596"/>
      <c r="O291" s="601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8" t="s">
        <v>454</v>
      </c>
      <c r="B292" s="596"/>
      <c r="C292" s="596"/>
      <c r="D292" s="596"/>
      <c r="E292" s="596"/>
      <c r="F292" s="596"/>
      <c r="G292" s="596"/>
      <c r="H292" s="596"/>
      <c r="I292" s="596"/>
      <c r="J292" s="596"/>
      <c r="K292" s="596"/>
      <c r="L292" s="596"/>
      <c r="M292" s="596"/>
      <c r="N292" s="596"/>
      <c r="O292" s="596"/>
      <c r="P292" s="596"/>
      <c r="Q292" s="596"/>
      <c r="R292" s="596"/>
      <c r="S292" s="596"/>
      <c r="T292" s="596"/>
      <c r="U292" s="596"/>
      <c r="V292" s="596"/>
      <c r="W292" s="596"/>
      <c r="X292" s="596"/>
      <c r="Y292" s="596"/>
      <c r="Z292" s="596"/>
      <c r="AA292" s="577"/>
      <c r="AB292" s="577"/>
      <c r="AC292" s="577"/>
    </row>
    <row r="293" spans="1:68" ht="14.25" hidden="1" customHeight="1" x14ac:dyDescent="0.25">
      <c r="A293" s="595" t="s">
        <v>102</v>
      </c>
      <c r="B293" s="596"/>
      <c r="C293" s="596"/>
      <c r="D293" s="596"/>
      <c r="E293" s="596"/>
      <c r="F293" s="596"/>
      <c r="G293" s="596"/>
      <c r="H293" s="596"/>
      <c r="I293" s="596"/>
      <c r="J293" s="596"/>
      <c r="K293" s="596"/>
      <c r="L293" s="596"/>
      <c r="M293" s="596"/>
      <c r="N293" s="596"/>
      <c r="O293" s="596"/>
      <c r="P293" s="596"/>
      <c r="Q293" s="596"/>
      <c r="R293" s="596"/>
      <c r="S293" s="596"/>
      <c r="T293" s="596"/>
      <c r="U293" s="596"/>
      <c r="V293" s="596"/>
      <c r="W293" s="596"/>
      <c r="X293" s="596"/>
      <c r="Y293" s="596"/>
      <c r="Z293" s="596"/>
      <c r="AA293" s="578"/>
      <c r="AB293" s="578"/>
      <c r="AC293" s="578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93">
        <v>4680115885615</v>
      </c>
      <c r="E294" s="594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0"/>
      <c r="R294" s="590"/>
      <c r="S294" s="590"/>
      <c r="T294" s="591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93">
        <v>4680115885554</v>
      </c>
      <c r="E295" s="594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0"/>
      <c r="R295" s="590"/>
      <c r="S295" s="590"/>
      <c r="T295" s="591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93">
        <v>4680115885554</v>
      </c>
      <c r="E296" s="594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0"/>
      <c r="R296" s="590"/>
      <c r="S296" s="590"/>
      <c r="T296" s="591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93">
        <v>4680115885646</v>
      </c>
      <c r="E297" s="594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0"/>
      <c r="R297" s="590"/>
      <c r="S297" s="590"/>
      <c r="T297" s="591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93">
        <v>4680115885622</v>
      </c>
      <c r="E298" s="594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0"/>
      <c r="R298" s="590"/>
      <c r="S298" s="590"/>
      <c r="T298" s="591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93">
        <v>4680115885608</v>
      </c>
      <c r="E299" s="594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0"/>
      <c r="R299" s="590"/>
      <c r="S299" s="590"/>
      <c r="T299" s="591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0"/>
      <c r="B300" s="596"/>
      <c r="C300" s="596"/>
      <c r="D300" s="596"/>
      <c r="E300" s="596"/>
      <c r="F300" s="596"/>
      <c r="G300" s="596"/>
      <c r="H300" s="596"/>
      <c r="I300" s="596"/>
      <c r="J300" s="596"/>
      <c r="K300" s="596"/>
      <c r="L300" s="596"/>
      <c r="M300" s="596"/>
      <c r="N300" s="596"/>
      <c r="O300" s="601"/>
      <c r="P300" s="597" t="s">
        <v>71</v>
      </c>
      <c r="Q300" s="598"/>
      <c r="R300" s="598"/>
      <c r="S300" s="598"/>
      <c r="T300" s="598"/>
      <c r="U300" s="598"/>
      <c r="V300" s="599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6"/>
      <c r="B301" s="596"/>
      <c r="C301" s="596"/>
      <c r="D301" s="596"/>
      <c r="E301" s="596"/>
      <c r="F301" s="596"/>
      <c r="G301" s="596"/>
      <c r="H301" s="596"/>
      <c r="I301" s="596"/>
      <c r="J301" s="596"/>
      <c r="K301" s="596"/>
      <c r="L301" s="596"/>
      <c r="M301" s="596"/>
      <c r="N301" s="596"/>
      <c r="O301" s="601"/>
      <c r="P301" s="597" t="s">
        <v>71</v>
      </c>
      <c r="Q301" s="598"/>
      <c r="R301" s="598"/>
      <c r="S301" s="598"/>
      <c r="T301" s="598"/>
      <c r="U301" s="598"/>
      <c r="V301" s="599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5" t="s">
        <v>63</v>
      </c>
      <c r="B302" s="596"/>
      <c r="C302" s="596"/>
      <c r="D302" s="596"/>
      <c r="E302" s="596"/>
      <c r="F302" s="596"/>
      <c r="G302" s="596"/>
      <c r="H302" s="596"/>
      <c r="I302" s="596"/>
      <c r="J302" s="596"/>
      <c r="K302" s="596"/>
      <c r="L302" s="596"/>
      <c r="M302" s="596"/>
      <c r="N302" s="596"/>
      <c r="O302" s="596"/>
      <c r="P302" s="596"/>
      <c r="Q302" s="596"/>
      <c r="R302" s="596"/>
      <c r="S302" s="596"/>
      <c r="T302" s="596"/>
      <c r="U302" s="596"/>
      <c r="V302" s="596"/>
      <c r="W302" s="596"/>
      <c r="X302" s="596"/>
      <c r="Y302" s="596"/>
      <c r="Z302" s="596"/>
      <c r="AA302" s="578"/>
      <c r="AB302" s="578"/>
      <c r="AC302" s="578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93">
        <v>4607091387193</v>
      </c>
      <c r="E303" s="594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0"/>
      <c r="R303" s="590"/>
      <c r="S303" s="590"/>
      <c r="T303" s="591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93">
        <v>4607091387230</v>
      </c>
      <c r="E304" s="594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8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0"/>
      <c r="R304" s="590"/>
      <c r="S304" s="590"/>
      <c r="T304" s="591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93">
        <v>4607091387292</v>
      </c>
      <c r="E305" s="594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0"/>
      <c r="R305" s="590"/>
      <c r="S305" s="590"/>
      <c r="T305" s="591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93">
        <v>4607091387285</v>
      </c>
      <c r="E306" s="594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0"/>
      <c r="R306" s="590"/>
      <c r="S306" s="590"/>
      <c r="T306" s="591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93">
        <v>4607091389845</v>
      </c>
      <c r="E307" s="594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0"/>
      <c r="R307" s="590"/>
      <c r="S307" s="590"/>
      <c r="T307" s="591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93">
        <v>4680115882881</v>
      </c>
      <c r="E308" s="594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0"/>
      <c r="R308" s="590"/>
      <c r="S308" s="590"/>
      <c r="T308" s="591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93">
        <v>4607091383836</v>
      </c>
      <c r="E309" s="594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0"/>
      <c r="R309" s="590"/>
      <c r="S309" s="590"/>
      <c r="T309" s="591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0"/>
      <c r="B310" s="596"/>
      <c r="C310" s="596"/>
      <c r="D310" s="596"/>
      <c r="E310" s="596"/>
      <c r="F310" s="596"/>
      <c r="G310" s="596"/>
      <c r="H310" s="596"/>
      <c r="I310" s="596"/>
      <c r="J310" s="596"/>
      <c r="K310" s="596"/>
      <c r="L310" s="596"/>
      <c r="M310" s="596"/>
      <c r="N310" s="596"/>
      <c r="O310" s="601"/>
      <c r="P310" s="597" t="s">
        <v>71</v>
      </c>
      <c r="Q310" s="598"/>
      <c r="R310" s="598"/>
      <c r="S310" s="598"/>
      <c r="T310" s="598"/>
      <c r="U310" s="598"/>
      <c r="V310" s="599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6"/>
      <c r="B311" s="596"/>
      <c r="C311" s="596"/>
      <c r="D311" s="596"/>
      <c r="E311" s="596"/>
      <c r="F311" s="596"/>
      <c r="G311" s="596"/>
      <c r="H311" s="596"/>
      <c r="I311" s="596"/>
      <c r="J311" s="596"/>
      <c r="K311" s="596"/>
      <c r="L311" s="596"/>
      <c r="M311" s="596"/>
      <c r="N311" s="596"/>
      <c r="O311" s="601"/>
      <c r="P311" s="597" t="s">
        <v>71</v>
      </c>
      <c r="Q311" s="598"/>
      <c r="R311" s="598"/>
      <c r="S311" s="598"/>
      <c r="T311" s="598"/>
      <c r="U311" s="598"/>
      <c r="V311" s="599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5" t="s">
        <v>73</v>
      </c>
      <c r="B312" s="596"/>
      <c r="C312" s="596"/>
      <c r="D312" s="596"/>
      <c r="E312" s="596"/>
      <c r="F312" s="596"/>
      <c r="G312" s="596"/>
      <c r="H312" s="596"/>
      <c r="I312" s="596"/>
      <c r="J312" s="596"/>
      <c r="K312" s="596"/>
      <c r="L312" s="596"/>
      <c r="M312" s="596"/>
      <c r="N312" s="596"/>
      <c r="O312" s="596"/>
      <c r="P312" s="596"/>
      <c r="Q312" s="596"/>
      <c r="R312" s="596"/>
      <c r="S312" s="596"/>
      <c r="T312" s="596"/>
      <c r="U312" s="596"/>
      <c r="V312" s="596"/>
      <c r="W312" s="596"/>
      <c r="X312" s="596"/>
      <c r="Y312" s="596"/>
      <c r="Z312" s="596"/>
      <c r="AA312" s="578"/>
      <c r="AB312" s="578"/>
      <c r="AC312" s="578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93">
        <v>4607091387766</v>
      </c>
      <c r="E313" s="594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0"/>
      <c r="R313" s="590"/>
      <c r="S313" s="590"/>
      <c r="T313" s="591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93">
        <v>4607091387957</v>
      </c>
      <c r="E314" s="594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0"/>
      <c r="R314" s="590"/>
      <c r="S314" s="590"/>
      <c r="T314" s="591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93">
        <v>4607091387964</v>
      </c>
      <c r="E315" s="594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0"/>
      <c r="R315" s="590"/>
      <c r="S315" s="590"/>
      <c r="T315" s="591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93">
        <v>4680115884588</v>
      </c>
      <c r="E316" s="594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0"/>
      <c r="R316" s="590"/>
      <c r="S316" s="590"/>
      <c r="T316" s="591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93">
        <v>4607091387513</v>
      </c>
      <c r="E317" s="594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0"/>
      <c r="R317" s="590"/>
      <c r="S317" s="590"/>
      <c r="T317" s="591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0"/>
      <c r="B318" s="596"/>
      <c r="C318" s="596"/>
      <c r="D318" s="596"/>
      <c r="E318" s="596"/>
      <c r="F318" s="596"/>
      <c r="G318" s="596"/>
      <c r="H318" s="596"/>
      <c r="I318" s="596"/>
      <c r="J318" s="596"/>
      <c r="K318" s="596"/>
      <c r="L318" s="596"/>
      <c r="M318" s="596"/>
      <c r="N318" s="596"/>
      <c r="O318" s="601"/>
      <c r="P318" s="597" t="s">
        <v>71</v>
      </c>
      <c r="Q318" s="598"/>
      <c r="R318" s="598"/>
      <c r="S318" s="598"/>
      <c r="T318" s="598"/>
      <c r="U318" s="598"/>
      <c r="V318" s="599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6"/>
      <c r="B319" s="596"/>
      <c r="C319" s="596"/>
      <c r="D319" s="596"/>
      <c r="E319" s="596"/>
      <c r="F319" s="596"/>
      <c r="G319" s="596"/>
      <c r="H319" s="596"/>
      <c r="I319" s="596"/>
      <c r="J319" s="596"/>
      <c r="K319" s="596"/>
      <c r="L319" s="596"/>
      <c r="M319" s="596"/>
      <c r="N319" s="596"/>
      <c r="O319" s="601"/>
      <c r="P319" s="597" t="s">
        <v>71</v>
      </c>
      <c r="Q319" s="598"/>
      <c r="R319" s="598"/>
      <c r="S319" s="598"/>
      <c r="T319" s="598"/>
      <c r="U319" s="598"/>
      <c r="V319" s="599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5" t="s">
        <v>169</v>
      </c>
      <c r="B320" s="596"/>
      <c r="C320" s="596"/>
      <c r="D320" s="596"/>
      <c r="E320" s="596"/>
      <c r="F320" s="596"/>
      <c r="G320" s="596"/>
      <c r="H320" s="596"/>
      <c r="I320" s="596"/>
      <c r="J320" s="596"/>
      <c r="K320" s="596"/>
      <c r="L320" s="596"/>
      <c r="M320" s="596"/>
      <c r="N320" s="596"/>
      <c r="O320" s="596"/>
      <c r="P320" s="596"/>
      <c r="Q320" s="596"/>
      <c r="R320" s="596"/>
      <c r="S320" s="596"/>
      <c r="T320" s="596"/>
      <c r="U320" s="596"/>
      <c r="V320" s="596"/>
      <c r="W320" s="596"/>
      <c r="X320" s="596"/>
      <c r="Y320" s="596"/>
      <c r="Z320" s="596"/>
      <c r="AA320" s="578"/>
      <c r="AB320" s="578"/>
      <c r="AC320" s="578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93">
        <v>4607091380880</v>
      </c>
      <c r="E321" s="594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0"/>
      <c r="R321" s="590"/>
      <c r="S321" s="590"/>
      <c r="T321" s="591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3">
        <v>4607091384482</v>
      </c>
      <c r="E322" s="594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0"/>
      <c r="R322" s="590"/>
      <c r="S322" s="590"/>
      <c r="T322" s="591"/>
      <c r="U322" s="34"/>
      <c r="V322" s="34"/>
      <c r="W322" s="35" t="s">
        <v>69</v>
      </c>
      <c r="X322" s="583">
        <v>79</v>
      </c>
      <c r="Y322" s="584">
        <f>IFERROR(IF(X322="",0,CEILING((X322/$H322),1)*$H322),"")</f>
        <v>85.8</v>
      </c>
      <c r="Z322" s="36">
        <f>IFERROR(IF(Y322=0,"",ROUNDUP(Y322/H322,0)*0.01898),"")</f>
        <v>0.20877999999999999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84.256538461538469</v>
      </c>
      <c r="BN322" s="64">
        <f>IFERROR(Y322*I322/H322,"0")</f>
        <v>91.509000000000015</v>
      </c>
      <c r="BO322" s="64">
        <f>IFERROR(1/J322*(X322/H322),"0")</f>
        <v>0.15825320512820512</v>
      </c>
      <c r="BP322" s="64">
        <f>IFERROR(1/J322*(Y322/H322),"0")</f>
        <v>0.171875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93">
        <v>4607091380897</v>
      </c>
      <c r="E323" s="594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0"/>
      <c r="R323" s="590"/>
      <c r="S323" s="590"/>
      <c r="T323" s="591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0"/>
      <c r="B324" s="596"/>
      <c r="C324" s="596"/>
      <c r="D324" s="596"/>
      <c r="E324" s="596"/>
      <c r="F324" s="596"/>
      <c r="G324" s="596"/>
      <c r="H324" s="596"/>
      <c r="I324" s="596"/>
      <c r="J324" s="596"/>
      <c r="K324" s="596"/>
      <c r="L324" s="596"/>
      <c r="M324" s="596"/>
      <c r="N324" s="596"/>
      <c r="O324" s="601"/>
      <c r="P324" s="597" t="s">
        <v>71</v>
      </c>
      <c r="Q324" s="598"/>
      <c r="R324" s="598"/>
      <c r="S324" s="598"/>
      <c r="T324" s="598"/>
      <c r="U324" s="598"/>
      <c r="V324" s="599"/>
      <c r="W324" s="37" t="s">
        <v>72</v>
      </c>
      <c r="X324" s="585">
        <f>IFERROR(X321/H321,"0")+IFERROR(X322/H322,"0")+IFERROR(X323/H323,"0")</f>
        <v>10.128205128205128</v>
      </c>
      <c r="Y324" s="585">
        <f>IFERROR(Y321/H321,"0")+IFERROR(Y322/H322,"0")+IFERROR(Y323/H323,"0")</f>
        <v>11</v>
      </c>
      <c r="Z324" s="585">
        <f>IFERROR(IF(Z321="",0,Z321),"0")+IFERROR(IF(Z322="",0,Z322),"0")+IFERROR(IF(Z323="",0,Z323),"0")</f>
        <v>0.20877999999999999</v>
      </c>
      <c r="AA324" s="586"/>
      <c r="AB324" s="586"/>
      <c r="AC324" s="586"/>
    </row>
    <row r="325" spans="1:68" x14ac:dyDescent="0.2">
      <c r="A325" s="596"/>
      <c r="B325" s="596"/>
      <c r="C325" s="596"/>
      <c r="D325" s="596"/>
      <c r="E325" s="596"/>
      <c r="F325" s="596"/>
      <c r="G325" s="596"/>
      <c r="H325" s="596"/>
      <c r="I325" s="596"/>
      <c r="J325" s="596"/>
      <c r="K325" s="596"/>
      <c r="L325" s="596"/>
      <c r="M325" s="596"/>
      <c r="N325" s="596"/>
      <c r="O325" s="601"/>
      <c r="P325" s="597" t="s">
        <v>71</v>
      </c>
      <c r="Q325" s="598"/>
      <c r="R325" s="598"/>
      <c r="S325" s="598"/>
      <c r="T325" s="598"/>
      <c r="U325" s="598"/>
      <c r="V325" s="599"/>
      <c r="W325" s="37" t="s">
        <v>69</v>
      </c>
      <c r="X325" s="585">
        <f>IFERROR(SUM(X321:X323),"0")</f>
        <v>79</v>
      </c>
      <c r="Y325" s="585">
        <f>IFERROR(SUM(Y321:Y323),"0")</f>
        <v>85.8</v>
      </c>
      <c r="Z325" s="37"/>
      <c r="AA325" s="586"/>
      <c r="AB325" s="586"/>
      <c r="AC325" s="586"/>
    </row>
    <row r="326" spans="1:68" ht="14.25" hidden="1" customHeight="1" x14ac:dyDescent="0.25">
      <c r="A326" s="595" t="s">
        <v>94</v>
      </c>
      <c r="B326" s="596"/>
      <c r="C326" s="596"/>
      <c r="D326" s="596"/>
      <c r="E326" s="596"/>
      <c r="F326" s="596"/>
      <c r="G326" s="596"/>
      <c r="H326" s="596"/>
      <c r="I326" s="596"/>
      <c r="J326" s="596"/>
      <c r="K326" s="596"/>
      <c r="L326" s="596"/>
      <c r="M326" s="596"/>
      <c r="N326" s="596"/>
      <c r="O326" s="596"/>
      <c r="P326" s="596"/>
      <c r="Q326" s="596"/>
      <c r="R326" s="596"/>
      <c r="S326" s="596"/>
      <c r="T326" s="596"/>
      <c r="U326" s="596"/>
      <c r="V326" s="596"/>
      <c r="W326" s="596"/>
      <c r="X326" s="596"/>
      <c r="Y326" s="596"/>
      <c r="Z326" s="596"/>
      <c r="AA326" s="578"/>
      <c r="AB326" s="578"/>
      <c r="AC326" s="578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93">
        <v>4607091388381</v>
      </c>
      <c r="E327" s="594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20" t="s">
        <v>517</v>
      </c>
      <c r="Q327" s="590"/>
      <c r="R327" s="590"/>
      <c r="S327" s="590"/>
      <c r="T327" s="591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93">
        <v>4680115886476</v>
      </c>
      <c r="E328" s="594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2" t="s">
        <v>521</v>
      </c>
      <c r="Q328" s="590"/>
      <c r="R328" s="590"/>
      <c r="S328" s="590"/>
      <c r="T328" s="591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93">
        <v>4607091388374</v>
      </c>
      <c r="E329" s="594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0" t="s">
        <v>525</v>
      </c>
      <c r="Q329" s="590"/>
      <c r="R329" s="590"/>
      <c r="S329" s="590"/>
      <c r="T329" s="591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93">
        <v>4607091383102</v>
      </c>
      <c r="E330" s="594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0"/>
      <c r="R330" s="590"/>
      <c r="S330" s="590"/>
      <c r="T330" s="591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93">
        <v>4607091388404</v>
      </c>
      <c r="E331" s="594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0"/>
      <c r="R331" s="590"/>
      <c r="S331" s="590"/>
      <c r="T331" s="591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0"/>
      <c r="B332" s="596"/>
      <c r="C332" s="596"/>
      <c r="D332" s="596"/>
      <c r="E332" s="596"/>
      <c r="F332" s="596"/>
      <c r="G332" s="596"/>
      <c r="H332" s="596"/>
      <c r="I332" s="596"/>
      <c r="J332" s="596"/>
      <c r="K332" s="596"/>
      <c r="L332" s="596"/>
      <c r="M332" s="596"/>
      <c r="N332" s="596"/>
      <c r="O332" s="601"/>
      <c r="P332" s="597" t="s">
        <v>71</v>
      </c>
      <c r="Q332" s="598"/>
      <c r="R332" s="598"/>
      <c r="S332" s="598"/>
      <c r="T332" s="598"/>
      <c r="U332" s="598"/>
      <c r="V332" s="599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6"/>
      <c r="B333" s="596"/>
      <c r="C333" s="596"/>
      <c r="D333" s="596"/>
      <c r="E333" s="596"/>
      <c r="F333" s="596"/>
      <c r="G333" s="596"/>
      <c r="H333" s="596"/>
      <c r="I333" s="596"/>
      <c r="J333" s="596"/>
      <c r="K333" s="596"/>
      <c r="L333" s="596"/>
      <c r="M333" s="596"/>
      <c r="N333" s="596"/>
      <c r="O333" s="601"/>
      <c r="P333" s="597" t="s">
        <v>71</v>
      </c>
      <c r="Q333" s="598"/>
      <c r="R333" s="598"/>
      <c r="S333" s="598"/>
      <c r="T333" s="598"/>
      <c r="U333" s="598"/>
      <c r="V333" s="599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5" t="s">
        <v>531</v>
      </c>
      <c r="B334" s="596"/>
      <c r="C334" s="596"/>
      <c r="D334" s="596"/>
      <c r="E334" s="596"/>
      <c r="F334" s="596"/>
      <c r="G334" s="596"/>
      <c r="H334" s="596"/>
      <c r="I334" s="596"/>
      <c r="J334" s="596"/>
      <c r="K334" s="596"/>
      <c r="L334" s="596"/>
      <c r="M334" s="596"/>
      <c r="N334" s="596"/>
      <c r="O334" s="596"/>
      <c r="P334" s="596"/>
      <c r="Q334" s="596"/>
      <c r="R334" s="596"/>
      <c r="S334" s="596"/>
      <c r="T334" s="596"/>
      <c r="U334" s="596"/>
      <c r="V334" s="596"/>
      <c r="W334" s="596"/>
      <c r="X334" s="596"/>
      <c r="Y334" s="596"/>
      <c r="Z334" s="596"/>
      <c r="AA334" s="578"/>
      <c r="AB334" s="578"/>
      <c r="AC334" s="578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93">
        <v>4680115881808</v>
      </c>
      <c r="E335" s="594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0"/>
      <c r="R335" s="590"/>
      <c r="S335" s="590"/>
      <c r="T335" s="591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93">
        <v>4680115881822</v>
      </c>
      <c r="E336" s="594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7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0"/>
      <c r="R336" s="590"/>
      <c r="S336" s="590"/>
      <c r="T336" s="591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93">
        <v>4680115880016</v>
      </c>
      <c r="E337" s="594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0"/>
      <c r="R337" s="590"/>
      <c r="S337" s="590"/>
      <c r="T337" s="591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0"/>
      <c r="B338" s="596"/>
      <c r="C338" s="596"/>
      <c r="D338" s="596"/>
      <c r="E338" s="596"/>
      <c r="F338" s="596"/>
      <c r="G338" s="596"/>
      <c r="H338" s="596"/>
      <c r="I338" s="596"/>
      <c r="J338" s="596"/>
      <c r="K338" s="596"/>
      <c r="L338" s="596"/>
      <c r="M338" s="596"/>
      <c r="N338" s="596"/>
      <c r="O338" s="601"/>
      <c r="P338" s="597" t="s">
        <v>71</v>
      </c>
      <c r="Q338" s="598"/>
      <c r="R338" s="598"/>
      <c r="S338" s="598"/>
      <c r="T338" s="598"/>
      <c r="U338" s="598"/>
      <c r="V338" s="599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6"/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601"/>
      <c r="P339" s="597" t="s">
        <v>71</v>
      </c>
      <c r="Q339" s="598"/>
      <c r="R339" s="598"/>
      <c r="S339" s="598"/>
      <c r="T339" s="598"/>
      <c r="U339" s="598"/>
      <c r="V339" s="599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8" t="s">
        <v>540</v>
      </c>
      <c r="B340" s="596"/>
      <c r="C340" s="596"/>
      <c r="D340" s="596"/>
      <c r="E340" s="596"/>
      <c r="F340" s="596"/>
      <c r="G340" s="596"/>
      <c r="H340" s="596"/>
      <c r="I340" s="596"/>
      <c r="J340" s="596"/>
      <c r="K340" s="596"/>
      <c r="L340" s="596"/>
      <c r="M340" s="596"/>
      <c r="N340" s="596"/>
      <c r="O340" s="596"/>
      <c r="P340" s="596"/>
      <c r="Q340" s="596"/>
      <c r="R340" s="596"/>
      <c r="S340" s="596"/>
      <c r="T340" s="596"/>
      <c r="U340" s="596"/>
      <c r="V340" s="596"/>
      <c r="W340" s="596"/>
      <c r="X340" s="596"/>
      <c r="Y340" s="596"/>
      <c r="Z340" s="596"/>
      <c r="AA340" s="577"/>
      <c r="AB340" s="577"/>
      <c r="AC340" s="577"/>
    </row>
    <row r="341" spans="1:68" ht="14.25" hidden="1" customHeight="1" x14ac:dyDescent="0.25">
      <c r="A341" s="595" t="s">
        <v>73</v>
      </c>
      <c r="B341" s="596"/>
      <c r="C341" s="596"/>
      <c r="D341" s="596"/>
      <c r="E341" s="596"/>
      <c r="F341" s="596"/>
      <c r="G341" s="596"/>
      <c r="H341" s="596"/>
      <c r="I341" s="596"/>
      <c r="J341" s="596"/>
      <c r="K341" s="596"/>
      <c r="L341" s="596"/>
      <c r="M341" s="596"/>
      <c r="N341" s="596"/>
      <c r="O341" s="596"/>
      <c r="P341" s="596"/>
      <c r="Q341" s="596"/>
      <c r="R341" s="596"/>
      <c r="S341" s="596"/>
      <c r="T341" s="596"/>
      <c r="U341" s="596"/>
      <c r="V341" s="596"/>
      <c r="W341" s="596"/>
      <c r="X341" s="596"/>
      <c r="Y341" s="596"/>
      <c r="Z341" s="596"/>
      <c r="AA341" s="578"/>
      <c r="AB341" s="578"/>
      <c r="AC341" s="578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93">
        <v>4607091387919</v>
      </c>
      <c r="E342" s="594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0"/>
      <c r="R342" s="590"/>
      <c r="S342" s="590"/>
      <c r="T342" s="591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93">
        <v>4680115883604</v>
      </c>
      <c r="E343" s="594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0"/>
      <c r="R343" s="590"/>
      <c r="S343" s="590"/>
      <c r="T343" s="591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93">
        <v>4680115883567</v>
      </c>
      <c r="E344" s="594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7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0"/>
      <c r="R344" s="590"/>
      <c r="S344" s="590"/>
      <c r="T344" s="591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0"/>
      <c r="B345" s="596"/>
      <c r="C345" s="596"/>
      <c r="D345" s="596"/>
      <c r="E345" s="596"/>
      <c r="F345" s="596"/>
      <c r="G345" s="596"/>
      <c r="H345" s="596"/>
      <c r="I345" s="596"/>
      <c r="J345" s="596"/>
      <c r="K345" s="596"/>
      <c r="L345" s="596"/>
      <c r="M345" s="596"/>
      <c r="N345" s="596"/>
      <c r="O345" s="601"/>
      <c r="P345" s="597" t="s">
        <v>71</v>
      </c>
      <c r="Q345" s="598"/>
      <c r="R345" s="598"/>
      <c r="S345" s="598"/>
      <c r="T345" s="598"/>
      <c r="U345" s="598"/>
      <c r="V345" s="599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6"/>
      <c r="B346" s="596"/>
      <c r="C346" s="596"/>
      <c r="D346" s="596"/>
      <c r="E346" s="596"/>
      <c r="F346" s="596"/>
      <c r="G346" s="596"/>
      <c r="H346" s="596"/>
      <c r="I346" s="596"/>
      <c r="J346" s="596"/>
      <c r="K346" s="596"/>
      <c r="L346" s="596"/>
      <c r="M346" s="596"/>
      <c r="N346" s="596"/>
      <c r="O346" s="601"/>
      <c r="P346" s="597" t="s">
        <v>71</v>
      </c>
      <c r="Q346" s="598"/>
      <c r="R346" s="598"/>
      <c r="S346" s="598"/>
      <c r="T346" s="598"/>
      <c r="U346" s="598"/>
      <c r="V346" s="599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6" t="s">
        <v>550</v>
      </c>
      <c r="B347" s="617"/>
      <c r="C347" s="617"/>
      <c r="D347" s="617"/>
      <c r="E347" s="617"/>
      <c r="F347" s="617"/>
      <c r="G347" s="617"/>
      <c r="H347" s="617"/>
      <c r="I347" s="617"/>
      <c r="J347" s="617"/>
      <c r="K347" s="617"/>
      <c r="L347" s="617"/>
      <c r="M347" s="617"/>
      <c r="N347" s="617"/>
      <c r="O347" s="617"/>
      <c r="P347" s="617"/>
      <c r="Q347" s="617"/>
      <c r="R347" s="617"/>
      <c r="S347" s="617"/>
      <c r="T347" s="617"/>
      <c r="U347" s="617"/>
      <c r="V347" s="617"/>
      <c r="W347" s="617"/>
      <c r="X347" s="617"/>
      <c r="Y347" s="617"/>
      <c r="Z347" s="617"/>
      <c r="AA347" s="48"/>
      <c r="AB347" s="48"/>
      <c r="AC347" s="48"/>
    </row>
    <row r="348" spans="1:68" ht="16.5" hidden="1" customHeight="1" x14ac:dyDescent="0.25">
      <c r="A348" s="648" t="s">
        <v>551</v>
      </c>
      <c r="B348" s="596"/>
      <c r="C348" s="596"/>
      <c r="D348" s="596"/>
      <c r="E348" s="596"/>
      <c r="F348" s="596"/>
      <c r="G348" s="596"/>
      <c r="H348" s="596"/>
      <c r="I348" s="596"/>
      <c r="J348" s="596"/>
      <c r="K348" s="596"/>
      <c r="L348" s="596"/>
      <c r="M348" s="596"/>
      <c r="N348" s="596"/>
      <c r="O348" s="596"/>
      <c r="P348" s="596"/>
      <c r="Q348" s="596"/>
      <c r="R348" s="596"/>
      <c r="S348" s="596"/>
      <c r="T348" s="596"/>
      <c r="U348" s="596"/>
      <c r="V348" s="596"/>
      <c r="W348" s="596"/>
      <c r="X348" s="596"/>
      <c r="Y348" s="596"/>
      <c r="Z348" s="596"/>
      <c r="AA348" s="577"/>
      <c r="AB348" s="577"/>
      <c r="AC348" s="577"/>
    </row>
    <row r="349" spans="1:68" ht="14.25" hidden="1" customHeight="1" x14ac:dyDescent="0.25">
      <c r="A349" s="595" t="s">
        <v>102</v>
      </c>
      <c r="B349" s="596"/>
      <c r="C349" s="596"/>
      <c r="D349" s="596"/>
      <c r="E349" s="596"/>
      <c r="F349" s="596"/>
      <c r="G349" s="596"/>
      <c r="H349" s="596"/>
      <c r="I349" s="596"/>
      <c r="J349" s="596"/>
      <c r="K349" s="596"/>
      <c r="L349" s="596"/>
      <c r="M349" s="596"/>
      <c r="N349" s="596"/>
      <c r="O349" s="596"/>
      <c r="P349" s="596"/>
      <c r="Q349" s="596"/>
      <c r="R349" s="596"/>
      <c r="S349" s="596"/>
      <c r="T349" s="596"/>
      <c r="U349" s="596"/>
      <c r="V349" s="596"/>
      <c r="W349" s="596"/>
      <c r="X349" s="596"/>
      <c r="Y349" s="596"/>
      <c r="Z349" s="596"/>
      <c r="AA349" s="578"/>
      <c r="AB349" s="578"/>
      <c r="AC349" s="578"/>
    </row>
    <row r="350" spans="1:68" ht="37.5" hidden="1" customHeight="1" x14ac:dyDescent="0.25">
      <c r="A350" s="54" t="s">
        <v>552</v>
      </c>
      <c r="B350" s="54" t="s">
        <v>553</v>
      </c>
      <c r="C350" s="31">
        <v>4301011869</v>
      </c>
      <c r="D350" s="593">
        <v>4680115884847</v>
      </c>
      <c r="E350" s="594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0"/>
      <c r="R350" s="590"/>
      <c r="S350" s="590"/>
      <c r="T350" s="591"/>
      <c r="U350" s="34"/>
      <c r="V350" s="34"/>
      <c r="W350" s="35" t="s">
        <v>69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3">
        <v>4680115884854</v>
      </c>
      <c r="E351" s="594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0"/>
      <c r="R351" s="590"/>
      <c r="S351" s="590"/>
      <c r="T351" s="591"/>
      <c r="U351" s="34"/>
      <c r="V351" s="34"/>
      <c r="W351" s="35" t="s">
        <v>69</v>
      </c>
      <c r="X351" s="583">
        <v>391</v>
      </c>
      <c r="Y351" s="584">
        <f t="shared" si="58"/>
        <v>405</v>
      </c>
      <c r="Z351" s="36">
        <f>IFERROR(IF(Y351=0,"",ROUNDUP(Y351/H351,0)*0.02175),"")</f>
        <v>0.58724999999999994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403.512</v>
      </c>
      <c r="BN351" s="64">
        <f t="shared" si="60"/>
        <v>417.96000000000004</v>
      </c>
      <c r="BO351" s="64">
        <f t="shared" si="61"/>
        <v>0.54305555555555551</v>
      </c>
      <c r="BP351" s="64">
        <f t="shared" si="62"/>
        <v>0.5625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3">
        <v>4607091383997</v>
      </c>
      <c r="E352" s="594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0"/>
      <c r="R352" s="590"/>
      <c r="S352" s="590"/>
      <c r="T352" s="591"/>
      <c r="U352" s="34"/>
      <c r="V352" s="34"/>
      <c r="W352" s="35" t="s">
        <v>69</v>
      </c>
      <c r="X352" s="583">
        <v>453</v>
      </c>
      <c r="Y352" s="584">
        <f t="shared" si="58"/>
        <v>465</v>
      </c>
      <c r="Z352" s="36">
        <f>IFERROR(IF(Y352=0,"",ROUNDUP(Y352/H352,0)*0.02175),"")</f>
        <v>0.6742499999999999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467.49600000000004</v>
      </c>
      <c r="BN352" s="64">
        <f t="shared" si="60"/>
        <v>479.88</v>
      </c>
      <c r="BO352" s="64">
        <f t="shared" si="61"/>
        <v>0.62916666666666665</v>
      </c>
      <c r="BP352" s="64">
        <f t="shared" si="62"/>
        <v>0.64583333333333326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3">
        <v>4680115884830</v>
      </c>
      <c r="E353" s="594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0"/>
      <c r="R353" s="590"/>
      <c r="S353" s="590"/>
      <c r="T353" s="591"/>
      <c r="U353" s="34"/>
      <c r="V353" s="34"/>
      <c r="W353" s="35" t="s">
        <v>69</v>
      </c>
      <c r="X353" s="583">
        <v>297</v>
      </c>
      <c r="Y353" s="584">
        <f t="shared" si="58"/>
        <v>300</v>
      </c>
      <c r="Z353" s="36">
        <f>IFERROR(IF(Y353=0,"",ROUNDUP(Y353/H353,0)*0.02175),"")</f>
        <v>0.43499999999999994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306.50400000000002</v>
      </c>
      <c r="BN353" s="64">
        <f t="shared" si="60"/>
        <v>309.60000000000002</v>
      </c>
      <c r="BO353" s="64">
        <f t="shared" si="61"/>
        <v>0.41249999999999998</v>
      </c>
      <c r="BP353" s="64">
        <f t="shared" si="62"/>
        <v>0.41666666666666663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93">
        <v>4680115882638</v>
      </c>
      <c r="E354" s="594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0"/>
      <c r="R354" s="590"/>
      <c r="S354" s="590"/>
      <c r="T354" s="591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93">
        <v>4680115884922</v>
      </c>
      <c r="E355" s="594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0"/>
      <c r="R355" s="590"/>
      <c r="S355" s="590"/>
      <c r="T355" s="591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93">
        <v>4680115884861</v>
      </c>
      <c r="E356" s="594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0"/>
      <c r="R356" s="590"/>
      <c r="S356" s="590"/>
      <c r="T356" s="591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0"/>
      <c r="B357" s="596"/>
      <c r="C357" s="596"/>
      <c r="D357" s="596"/>
      <c r="E357" s="596"/>
      <c r="F357" s="596"/>
      <c r="G357" s="596"/>
      <c r="H357" s="596"/>
      <c r="I357" s="596"/>
      <c r="J357" s="596"/>
      <c r="K357" s="596"/>
      <c r="L357" s="596"/>
      <c r="M357" s="596"/>
      <c r="N357" s="596"/>
      <c r="O357" s="601"/>
      <c r="P357" s="597" t="s">
        <v>71</v>
      </c>
      <c r="Q357" s="598"/>
      <c r="R357" s="598"/>
      <c r="S357" s="598"/>
      <c r="T357" s="598"/>
      <c r="U357" s="598"/>
      <c r="V357" s="599"/>
      <c r="W357" s="37" t="s">
        <v>72</v>
      </c>
      <c r="X357" s="585">
        <f>IFERROR(X350/H350,"0")+IFERROR(X351/H351,"0")+IFERROR(X352/H352,"0")+IFERROR(X353/H353,"0")+IFERROR(X354/H354,"0")+IFERROR(X355/H355,"0")+IFERROR(X356/H356,"0")</f>
        <v>76.066666666666663</v>
      </c>
      <c r="Y357" s="585">
        <f>IFERROR(Y350/H350,"0")+IFERROR(Y351/H351,"0")+IFERROR(Y352/H352,"0")+IFERROR(Y353/H353,"0")+IFERROR(Y354/H354,"0")+IFERROR(Y355/H355,"0")+IFERROR(Y356/H356,"0")</f>
        <v>78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1.6964999999999999</v>
      </c>
      <c r="AA357" s="586"/>
      <c r="AB357" s="586"/>
      <c r="AC357" s="586"/>
    </row>
    <row r="358" spans="1:68" x14ac:dyDescent="0.2">
      <c r="A358" s="596"/>
      <c r="B358" s="596"/>
      <c r="C358" s="596"/>
      <c r="D358" s="596"/>
      <c r="E358" s="596"/>
      <c r="F358" s="596"/>
      <c r="G358" s="596"/>
      <c r="H358" s="596"/>
      <c r="I358" s="596"/>
      <c r="J358" s="596"/>
      <c r="K358" s="596"/>
      <c r="L358" s="596"/>
      <c r="M358" s="596"/>
      <c r="N358" s="596"/>
      <c r="O358" s="601"/>
      <c r="P358" s="597" t="s">
        <v>71</v>
      </c>
      <c r="Q358" s="598"/>
      <c r="R358" s="598"/>
      <c r="S358" s="598"/>
      <c r="T358" s="598"/>
      <c r="U358" s="598"/>
      <c r="V358" s="599"/>
      <c r="W358" s="37" t="s">
        <v>69</v>
      </c>
      <c r="X358" s="585">
        <f>IFERROR(SUM(X350:X356),"0")</f>
        <v>1141</v>
      </c>
      <c r="Y358" s="585">
        <f>IFERROR(SUM(Y350:Y356),"0")</f>
        <v>1170</v>
      </c>
      <c r="Z358" s="37"/>
      <c r="AA358" s="586"/>
      <c r="AB358" s="586"/>
      <c r="AC358" s="586"/>
    </row>
    <row r="359" spans="1:68" ht="14.25" hidden="1" customHeight="1" x14ac:dyDescent="0.25">
      <c r="A359" s="595" t="s">
        <v>134</v>
      </c>
      <c r="B359" s="596"/>
      <c r="C359" s="596"/>
      <c r="D359" s="596"/>
      <c r="E359" s="596"/>
      <c r="F359" s="596"/>
      <c r="G359" s="596"/>
      <c r="H359" s="596"/>
      <c r="I359" s="596"/>
      <c r="J359" s="596"/>
      <c r="K359" s="596"/>
      <c r="L359" s="596"/>
      <c r="M359" s="596"/>
      <c r="N359" s="596"/>
      <c r="O359" s="596"/>
      <c r="P359" s="596"/>
      <c r="Q359" s="596"/>
      <c r="R359" s="596"/>
      <c r="S359" s="596"/>
      <c r="T359" s="596"/>
      <c r="U359" s="596"/>
      <c r="V359" s="596"/>
      <c r="W359" s="596"/>
      <c r="X359" s="596"/>
      <c r="Y359" s="596"/>
      <c r="Z359" s="596"/>
      <c r="AA359" s="578"/>
      <c r="AB359" s="578"/>
      <c r="AC359" s="578"/>
    </row>
    <row r="360" spans="1:68" ht="27" hidden="1" customHeight="1" x14ac:dyDescent="0.25">
      <c r="A360" s="54" t="s">
        <v>571</v>
      </c>
      <c r="B360" s="54" t="s">
        <v>572</v>
      </c>
      <c r="C360" s="31">
        <v>4301020178</v>
      </c>
      <c r="D360" s="593">
        <v>4607091383980</v>
      </c>
      <c r="E360" s="594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0"/>
      <c r="R360" s="590"/>
      <c r="S360" s="590"/>
      <c r="T360" s="591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93">
        <v>4607091384178</v>
      </c>
      <c r="E361" s="594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0"/>
      <c r="R361" s="590"/>
      <c r="S361" s="590"/>
      <c r="T361" s="591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0"/>
      <c r="B362" s="596"/>
      <c r="C362" s="596"/>
      <c r="D362" s="596"/>
      <c r="E362" s="596"/>
      <c r="F362" s="596"/>
      <c r="G362" s="596"/>
      <c r="H362" s="596"/>
      <c r="I362" s="596"/>
      <c r="J362" s="596"/>
      <c r="K362" s="596"/>
      <c r="L362" s="596"/>
      <c r="M362" s="596"/>
      <c r="N362" s="596"/>
      <c r="O362" s="601"/>
      <c r="P362" s="597" t="s">
        <v>71</v>
      </c>
      <c r="Q362" s="598"/>
      <c r="R362" s="598"/>
      <c r="S362" s="598"/>
      <c r="T362" s="598"/>
      <c r="U362" s="598"/>
      <c r="V362" s="599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hidden="1" x14ac:dyDescent="0.2">
      <c r="A363" s="596"/>
      <c r="B363" s="596"/>
      <c r="C363" s="596"/>
      <c r="D363" s="596"/>
      <c r="E363" s="596"/>
      <c r="F363" s="596"/>
      <c r="G363" s="596"/>
      <c r="H363" s="596"/>
      <c r="I363" s="596"/>
      <c r="J363" s="596"/>
      <c r="K363" s="596"/>
      <c r="L363" s="596"/>
      <c r="M363" s="596"/>
      <c r="N363" s="596"/>
      <c r="O363" s="601"/>
      <c r="P363" s="597" t="s">
        <v>71</v>
      </c>
      <c r="Q363" s="598"/>
      <c r="R363" s="598"/>
      <c r="S363" s="598"/>
      <c r="T363" s="598"/>
      <c r="U363" s="598"/>
      <c r="V363" s="599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hidden="1" customHeight="1" x14ac:dyDescent="0.25">
      <c r="A364" s="595" t="s">
        <v>73</v>
      </c>
      <c r="B364" s="596"/>
      <c r="C364" s="596"/>
      <c r="D364" s="596"/>
      <c r="E364" s="596"/>
      <c r="F364" s="596"/>
      <c r="G364" s="596"/>
      <c r="H364" s="596"/>
      <c r="I364" s="596"/>
      <c r="J364" s="596"/>
      <c r="K364" s="596"/>
      <c r="L364" s="596"/>
      <c r="M364" s="596"/>
      <c r="N364" s="596"/>
      <c r="O364" s="596"/>
      <c r="P364" s="596"/>
      <c r="Q364" s="596"/>
      <c r="R364" s="596"/>
      <c r="S364" s="596"/>
      <c r="T364" s="596"/>
      <c r="U364" s="596"/>
      <c r="V364" s="596"/>
      <c r="W364" s="596"/>
      <c r="X364" s="596"/>
      <c r="Y364" s="596"/>
      <c r="Z364" s="596"/>
      <c r="AA364" s="578"/>
      <c r="AB364" s="578"/>
      <c r="AC364" s="578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93">
        <v>4607091383928</v>
      </c>
      <c r="E365" s="594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0"/>
      <c r="R365" s="590"/>
      <c r="S365" s="590"/>
      <c r="T365" s="591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3">
        <v>4607091384260</v>
      </c>
      <c r="E366" s="594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0"/>
      <c r="R366" s="590"/>
      <c r="S366" s="590"/>
      <c r="T366" s="591"/>
      <c r="U366" s="34"/>
      <c r="V366" s="34"/>
      <c r="W366" s="35" t="s">
        <v>69</v>
      </c>
      <c r="X366" s="583">
        <v>15</v>
      </c>
      <c r="Y366" s="584">
        <f>IFERROR(IF(X366="",0,CEILING((X366/$H366),1)*$H366),"")</f>
        <v>18</v>
      </c>
      <c r="Z366" s="36">
        <f>IFERROR(IF(Y366=0,"",ROUNDUP(Y366/H366,0)*0.01898),"")</f>
        <v>3.7960000000000001E-2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15.865</v>
      </c>
      <c r="BN366" s="64">
        <f>IFERROR(Y366*I366/H366,"0")</f>
        <v>19.038</v>
      </c>
      <c r="BO366" s="64">
        <f>IFERROR(1/J366*(X366/H366),"0")</f>
        <v>2.6041666666666668E-2</v>
      </c>
      <c r="BP366" s="64">
        <f>IFERROR(1/J366*(Y366/H366),"0")</f>
        <v>3.125E-2</v>
      </c>
    </row>
    <row r="367" spans="1:68" x14ac:dyDescent="0.2">
      <c r="A367" s="600"/>
      <c r="B367" s="596"/>
      <c r="C367" s="596"/>
      <c r="D367" s="596"/>
      <c r="E367" s="596"/>
      <c r="F367" s="596"/>
      <c r="G367" s="596"/>
      <c r="H367" s="596"/>
      <c r="I367" s="596"/>
      <c r="J367" s="596"/>
      <c r="K367" s="596"/>
      <c r="L367" s="596"/>
      <c r="M367" s="596"/>
      <c r="N367" s="596"/>
      <c r="O367" s="601"/>
      <c r="P367" s="597" t="s">
        <v>71</v>
      </c>
      <c r="Q367" s="598"/>
      <c r="R367" s="598"/>
      <c r="S367" s="598"/>
      <c r="T367" s="598"/>
      <c r="U367" s="598"/>
      <c r="V367" s="599"/>
      <c r="W367" s="37" t="s">
        <v>72</v>
      </c>
      <c r="X367" s="585">
        <f>IFERROR(X365/H365,"0")+IFERROR(X366/H366,"0")</f>
        <v>1.6666666666666667</v>
      </c>
      <c r="Y367" s="585">
        <f>IFERROR(Y365/H365,"0")+IFERROR(Y366/H366,"0")</f>
        <v>2</v>
      </c>
      <c r="Z367" s="585">
        <f>IFERROR(IF(Z365="",0,Z365),"0")+IFERROR(IF(Z366="",0,Z366),"0")</f>
        <v>3.7960000000000001E-2</v>
      </c>
      <c r="AA367" s="586"/>
      <c r="AB367" s="586"/>
      <c r="AC367" s="586"/>
    </row>
    <row r="368" spans="1:68" x14ac:dyDescent="0.2">
      <c r="A368" s="596"/>
      <c r="B368" s="596"/>
      <c r="C368" s="596"/>
      <c r="D368" s="596"/>
      <c r="E368" s="596"/>
      <c r="F368" s="596"/>
      <c r="G368" s="596"/>
      <c r="H368" s="596"/>
      <c r="I368" s="596"/>
      <c r="J368" s="596"/>
      <c r="K368" s="596"/>
      <c r="L368" s="596"/>
      <c r="M368" s="596"/>
      <c r="N368" s="596"/>
      <c r="O368" s="601"/>
      <c r="P368" s="597" t="s">
        <v>71</v>
      </c>
      <c r="Q368" s="598"/>
      <c r="R368" s="598"/>
      <c r="S368" s="598"/>
      <c r="T368" s="598"/>
      <c r="U368" s="598"/>
      <c r="V368" s="599"/>
      <c r="W368" s="37" t="s">
        <v>69</v>
      </c>
      <c r="X368" s="585">
        <f>IFERROR(SUM(X365:X366),"0")</f>
        <v>15</v>
      </c>
      <c r="Y368" s="585">
        <f>IFERROR(SUM(Y365:Y366),"0")</f>
        <v>18</v>
      </c>
      <c r="Z368" s="37"/>
      <c r="AA368" s="586"/>
      <c r="AB368" s="586"/>
      <c r="AC368" s="586"/>
    </row>
    <row r="369" spans="1:68" ht="14.25" hidden="1" customHeight="1" x14ac:dyDescent="0.25">
      <c r="A369" s="595" t="s">
        <v>169</v>
      </c>
      <c r="B369" s="596"/>
      <c r="C369" s="596"/>
      <c r="D369" s="596"/>
      <c r="E369" s="596"/>
      <c r="F369" s="596"/>
      <c r="G369" s="596"/>
      <c r="H369" s="596"/>
      <c r="I369" s="596"/>
      <c r="J369" s="596"/>
      <c r="K369" s="596"/>
      <c r="L369" s="596"/>
      <c r="M369" s="596"/>
      <c r="N369" s="596"/>
      <c r="O369" s="596"/>
      <c r="P369" s="596"/>
      <c r="Q369" s="596"/>
      <c r="R369" s="596"/>
      <c r="S369" s="596"/>
      <c r="T369" s="596"/>
      <c r="U369" s="596"/>
      <c r="V369" s="596"/>
      <c r="W369" s="596"/>
      <c r="X369" s="596"/>
      <c r="Y369" s="596"/>
      <c r="Z369" s="596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3">
        <v>4607091384673</v>
      </c>
      <c r="E370" s="594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1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0"/>
      <c r="R370" s="590"/>
      <c r="S370" s="590"/>
      <c r="T370" s="591"/>
      <c r="U370" s="34"/>
      <c r="V370" s="34"/>
      <c r="W370" s="35" t="s">
        <v>69</v>
      </c>
      <c r="X370" s="583">
        <v>40</v>
      </c>
      <c r="Y370" s="584">
        <f>IFERROR(IF(X370="",0,CEILING((X370/$H370),1)*$H370),"")</f>
        <v>45</v>
      </c>
      <c r="Z370" s="36">
        <f>IFERROR(IF(Y370=0,"",ROUNDUP(Y370/H370,0)*0.01898),"")</f>
        <v>9.4899999999999998E-2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42.306666666666665</v>
      </c>
      <c r="BN370" s="64">
        <f>IFERROR(Y370*I370/H370,"0")</f>
        <v>47.594999999999999</v>
      </c>
      <c r="BO370" s="64">
        <f>IFERROR(1/J370*(X370/H370),"0")</f>
        <v>6.9444444444444448E-2</v>
      </c>
      <c r="BP370" s="64">
        <f>IFERROR(1/J370*(Y370/H370),"0")</f>
        <v>7.8125E-2</v>
      </c>
    </row>
    <row r="371" spans="1:68" x14ac:dyDescent="0.2">
      <c r="A371" s="600"/>
      <c r="B371" s="596"/>
      <c r="C371" s="596"/>
      <c r="D371" s="596"/>
      <c r="E371" s="596"/>
      <c r="F371" s="596"/>
      <c r="G371" s="596"/>
      <c r="H371" s="596"/>
      <c r="I371" s="596"/>
      <c r="J371" s="596"/>
      <c r="K371" s="596"/>
      <c r="L371" s="596"/>
      <c r="M371" s="596"/>
      <c r="N371" s="596"/>
      <c r="O371" s="601"/>
      <c r="P371" s="597" t="s">
        <v>71</v>
      </c>
      <c r="Q371" s="598"/>
      <c r="R371" s="598"/>
      <c r="S371" s="598"/>
      <c r="T371" s="598"/>
      <c r="U371" s="598"/>
      <c r="V371" s="599"/>
      <c r="W371" s="37" t="s">
        <v>72</v>
      </c>
      <c r="X371" s="585">
        <f>IFERROR(X370/H370,"0")</f>
        <v>4.4444444444444446</v>
      </c>
      <c r="Y371" s="585">
        <f>IFERROR(Y370/H370,"0")</f>
        <v>5</v>
      </c>
      <c r="Z371" s="585">
        <f>IFERROR(IF(Z370="",0,Z370),"0")</f>
        <v>9.4899999999999998E-2</v>
      </c>
      <c r="AA371" s="586"/>
      <c r="AB371" s="586"/>
      <c r="AC371" s="586"/>
    </row>
    <row r="372" spans="1:68" x14ac:dyDescent="0.2">
      <c r="A372" s="596"/>
      <c r="B372" s="596"/>
      <c r="C372" s="596"/>
      <c r="D372" s="596"/>
      <c r="E372" s="596"/>
      <c r="F372" s="596"/>
      <c r="G372" s="596"/>
      <c r="H372" s="596"/>
      <c r="I372" s="596"/>
      <c r="J372" s="596"/>
      <c r="K372" s="596"/>
      <c r="L372" s="596"/>
      <c r="M372" s="596"/>
      <c r="N372" s="596"/>
      <c r="O372" s="601"/>
      <c r="P372" s="597" t="s">
        <v>71</v>
      </c>
      <c r="Q372" s="598"/>
      <c r="R372" s="598"/>
      <c r="S372" s="598"/>
      <c r="T372" s="598"/>
      <c r="U372" s="598"/>
      <c r="V372" s="599"/>
      <c r="W372" s="37" t="s">
        <v>69</v>
      </c>
      <c r="X372" s="585">
        <f>IFERROR(SUM(X370:X370),"0")</f>
        <v>40</v>
      </c>
      <c r="Y372" s="585">
        <f>IFERROR(SUM(Y370:Y370),"0")</f>
        <v>45</v>
      </c>
      <c r="Z372" s="37"/>
      <c r="AA372" s="586"/>
      <c r="AB372" s="586"/>
      <c r="AC372" s="586"/>
    </row>
    <row r="373" spans="1:68" ht="16.5" hidden="1" customHeight="1" x14ac:dyDescent="0.25">
      <c r="A373" s="648" t="s">
        <v>585</v>
      </c>
      <c r="B373" s="596"/>
      <c r="C373" s="596"/>
      <c r="D373" s="596"/>
      <c r="E373" s="596"/>
      <c r="F373" s="596"/>
      <c r="G373" s="596"/>
      <c r="H373" s="596"/>
      <c r="I373" s="596"/>
      <c r="J373" s="596"/>
      <c r="K373" s="596"/>
      <c r="L373" s="596"/>
      <c r="M373" s="596"/>
      <c r="N373" s="596"/>
      <c r="O373" s="596"/>
      <c r="P373" s="596"/>
      <c r="Q373" s="596"/>
      <c r="R373" s="596"/>
      <c r="S373" s="596"/>
      <c r="T373" s="596"/>
      <c r="U373" s="596"/>
      <c r="V373" s="596"/>
      <c r="W373" s="596"/>
      <c r="X373" s="596"/>
      <c r="Y373" s="596"/>
      <c r="Z373" s="596"/>
      <c r="AA373" s="577"/>
      <c r="AB373" s="577"/>
      <c r="AC373" s="577"/>
    </row>
    <row r="374" spans="1:68" ht="14.25" hidden="1" customHeight="1" x14ac:dyDescent="0.25">
      <c r="A374" s="595" t="s">
        <v>102</v>
      </c>
      <c r="B374" s="596"/>
      <c r="C374" s="596"/>
      <c r="D374" s="596"/>
      <c r="E374" s="596"/>
      <c r="F374" s="596"/>
      <c r="G374" s="596"/>
      <c r="H374" s="596"/>
      <c r="I374" s="596"/>
      <c r="J374" s="596"/>
      <c r="K374" s="596"/>
      <c r="L374" s="596"/>
      <c r="M374" s="596"/>
      <c r="N374" s="596"/>
      <c r="O374" s="596"/>
      <c r="P374" s="596"/>
      <c r="Q374" s="596"/>
      <c r="R374" s="596"/>
      <c r="S374" s="596"/>
      <c r="T374" s="596"/>
      <c r="U374" s="596"/>
      <c r="V374" s="596"/>
      <c r="W374" s="596"/>
      <c r="X374" s="596"/>
      <c r="Y374" s="596"/>
      <c r="Z374" s="596"/>
      <c r="AA374" s="578"/>
      <c r="AB374" s="578"/>
      <c r="AC374" s="578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93">
        <v>4680115881907</v>
      </c>
      <c r="E375" s="594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8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0"/>
      <c r="R375" s="590"/>
      <c r="S375" s="590"/>
      <c r="T375" s="591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93">
        <v>4680115884892</v>
      </c>
      <c r="E376" s="594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0"/>
      <c r="R376" s="590"/>
      <c r="S376" s="590"/>
      <c r="T376" s="591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93">
        <v>4680115884885</v>
      </c>
      <c r="E377" s="594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0"/>
      <c r="R377" s="590"/>
      <c r="S377" s="590"/>
      <c r="T377" s="591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93">
        <v>4680115884908</v>
      </c>
      <c r="E378" s="594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0"/>
      <c r="R378" s="590"/>
      <c r="S378" s="590"/>
      <c r="T378" s="591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0"/>
      <c r="B379" s="596"/>
      <c r="C379" s="596"/>
      <c r="D379" s="596"/>
      <c r="E379" s="596"/>
      <c r="F379" s="596"/>
      <c r="G379" s="596"/>
      <c r="H379" s="596"/>
      <c r="I379" s="596"/>
      <c r="J379" s="596"/>
      <c r="K379" s="596"/>
      <c r="L379" s="596"/>
      <c r="M379" s="596"/>
      <c r="N379" s="596"/>
      <c r="O379" s="601"/>
      <c r="P379" s="597" t="s">
        <v>71</v>
      </c>
      <c r="Q379" s="598"/>
      <c r="R379" s="598"/>
      <c r="S379" s="598"/>
      <c r="T379" s="598"/>
      <c r="U379" s="598"/>
      <c r="V379" s="599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6"/>
      <c r="B380" s="596"/>
      <c r="C380" s="596"/>
      <c r="D380" s="596"/>
      <c r="E380" s="596"/>
      <c r="F380" s="596"/>
      <c r="G380" s="596"/>
      <c r="H380" s="596"/>
      <c r="I380" s="596"/>
      <c r="J380" s="596"/>
      <c r="K380" s="596"/>
      <c r="L380" s="596"/>
      <c r="M380" s="596"/>
      <c r="N380" s="596"/>
      <c r="O380" s="601"/>
      <c r="P380" s="597" t="s">
        <v>71</v>
      </c>
      <c r="Q380" s="598"/>
      <c r="R380" s="598"/>
      <c r="S380" s="598"/>
      <c r="T380" s="598"/>
      <c r="U380" s="598"/>
      <c r="V380" s="599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5" t="s">
        <v>63</v>
      </c>
      <c r="B381" s="596"/>
      <c r="C381" s="596"/>
      <c r="D381" s="596"/>
      <c r="E381" s="596"/>
      <c r="F381" s="596"/>
      <c r="G381" s="596"/>
      <c r="H381" s="596"/>
      <c r="I381" s="596"/>
      <c r="J381" s="596"/>
      <c r="K381" s="596"/>
      <c r="L381" s="596"/>
      <c r="M381" s="596"/>
      <c r="N381" s="596"/>
      <c r="O381" s="596"/>
      <c r="P381" s="596"/>
      <c r="Q381" s="596"/>
      <c r="R381" s="596"/>
      <c r="S381" s="596"/>
      <c r="T381" s="596"/>
      <c r="U381" s="596"/>
      <c r="V381" s="596"/>
      <c r="W381" s="596"/>
      <c r="X381" s="596"/>
      <c r="Y381" s="596"/>
      <c r="Z381" s="596"/>
      <c r="AA381" s="578"/>
      <c r="AB381" s="578"/>
      <c r="AC381" s="578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93">
        <v>4607091384802</v>
      </c>
      <c r="E382" s="594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0"/>
      <c r="R382" s="590"/>
      <c r="S382" s="590"/>
      <c r="T382" s="591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0"/>
      <c r="B383" s="596"/>
      <c r="C383" s="596"/>
      <c r="D383" s="596"/>
      <c r="E383" s="596"/>
      <c r="F383" s="596"/>
      <c r="G383" s="596"/>
      <c r="H383" s="596"/>
      <c r="I383" s="596"/>
      <c r="J383" s="596"/>
      <c r="K383" s="596"/>
      <c r="L383" s="596"/>
      <c r="M383" s="596"/>
      <c r="N383" s="596"/>
      <c r="O383" s="601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6"/>
      <c r="B384" s="596"/>
      <c r="C384" s="596"/>
      <c r="D384" s="596"/>
      <c r="E384" s="596"/>
      <c r="F384" s="596"/>
      <c r="G384" s="596"/>
      <c r="H384" s="596"/>
      <c r="I384" s="596"/>
      <c r="J384" s="596"/>
      <c r="K384" s="596"/>
      <c r="L384" s="596"/>
      <c r="M384" s="596"/>
      <c r="N384" s="596"/>
      <c r="O384" s="601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5" t="s">
        <v>73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3">
        <v>4607091384246</v>
      </c>
      <c r="E386" s="594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0"/>
      <c r="R386" s="590"/>
      <c r="S386" s="590"/>
      <c r="T386" s="591"/>
      <c r="U386" s="34"/>
      <c r="V386" s="34"/>
      <c r="W386" s="35" t="s">
        <v>69</v>
      </c>
      <c r="X386" s="583">
        <v>113</v>
      </c>
      <c r="Y386" s="584">
        <f>IFERROR(IF(X386="",0,CEILING((X386/$H386),1)*$H386),"")</f>
        <v>117</v>
      </c>
      <c r="Z386" s="36">
        <f>IFERROR(IF(Y386=0,"",ROUNDUP(Y386/H386,0)*0.01898),"")</f>
        <v>0.24674000000000001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119.51633333333332</v>
      </c>
      <c r="BN386" s="64">
        <f>IFERROR(Y386*I386/H386,"0")</f>
        <v>123.747</v>
      </c>
      <c r="BO386" s="64">
        <f>IFERROR(1/J386*(X386/H386),"0")</f>
        <v>0.19618055555555555</v>
      </c>
      <c r="BP386" s="64">
        <f>IFERROR(1/J386*(Y386/H386),"0")</f>
        <v>0.203125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93">
        <v>4607091384253</v>
      </c>
      <c r="E387" s="594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0"/>
      <c r="R387" s="590"/>
      <c r="S387" s="590"/>
      <c r="T387" s="591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0"/>
      <c r="B388" s="596"/>
      <c r="C388" s="596"/>
      <c r="D388" s="596"/>
      <c r="E388" s="596"/>
      <c r="F388" s="596"/>
      <c r="G388" s="596"/>
      <c r="H388" s="596"/>
      <c r="I388" s="596"/>
      <c r="J388" s="596"/>
      <c r="K388" s="596"/>
      <c r="L388" s="596"/>
      <c r="M388" s="596"/>
      <c r="N388" s="596"/>
      <c r="O388" s="601"/>
      <c r="P388" s="597" t="s">
        <v>71</v>
      </c>
      <c r="Q388" s="598"/>
      <c r="R388" s="598"/>
      <c r="S388" s="598"/>
      <c r="T388" s="598"/>
      <c r="U388" s="598"/>
      <c r="V388" s="599"/>
      <c r="W388" s="37" t="s">
        <v>72</v>
      </c>
      <c r="X388" s="585">
        <f>IFERROR(X386/H386,"0")+IFERROR(X387/H387,"0")</f>
        <v>12.555555555555555</v>
      </c>
      <c r="Y388" s="585">
        <f>IFERROR(Y386/H386,"0")+IFERROR(Y387/H387,"0")</f>
        <v>13</v>
      </c>
      <c r="Z388" s="585">
        <f>IFERROR(IF(Z386="",0,Z386),"0")+IFERROR(IF(Z387="",0,Z387),"0")</f>
        <v>0.24674000000000001</v>
      </c>
      <c r="AA388" s="586"/>
      <c r="AB388" s="586"/>
      <c r="AC388" s="586"/>
    </row>
    <row r="389" spans="1:68" x14ac:dyDescent="0.2">
      <c r="A389" s="596"/>
      <c r="B389" s="596"/>
      <c r="C389" s="596"/>
      <c r="D389" s="596"/>
      <c r="E389" s="596"/>
      <c r="F389" s="596"/>
      <c r="G389" s="596"/>
      <c r="H389" s="596"/>
      <c r="I389" s="596"/>
      <c r="J389" s="596"/>
      <c r="K389" s="596"/>
      <c r="L389" s="596"/>
      <c r="M389" s="596"/>
      <c r="N389" s="596"/>
      <c r="O389" s="601"/>
      <c r="P389" s="597" t="s">
        <v>71</v>
      </c>
      <c r="Q389" s="598"/>
      <c r="R389" s="598"/>
      <c r="S389" s="598"/>
      <c r="T389" s="598"/>
      <c r="U389" s="598"/>
      <c r="V389" s="599"/>
      <c r="W389" s="37" t="s">
        <v>69</v>
      </c>
      <c r="X389" s="585">
        <f>IFERROR(SUM(X386:X387),"0")</f>
        <v>113</v>
      </c>
      <c r="Y389" s="585">
        <f>IFERROR(SUM(Y386:Y387),"0")</f>
        <v>117</v>
      </c>
      <c r="Z389" s="37"/>
      <c r="AA389" s="586"/>
      <c r="AB389" s="586"/>
      <c r="AC389" s="586"/>
    </row>
    <row r="390" spans="1:68" ht="14.25" hidden="1" customHeight="1" x14ac:dyDescent="0.25">
      <c r="A390" s="595" t="s">
        <v>169</v>
      </c>
      <c r="B390" s="596"/>
      <c r="C390" s="596"/>
      <c r="D390" s="596"/>
      <c r="E390" s="596"/>
      <c r="F390" s="596"/>
      <c r="G390" s="596"/>
      <c r="H390" s="596"/>
      <c r="I390" s="596"/>
      <c r="J390" s="596"/>
      <c r="K390" s="596"/>
      <c r="L390" s="596"/>
      <c r="M390" s="596"/>
      <c r="N390" s="596"/>
      <c r="O390" s="596"/>
      <c r="P390" s="596"/>
      <c r="Q390" s="596"/>
      <c r="R390" s="596"/>
      <c r="S390" s="596"/>
      <c r="T390" s="596"/>
      <c r="U390" s="596"/>
      <c r="V390" s="596"/>
      <c r="W390" s="596"/>
      <c r="X390" s="596"/>
      <c r="Y390" s="596"/>
      <c r="Z390" s="596"/>
      <c r="AA390" s="578"/>
      <c r="AB390" s="578"/>
      <c r="AC390" s="578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93">
        <v>4607091389357</v>
      </c>
      <c r="E391" s="594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0"/>
      <c r="R391" s="590"/>
      <c r="S391" s="590"/>
      <c r="T391" s="591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0"/>
      <c r="B392" s="596"/>
      <c r="C392" s="596"/>
      <c r="D392" s="596"/>
      <c r="E392" s="596"/>
      <c r="F392" s="596"/>
      <c r="G392" s="596"/>
      <c r="H392" s="596"/>
      <c r="I392" s="596"/>
      <c r="J392" s="596"/>
      <c r="K392" s="596"/>
      <c r="L392" s="596"/>
      <c r="M392" s="596"/>
      <c r="N392" s="596"/>
      <c r="O392" s="601"/>
      <c r="P392" s="597" t="s">
        <v>71</v>
      </c>
      <c r="Q392" s="598"/>
      <c r="R392" s="598"/>
      <c r="S392" s="598"/>
      <c r="T392" s="598"/>
      <c r="U392" s="598"/>
      <c r="V392" s="599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6"/>
      <c r="B393" s="596"/>
      <c r="C393" s="596"/>
      <c r="D393" s="596"/>
      <c r="E393" s="596"/>
      <c r="F393" s="596"/>
      <c r="G393" s="596"/>
      <c r="H393" s="596"/>
      <c r="I393" s="596"/>
      <c r="J393" s="596"/>
      <c r="K393" s="596"/>
      <c r="L393" s="596"/>
      <c r="M393" s="596"/>
      <c r="N393" s="596"/>
      <c r="O393" s="601"/>
      <c r="P393" s="597" t="s">
        <v>71</v>
      </c>
      <c r="Q393" s="598"/>
      <c r="R393" s="598"/>
      <c r="S393" s="598"/>
      <c r="T393" s="598"/>
      <c r="U393" s="598"/>
      <c r="V393" s="599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6" t="s">
        <v>607</v>
      </c>
      <c r="B394" s="617"/>
      <c r="C394" s="617"/>
      <c r="D394" s="617"/>
      <c r="E394" s="617"/>
      <c r="F394" s="617"/>
      <c r="G394" s="617"/>
      <c r="H394" s="617"/>
      <c r="I394" s="617"/>
      <c r="J394" s="617"/>
      <c r="K394" s="617"/>
      <c r="L394" s="617"/>
      <c r="M394" s="617"/>
      <c r="N394" s="617"/>
      <c r="O394" s="617"/>
      <c r="P394" s="617"/>
      <c r="Q394" s="617"/>
      <c r="R394" s="617"/>
      <c r="S394" s="617"/>
      <c r="T394" s="617"/>
      <c r="U394" s="617"/>
      <c r="V394" s="617"/>
      <c r="W394" s="617"/>
      <c r="X394" s="617"/>
      <c r="Y394" s="617"/>
      <c r="Z394" s="617"/>
      <c r="AA394" s="48"/>
      <c r="AB394" s="48"/>
      <c r="AC394" s="48"/>
    </row>
    <row r="395" spans="1:68" ht="16.5" hidden="1" customHeight="1" x14ac:dyDescent="0.25">
      <c r="A395" s="648" t="s">
        <v>608</v>
      </c>
      <c r="B395" s="596"/>
      <c r="C395" s="596"/>
      <c r="D395" s="596"/>
      <c r="E395" s="596"/>
      <c r="F395" s="596"/>
      <c r="G395" s="596"/>
      <c r="H395" s="596"/>
      <c r="I395" s="596"/>
      <c r="J395" s="596"/>
      <c r="K395" s="596"/>
      <c r="L395" s="596"/>
      <c r="M395" s="596"/>
      <c r="N395" s="596"/>
      <c r="O395" s="596"/>
      <c r="P395" s="596"/>
      <c r="Q395" s="596"/>
      <c r="R395" s="596"/>
      <c r="S395" s="596"/>
      <c r="T395" s="596"/>
      <c r="U395" s="596"/>
      <c r="V395" s="596"/>
      <c r="W395" s="596"/>
      <c r="X395" s="596"/>
      <c r="Y395" s="596"/>
      <c r="Z395" s="596"/>
      <c r="AA395" s="577"/>
      <c r="AB395" s="577"/>
      <c r="AC395" s="577"/>
    </row>
    <row r="396" spans="1:68" ht="14.25" hidden="1" customHeight="1" x14ac:dyDescent="0.25">
      <c r="A396" s="595" t="s">
        <v>63</v>
      </c>
      <c r="B396" s="596"/>
      <c r="C396" s="596"/>
      <c r="D396" s="596"/>
      <c r="E396" s="596"/>
      <c r="F396" s="596"/>
      <c r="G396" s="596"/>
      <c r="H396" s="596"/>
      <c r="I396" s="596"/>
      <c r="J396" s="596"/>
      <c r="K396" s="596"/>
      <c r="L396" s="596"/>
      <c r="M396" s="596"/>
      <c r="N396" s="596"/>
      <c r="O396" s="596"/>
      <c r="P396" s="596"/>
      <c r="Q396" s="596"/>
      <c r="R396" s="596"/>
      <c r="S396" s="596"/>
      <c r="T396" s="596"/>
      <c r="U396" s="596"/>
      <c r="V396" s="596"/>
      <c r="W396" s="596"/>
      <c r="X396" s="596"/>
      <c r="Y396" s="596"/>
      <c r="Z396" s="596"/>
      <c r="AA396" s="578"/>
      <c r="AB396" s="578"/>
      <c r="AC396" s="578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93">
        <v>4680115886100</v>
      </c>
      <c r="E397" s="594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0"/>
      <c r="R397" s="590"/>
      <c r="S397" s="590"/>
      <c r="T397" s="591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93">
        <v>4680115886117</v>
      </c>
      <c r="E398" s="594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0"/>
      <c r="R398" s="590"/>
      <c r="S398" s="590"/>
      <c r="T398" s="591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93">
        <v>4680115886117</v>
      </c>
      <c r="E399" s="594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0"/>
      <c r="R399" s="590"/>
      <c r="S399" s="590"/>
      <c r="T399" s="591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93">
        <v>4680115886124</v>
      </c>
      <c r="E400" s="594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0"/>
      <c r="R400" s="590"/>
      <c r="S400" s="590"/>
      <c r="T400" s="591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93">
        <v>4680115883147</v>
      </c>
      <c r="E401" s="594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0"/>
      <c r="R401" s="590"/>
      <c r="S401" s="590"/>
      <c r="T401" s="591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93">
        <v>4607091384338</v>
      </c>
      <c r="E402" s="594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0"/>
      <c r="R402" s="590"/>
      <c r="S402" s="590"/>
      <c r="T402" s="591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93">
        <v>4607091389524</v>
      </c>
      <c r="E403" s="594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0"/>
      <c r="R403" s="590"/>
      <c r="S403" s="590"/>
      <c r="T403" s="591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93">
        <v>4680115883161</v>
      </c>
      <c r="E404" s="594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0"/>
      <c r="R404" s="590"/>
      <c r="S404" s="590"/>
      <c r="T404" s="591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93">
        <v>4607091389531</v>
      </c>
      <c r="E405" s="594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0"/>
      <c r="R405" s="590"/>
      <c r="S405" s="590"/>
      <c r="T405" s="591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93">
        <v>4607091384345</v>
      </c>
      <c r="E406" s="594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0"/>
      <c r="R406" s="590"/>
      <c r="S406" s="590"/>
      <c r="T406" s="591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0"/>
      <c r="B407" s="596"/>
      <c r="C407" s="596"/>
      <c r="D407" s="596"/>
      <c r="E407" s="596"/>
      <c r="F407" s="596"/>
      <c r="G407" s="596"/>
      <c r="H407" s="596"/>
      <c r="I407" s="596"/>
      <c r="J407" s="596"/>
      <c r="K407" s="596"/>
      <c r="L407" s="596"/>
      <c r="M407" s="596"/>
      <c r="N407" s="596"/>
      <c r="O407" s="601"/>
      <c r="P407" s="597" t="s">
        <v>71</v>
      </c>
      <c r="Q407" s="598"/>
      <c r="R407" s="598"/>
      <c r="S407" s="598"/>
      <c r="T407" s="598"/>
      <c r="U407" s="598"/>
      <c r="V407" s="599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6"/>
      <c r="B408" s="596"/>
      <c r="C408" s="596"/>
      <c r="D408" s="596"/>
      <c r="E408" s="596"/>
      <c r="F408" s="596"/>
      <c r="G408" s="596"/>
      <c r="H408" s="596"/>
      <c r="I408" s="596"/>
      <c r="J408" s="596"/>
      <c r="K408" s="596"/>
      <c r="L408" s="596"/>
      <c r="M408" s="596"/>
      <c r="N408" s="596"/>
      <c r="O408" s="601"/>
      <c r="P408" s="597" t="s">
        <v>71</v>
      </c>
      <c r="Q408" s="598"/>
      <c r="R408" s="598"/>
      <c r="S408" s="598"/>
      <c r="T408" s="598"/>
      <c r="U408" s="598"/>
      <c r="V408" s="599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5" t="s">
        <v>73</v>
      </c>
      <c r="B409" s="596"/>
      <c r="C409" s="596"/>
      <c r="D409" s="596"/>
      <c r="E409" s="596"/>
      <c r="F409" s="596"/>
      <c r="G409" s="596"/>
      <c r="H409" s="596"/>
      <c r="I409" s="596"/>
      <c r="J409" s="596"/>
      <c r="K409" s="596"/>
      <c r="L409" s="596"/>
      <c r="M409" s="596"/>
      <c r="N409" s="596"/>
      <c r="O409" s="596"/>
      <c r="P409" s="596"/>
      <c r="Q409" s="596"/>
      <c r="R409" s="596"/>
      <c r="S409" s="596"/>
      <c r="T409" s="596"/>
      <c r="U409" s="596"/>
      <c r="V409" s="596"/>
      <c r="W409" s="596"/>
      <c r="X409" s="596"/>
      <c r="Y409" s="596"/>
      <c r="Z409" s="596"/>
      <c r="AA409" s="578"/>
      <c r="AB409" s="578"/>
      <c r="AC409" s="578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93">
        <v>4607091384352</v>
      </c>
      <c r="E410" s="594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0"/>
      <c r="R410" s="590"/>
      <c r="S410" s="590"/>
      <c r="T410" s="591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93">
        <v>4607091389654</v>
      </c>
      <c r="E411" s="594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0"/>
      <c r="R411" s="590"/>
      <c r="S411" s="590"/>
      <c r="T411" s="591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0"/>
      <c r="B412" s="596"/>
      <c r="C412" s="596"/>
      <c r="D412" s="596"/>
      <c r="E412" s="596"/>
      <c r="F412" s="596"/>
      <c r="G412" s="596"/>
      <c r="H412" s="596"/>
      <c r="I412" s="596"/>
      <c r="J412" s="596"/>
      <c r="K412" s="596"/>
      <c r="L412" s="596"/>
      <c r="M412" s="596"/>
      <c r="N412" s="596"/>
      <c r="O412" s="601"/>
      <c r="P412" s="597" t="s">
        <v>71</v>
      </c>
      <c r="Q412" s="598"/>
      <c r="R412" s="598"/>
      <c r="S412" s="598"/>
      <c r="T412" s="598"/>
      <c r="U412" s="598"/>
      <c r="V412" s="599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6"/>
      <c r="B413" s="596"/>
      <c r="C413" s="596"/>
      <c r="D413" s="596"/>
      <c r="E413" s="596"/>
      <c r="F413" s="596"/>
      <c r="G413" s="596"/>
      <c r="H413" s="596"/>
      <c r="I413" s="596"/>
      <c r="J413" s="596"/>
      <c r="K413" s="596"/>
      <c r="L413" s="596"/>
      <c r="M413" s="596"/>
      <c r="N413" s="596"/>
      <c r="O413" s="601"/>
      <c r="P413" s="597" t="s">
        <v>71</v>
      </c>
      <c r="Q413" s="598"/>
      <c r="R413" s="598"/>
      <c r="S413" s="598"/>
      <c r="T413" s="598"/>
      <c r="U413" s="598"/>
      <c r="V413" s="599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8" t="s">
        <v>640</v>
      </c>
      <c r="B414" s="596"/>
      <c r="C414" s="596"/>
      <c r="D414" s="596"/>
      <c r="E414" s="596"/>
      <c r="F414" s="596"/>
      <c r="G414" s="596"/>
      <c r="H414" s="596"/>
      <c r="I414" s="596"/>
      <c r="J414" s="596"/>
      <c r="K414" s="596"/>
      <c r="L414" s="596"/>
      <c r="M414" s="596"/>
      <c r="N414" s="596"/>
      <c r="O414" s="596"/>
      <c r="P414" s="596"/>
      <c r="Q414" s="596"/>
      <c r="R414" s="596"/>
      <c r="S414" s="596"/>
      <c r="T414" s="596"/>
      <c r="U414" s="596"/>
      <c r="V414" s="596"/>
      <c r="W414" s="596"/>
      <c r="X414" s="596"/>
      <c r="Y414" s="596"/>
      <c r="Z414" s="596"/>
      <c r="AA414" s="577"/>
      <c r="AB414" s="577"/>
      <c r="AC414" s="577"/>
    </row>
    <row r="415" spans="1:68" ht="14.25" hidden="1" customHeight="1" x14ac:dyDescent="0.25">
      <c r="A415" s="595" t="s">
        <v>134</v>
      </c>
      <c r="B415" s="596"/>
      <c r="C415" s="596"/>
      <c r="D415" s="596"/>
      <c r="E415" s="596"/>
      <c r="F415" s="596"/>
      <c r="G415" s="596"/>
      <c r="H415" s="596"/>
      <c r="I415" s="596"/>
      <c r="J415" s="596"/>
      <c r="K415" s="596"/>
      <c r="L415" s="596"/>
      <c r="M415" s="596"/>
      <c r="N415" s="596"/>
      <c r="O415" s="596"/>
      <c r="P415" s="596"/>
      <c r="Q415" s="596"/>
      <c r="R415" s="596"/>
      <c r="S415" s="596"/>
      <c r="T415" s="596"/>
      <c r="U415" s="596"/>
      <c r="V415" s="596"/>
      <c r="W415" s="596"/>
      <c r="X415" s="596"/>
      <c r="Y415" s="596"/>
      <c r="Z415" s="596"/>
      <c r="AA415" s="578"/>
      <c r="AB415" s="578"/>
      <c r="AC415" s="578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93">
        <v>4680115885240</v>
      </c>
      <c r="E416" s="594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0"/>
      <c r="R416" s="590"/>
      <c r="S416" s="590"/>
      <c r="T416" s="591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93">
        <v>4607091389364</v>
      </c>
      <c r="E417" s="594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0"/>
      <c r="R417" s="590"/>
      <c r="S417" s="590"/>
      <c r="T417" s="591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0"/>
      <c r="B418" s="596"/>
      <c r="C418" s="596"/>
      <c r="D418" s="596"/>
      <c r="E418" s="596"/>
      <c r="F418" s="596"/>
      <c r="G418" s="596"/>
      <c r="H418" s="596"/>
      <c r="I418" s="596"/>
      <c r="J418" s="596"/>
      <c r="K418" s="596"/>
      <c r="L418" s="596"/>
      <c r="M418" s="596"/>
      <c r="N418" s="596"/>
      <c r="O418" s="601"/>
      <c r="P418" s="597" t="s">
        <v>71</v>
      </c>
      <c r="Q418" s="598"/>
      <c r="R418" s="598"/>
      <c r="S418" s="598"/>
      <c r="T418" s="598"/>
      <c r="U418" s="598"/>
      <c r="V418" s="599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6"/>
      <c r="B419" s="596"/>
      <c r="C419" s="596"/>
      <c r="D419" s="596"/>
      <c r="E419" s="596"/>
      <c r="F419" s="596"/>
      <c r="G419" s="596"/>
      <c r="H419" s="596"/>
      <c r="I419" s="596"/>
      <c r="J419" s="596"/>
      <c r="K419" s="596"/>
      <c r="L419" s="596"/>
      <c r="M419" s="596"/>
      <c r="N419" s="596"/>
      <c r="O419" s="601"/>
      <c r="P419" s="597" t="s">
        <v>71</v>
      </c>
      <c r="Q419" s="598"/>
      <c r="R419" s="598"/>
      <c r="S419" s="598"/>
      <c r="T419" s="598"/>
      <c r="U419" s="598"/>
      <c r="V419" s="599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5" t="s">
        <v>63</v>
      </c>
      <c r="B420" s="596"/>
      <c r="C420" s="596"/>
      <c r="D420" s="596"/>
      <c r="E420" s="596"/>
      <c r="F420" s="596"/>
      <c r="G420" s="596"/>
      <c r="H420" s="596"/>
      <c r="I420" s="596"/>
      <c r="J420" s="596"/>
      <c r="K420" s="596"/>
      <c r="L420" s="596"/>
      <c r="M420" s="596"/>
      <c r="N420" s="596"/>
      <c r="O420" s="596"/>
      <c r="P420" s="596"/>
      <c r="Q420" s="596"/>
      <c r="R420" s="596"/>
      <c r="S420" s="596"/>
      <c r="T420" s="596"/>
      <c r="U420" s="596"/>
      <c r="V420" s="596"/>
      <c r="W420" s="596"/>
      <c r="X420" s="596"/>
      <c r="Y420" s="596"/>
      <c r="Z420" s="596"/>
      <c r="AA420" s="578"/>
      <c r="AB420" s="578"/>
      <c r="AC420" s="578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3">
        <v>4680115886094</v>
      </c>
      <c r="E421" s="594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0"/>
      <c r="R421" s="590"/>
      <c r="S421" s="590"/>
      <c r="T421" s="591"/>
      <c r="U421" s="34"/>
      <c r="V421" s="34"/>
      <c r="W421" s="35" t="s">
        <v>69</v>
      </c>
      <c r="X421" s="583">
        <v>138</v>
      </c>
      <c r="Y421" s="584">
        <f>IFERROR(IF(X421="",0,CEILING((X421/$H421),1)*$H421),"")</f>
        <v>140.4</v>
      </c>
      <c r="Z421" s="36">
        <f>IFERROR(IF(Y421=0,"",ROUNDUP(Y421/H421,0)*0.00902),"")</f>
        <v>0.23452000000000001</v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143.36666666666667</v>
      </c>
      <c r="BN421" s="64">
        <f>IFERROR(Y421*I421/H421,"0")</f>
        <v>145.86000000000001</v>
      </c>
      <c r="BO421" s="64">
        <f>IFERROR(1/J421*(X421/H421),"0")</f>
        <v>0.19360269360269358</v>
      </c>
      <c r="BP421" s="64">
        <f>IFERROR(1/J421*(Y421/H421),"0")</f>
        <v>0.19696969696969696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93">
        <v>4607091389425</v>
      </c>
      <c r="E422" s="594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0"/>
      <c r="R422" s="590"/>
      <c r="S422" s="590"/>
      <c r="T422" s="591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93">
        <v>4680115880771</v>
      </c>
      <c r="E423" s="594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0"/>
      <c r="R423" s="590"/>
      <c r="S423" s="590"/>
      <c r="T423" s="591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93">
        <v>4607091389500</v>
      </c>
      <c r="E424" s="594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0"/>
      <c r="R424" s="590"/>
      <c r="S424" s="590"/>
      <c r="T424" s="591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0"/>
      <c r="B425" s="596"/>
      <c r="C425" s="596"/>
      <c r="D425" s="596"/>
      <c r="E425" s="596"/>
      <c r="F425" s="596"/>
      <c r="G425" s="596"/>
      <c r="H425" s="596"/>
      <c r="I425" s="596"/>
      <c r="J425" s="596"/>
      <c r="K425" s="596"/>
      <c r="L425" s="596"/>
      <c r="M425" s="596"/>
      <c r="N425" s="596"/>
      <c r="O425" s="601"/>
      <c r="P425" s="597" t="s">
        <v>71</v>
      </c>
      <c r="Q425" s="598"/>
      <c r="R425" s="598"/>
      <c r="S425" s="598"/>
      <c r="T425" s="598"/>
      <c r="U425" s="598"/>
      <c r="V425" s="599"/>
      <c r="W425" s="37" t="s">
        <v>72</v>
      </c>
      <c r="X425" s="585">
        <f>IFERROR(X421/H421,"0")+IFERROR(X422/H422,"0")+IFERROR(X423/H423,"0")+IFERROR(X424/H424,"0")</f>
        <v>25.555555555555554</v>
      </c>
      <c r="Y425" s="585">
        <f>IFERROR(Y421/H421,"0")+IFERROR(Y422/H422,"0")+IFERROR(Y423/H423,"0")+IFERROR(Y424/H424,"0")</f>
        <v>26</v>
      </c>
      <c r="Z425" s="585">
        <f>IFERROR(IF(Z421="",0,Z421),"0")+IFERROR(IF(Z422="",0,Z422),"0")+IFERROR(IF(Z423="",0,Z423),"0")+IFERROR(IF(Z424="",0,Z424),"0")</f>
        <v>0.23452000000000001</v>
      </c>
      <c r="AA425" s="586"/>
      <c r="AB425" s="586"/>
      <c r="AC425" s="586"/>
    </row>
    <row r="426" spans="1:68" x14ac:dyDescent="0.2">
      <c r="A426" s="596"/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601"/>
      <c r="P426" s="597" t="s">
        <v>71</v>
      </c>
      <c r="Q426" s="598"/>
      <c r="R426" s="598"/>
      <c r="S426" s="598"/>
      <c r="T426" s="598"/>
      <c r="U426" s="598"/>
      <c r="V426" s="599"/>
      <c r="W426" s="37" t="s">
        <v>69</v>
      </c>
      <c r="X426" s="585">
        <f>IFERROR(SUM(X421:X424),"0")</f>
        <v>138</v>
      </c>
      <c r="Y426" s="585">
        <f>IFERROR(SUM(Y421:Y424),"0")</f>
        <v>140.4</v>
      </c>
      <c r="Z426" s="37"/>
      <c r="AA426" s="586"/>
      <c r="AB426" s="586"/>
      <c r="AC426" s="586"/>
    </row>
    <row r="427" spans="1:68" ht="16.5" hidden="1" customHeight="1" x14ac:dyDescent="0.25">
      <c r="A427" s="648" t="s">
        <v>658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577"/>
      <c r="AB427" s="577"/>
      <c r="AC427" s="577"/>
    </row>
    <row r="428" spans="1:68" ht="14.25" hidden="1" customHeight="1" x14ac:dyDescent="0.25">
      <c r="A428" s="595" t="s">
        <v>63</v>
      </c>
      <c r="B428" s="596"/>
      <c r="C428" s="596"/>
      <c r="D428" s="596"/>
      <c r="E428" s="596"/>
      <c r="F428" s="596"/>
      <c r="G428" s="596"/>
      <c r="H428" s="596"/>
      <c r="I428" s="596"/>
      <c r="J428" s="596"/>
      <c r="K428" s="596"/>
      <c r="L428" s="596"/>
      <c r="M428" s="596"/>
      <c r="N428" s="596"/>
      <c r="O428" s="596"/>
      <c r="P428" s="596"/>
      <c r="Q428" s="596"/>
      <c r="R428" s="596"/>
      <c r="S428" s="596"/>
      <c r="T428" s="596"/>
      <c r="U428" s="596"/>
      <c r="V428" s="596"/>
      <c r="W428" s="596"/>
      <c r="X428" s="596"/>
      <c r="Y428" s="596"/>
      <c r="Z428" s="596"/>
      <c r="AA428" s="578"/>
      <c r="AB428" s="578"/>
      <c r="AC428" s="578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3">
        <v>4680115885110</v>
      </c>
      <c r="E429" s="594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0"/>
      <c r="R429" s="590"/>
      <c r="S429" s="590"/>
      <c r="T429" s="591"/>
      <c r="U429" s="34"/>
      <c r="V429" s="34"/>
      <c r="W429" s="35" t="s">
        <v>69</v>
      </c>
      <c r="X429" s="583">
        <v>4</v>
      </c>
      <c r="Y429" s="584">
        <f>IFERROR(IF(X429="",0,CEILING((X429/$H429),1)*$H429),"")</f>
        <v>4.8</v>
      </c>
      <c r="Z429" s="36">
        <f>IFERROR(IF(Y429=0,"",ROUNDUP(Y429/H429,0)*0.00651),"")</f>
        <v>2.6040000000000001E-2</v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7.0000000000000009</v>
      </c>
      <c r="BN429" s="64">
        <f>IFERROR(Y429*I429/H429,"0")</f>
        <v>8.4</v>
      </c>
      <c r="BO429" s="64">
        <f>IFERROR(1/J429*(X429/H429),"0")</f>
        <v>1.8315018315018316E-2</v>
      </c>
      <c r="BP429" s="64">
        <f>IFERROR(1/J429*(Y429/H429),"0")</f>
        <v>2.197802197802198E-2</v>
      </c>
    </row>
    <row r="430" spans="1:68" x14ac:dyDescent="0.2">
      <c r="A430" s="600"/>
      <c r="B430" s="596"/>
      <c r="C430" s="596"/>
      <c r="D430" s="596"/>
      <c r="E430" s="596"/>
      <c r="F430" s="596"/>
      <c r="G430" s="596"/>
      <c r="H430" s="596"/>
      <c r="I430" s="596"/>
      <c r="J430" s="596"/>
      <c r="K430" s="596"/>
      <c r="L430" s="596"/>
      <c r="M430" s="596"/>
      <c r="N430" s="596"/>
      <c r="O430" s="601"/>
      <c r="P430" s="597" t="s">
        <v>71</v>
      </c>
      <c r="Q430" s="598"/>
      <c r="R430" s="598"/>
      <c r="S430" s="598"/>
      <c r="T430" s="598"/>
      <c r="U430" s="598"/>
      <c r="V430" s="599"/>
      <c r="W430" s="37" t="s">
        <v>72</v>
      </c>
      <c r="X430" s="585">
        <f>IFERROR(X429/H429,"0")</f>
        <v>3.3333333333333335</v>
      </c>
      <c r="Y430" s="585">
        <f>IFERROR(Y429/H429,"0")</f>
        <v>4</v>
      </c>
      <c r="Z430" s="585">
        <f>IFERROR(IF(Z429="",0,Z429),"0")</f>
        <v>2.6040000000000001E-2</v>
      </c>
      <c r="AA430" s="586"/>
      <c r="AB430" s="586"/>
      <c r="AC430" s="586"/>
    </row>
    <row r="431" spans="1:68" x14ac:dyDescent="0.2">
      <c r="A431" s="596"/>
      <c r="B431" s="596"/>
      <c r="C431" s="596"/>
      <c r="D431" s="596"/>
      <c r="E431" s="596"/>
      <c r="F431" s="596"/>
      <c r="G431" s="596"/>
      <c r="H431" s="596"/>
      <c r="I431" s="596"/>
      <c r="J431" s="596"/>
      <c r="K431" s="596"/>
      <c r="L431" s="596"/>
      <c r="M431" s="596"/>
      <c r="N431" s="596"/>
      <c r="O431" s="601"/>
      <c r="P431" s="597" t="s">
        <v>71</v>
      </c>
      <c r="Q431" s="598"/>
      <c r="R431" s="598"/>
      <c r="S431" s="598"/>
      <c r="T431" s="598"/>
      <c r="U431" s="598"/>
      <c r="V431" s="599"/>
      <c r="W431" s="37" t="s">
        <v>69</v>
      </c>
      <c r="X431" s="585">
        <f>IFERROR(SUM(X429:X429),"0")</f>
        <v>4</v>
      </c>
      <c r="Y431" s="585">
        <f>IFERROR(SUM(Y429:Y429),"0")</f>
        <v>4.8</v>
      </c>
      <c r="Z431" s="37"/>
      <c r="AA431" s="586"/>
      <c r="AB431" s="586"/>
      <c r="AC431" s="586"/>
    </row>
    <row r="432" spans="1:68" ht="16.5" hidden="1" customHeight="1" x14ac:dyDescent="0.25">
      <c r="A432" s="648" t="s">
        <v>662</v>
      </c>
      <c r="B432" s="596"/>
      <c r="C432" s="596"/>
      <c r="D432" s="596"/>
      <c r="E432" s="596"/>
      <c r="F432" s="596"/>
      <c r="G432" s="596"/>
      <c r="H432" s="596"/>
      <c r="I432" s="596"/>
      <c r="J432" s="596"/>
      <c r="K432" s="596"/>
      <c r="L432" s="596"/>
      <c r="M432" s="596"/>
      <c r="N432" s="596"/>
      <c r="O432" s="596"/>
      <c r="P432" s="596"/>
      <c r="Q432" s="596"/>
      <c r="R432" s="596"/>
      <c r="S432" s="596"/>
      <c r="T432" s="596"/>
      <c r="U432" s="596"/>
      <c r="V432" s="596"/>
      <c r="W432" s="596"/>
      <c r="X432" s="596"/>
      <c r="Y432" s="596"/>
      <c r="Z432" s="596"/>
      <c r="AA432" s="577"/>
      <c r="AB432" s="577"/>
      <c r="AC432" s="577"/>
    </row>
    <row r="433" spans="1:68" ht="14.25" hidden="1" customHeight="1" x14ac:dyDescent="0.25">
      <c r="A433" s="595" t="s">
        <v>63</v>
      </c>
      <c r="B433" s="596"/>
      <c r="C433" s="596"/>
      <c r="D433" s="596"/>
      <c r="E433" s="596"/>
      <c r="F433" s="596"/>
      <c r="G433" s="596"/>
      <c r="H433" s="596"/>
      <c r="I433" s="596"/>
      <c r="J433" s="596"/>
      <c r="K433" s="596"/>
      <c r="L433" s="596"/>
      <c r="M433" s="596"/>
      <c r="N433" s="596"/>
      <c r="O433" s="596"/>
      <c r="P433" s="596"/>
      <c r="Q433" s="596"/>
      <c r="R433" s="596"/>
      <c r="S433" s="596"/>
      <c r="T433" s="596"/>
      <c r="U433" s="596"/>
      <c r="V433" s="596"/>
      <c r="W433" s="596"/>
      <c r="X433" s="596"/>
      <c r="Y433" s="596"/>
      <c r="Z433" s="596"/>
      <c r="AA433" s="578"/>
      <c r="AB433" s="578"/>
      <c r="AC433" s="578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93">
        <v>4680115885103</v>
      </c>
      <c r="E434" s="594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0"/>
      <c r="R434" s="590"/>
      <c r="S434" s="590"/>
      <c r="T434" s="591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0"/>
      <c r="B435" s="596"/>
      <c r="C435" s="596"/>
      <c r="D435" s="596"/>
      <c r="E435" s="596"/>
      <c r="F435" s="596"/>
      <c r="G435" s="596"/>
      <c r="H435" s="596"/>
      <c r="I435" s="596"/>
      <c r="J435" s="596"/>
      <c r="K435" s="596"/>
      <c r="L435" s="596"/>
      <c r="M435" s="596"/>
      <c r="N435" s="596"/>
      <c r="O435" s="601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6"/>
      <c r="B436" s="596"/>
      <c r="C436" s="596"/>
      <c r="D436" s="596"/>
      <c r="E436" s="596"/>
      <c r="F436" s="596"/>
      <c r="G436" s="596"/>
      <c r="H436" s="596"/>
      <c r="I436" s="596"/>
      <c r="J436" s="596"/>
      <c r="K436" s="596"/>
      <c r="L436" s="596"/>
      <c r="M436" s="596"/>
      <c r="N436" s="596"/>
      <c r="O436" s="601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6" t="s">
        <v>666</v>
      </c>
      <c r="B437" s="617"/>
      <c r="C437" s="617"/>
      <c r="D437" s="617"/>
      <c r="E437" s="617"/>
      <c r="F437" s="617"/>
      <c r="G437" s="617"/>
      <c r="H437" s="617"/>
      <c r="I437" s="617"/>
      <c r="J437" s="617"/>
      <c r="K437" s="617"/>
      <c r="L437" s="617"/>
      <c r="M437" s="617"/>
      <c r="N437" s="617"/>
      <c r="O437" s="617"/>
      <c r="P437" s="617"/>
      <c r="Q437" s="617"/>
      <c r="R437" s="617"/>
      <c r="S437" s="617"/>
      <c r="T437" s="617"/>
      <c r="U437" s="617"/>
      <c r="V437" s="617"/>
      <c r="W437" s="617"/>
      <c r="X437" s="617"/>
      <c r="Y437" s="617"/>
      <c r="Z437" s="617"/>
      <c r="AA437" s="48"/>
      <c r="AB437" s="48"/>
      <c r="AC437" s="48"/>
    </row>
    <row r="438" spans="1:68" ht="16.5" hidden="1" customHeight="1" x14ac:dyDescent="0.25">
      <c r="A438" s="648" t="s">
        <v>666</v>
      </c>
      <c r="B438" s="596"/>
      <c r="C438" s="596"/>
      <c r="D438" s="596"/>
      <c r="E438" s="596"/>
      <c r="F438" s="596"/>
      <c r="G438" s="596"/>
      <c r="H438" s="596"/>
      <c r="I438" s="596"/>
      <c r="J438" s="596"/>
      <c r="K438" s="596"/>
      <c r="L438" s="596"/>
      <c r="M438" s="596"/>
      <c r="N438" s="596"/>
      <c r="O438" s="596"/>
      <c r="P438" s="596"/>
      <c r="Q438" s="596"/>
      <c r="R438" s="596"/>
      <c r="S438" s="596"/>
      <c r="T438" s="596"/>
      <c r="U438" s="596"/>
      <c r="V438" s="596"/>
      <c r="W438" s="596"/>
      <c r="X438" s="596"/>
      <c r="Y438" s="596"/>
      <c r="Z438" s="596"/>
      <c r="AA438" s="577"/>
      <c r="AB438" s="577"/>
      <c r="AC438" s="577"/>
    </row>
    <row r="439" spans="1:68" ht="14.25" hidden="1" customHeight="1" x14ac:dyDescent="0.25">
      <c r="A439" s="595" t="s">
        <v>102</v>
      </c>
      <c r="B439" s="596"/>
      <c r="C439" s="596"/>
      <c r="D439" s="596"/>
      <c r="E439" s="596"/>
      <c r="F439" s="596"/>
      <c r="G439" s="596"/>
      <c r="H439" s="596"/>
      <c r="I439" s="596"/>
      <c r="J439" s="596"/>
      <c r="K439" s="596"/>
      <c r="L439" s="596"/>
      <c r="M439" s="596"/>
      <c r="N439" s="596"/>
      <c r="O439" s="596"/>
      <c r="P439" s="596"/>
      <c r="Q439" s="596"/>
      <c r="R439" s="596"/>
      <c r="S439" s="596"/>
      <c r="T439" s="596"/>
      <c r="U439" s="596"/>
      <c r="V439" s="596"/>
      <c r="W439" s="596"/>
      <c r="X439" s="596"/>
      <c r="Y439" s="596"/>
      <c r="Z439" s="596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3">
        <v>4607091389067</v>
      </c>
      <c r="E440" s="594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0"/>
      <c r="R440" s="590"/>
      <c r="S440" s="590"/>
      <c r="T440" s="591"/>
      <c r="U440" s="34"/>
      <c r="V440" s="34"/>
      <c r="W440" s="35" t="s">
        <v>69</v>
      </c>
      <c r="X440" s="583">
        <v>21</v>
      </c>
      <c r="Y440" s="584">
        <f t="shared" ref="Y440:Y454" si="69">IFERROR(IF(X440="",0,CEILING((X440/$H440),1)*$H440),"")</f>
        <v>21.12</v>
      </c>
      <c r="Z440" s="36">
        <f t="shared" ref="Z440:Z446" si="70">IFERROR(IF(Y440=0,"",ROUNDUP(Y440/H440,0)*0.01196),"")</f>
        <v>4.7840000000000001E-2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22.43181818181818</v>
      </c>
      <c r="BN440" s="64">
        <f t="shared" ref="BN440:BN454" si="72">IFERROR(Y440*I440/H440,"0")</f>
        <v>22.56</v>
      </c>
      <c r="BO440" s="64">
        <f t="shared" ref="BO440:BO454" si="73">IFERROR(1/J440*(X440/H440),"0")</f>
        <v>3.8243006993006992E-2</v>
      </c>
      <c r="BP440" s="64">
        <f t="shared" ref="BP440:BP454" si="74">IFERROR(1/J440*(Y440/H440),"0")</f>
        <v>3.8461538461538464E-2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93">
        <v>4680115885271</v>
      </c>
      <c r="E441" s="594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0"/>
      <c r="R441" s="590"/>
      <c r="S441" s="590"/>
      <c r="T441" s="591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3">
        <v>4680115885226</v>
      </c>
      <c r="E442" s="594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0"/>
      <c r="R442" s="590"/>
      <c r="S442" s="590"/>
      <c r="T442" s="591"/>
      <c r="U442" s="34"/>
      <c r="V442" s="34"/>
      <c r="W442" s="35" t="s">
        <v>69</v>
      </c>
      <c r="X442" s="583">
        <v>66</v>
      </c>
      <c r="Y442" s="584">
        <f t="shared" si="69"/>
        <v>68.64</v>
      </c>
      <c r="Z442" s="36">
        <f t="shared" si="70"/>
        <v>0.15548000000000001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70.499999999999986</v>
      </c>
      <c r="BN442" s="64">
        <f t="shared" si="72"/>
        <v>73.319999999999993</v>
      </c>
      <c r="BO442" s="64">
        <f t="shared" si="73"/>
        <v>0.1201923076923077</v>
      </c>
      <c r="BP442" s="64">
        <f t="shared" si="74"/>
        <v>0.125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93">
        <v>4607091383522</v>
      </c>
      <c r="E443" s="594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0"/>
      <c r="R443" s="590"/>
      <c r="S443" s="590"/>
      <c r="T443" s="591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93">
        <v>4680115884502</v>
      </c>
      <c r="E444" s="594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0"/>
      <c r="R444" s="590"/>
      <c r="S444" s="590"/>
      <c r="T444" s="591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3">
        <v>4607091389104</v>
      </c>
      <c r="E445" s="594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0"/>
      <c r="R445" s="590"/>
      <c r="S445" s="590"/>
      <c r="T445" s="591"/>
      <c r="U445" s="34"/>
      <c r="V445" s="34"/>
      <c r="W445" s="35" t="s">
        <v>69</v>
      </c>
      <c r="X445" s="583">
        <v>122</v>
      </c>
      <c r="Y445" s="584">
        <f t="shared" si="69"/>
        <v>126.72</v>
      </c>
      <c r="Z445" s="36">
        <f t="shared" si="70"/>
        <v>0.28704000000000002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130.31818181818178</v>
      </c>
      <c r="BN445" s="64">
        <f t="shared" si="72"/>
        <v>135.35999999999999</v>
      </c>
      <c r="BO445" s="64">
        <f t="shared" si="73"/>
        <v>0.22217365967365968</v>
      </c>
      <c r="BP445" s="64">
        <f t="shared" si="74"/>
        <v>0.23076923076923078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93">
        <v>4680115884519</v>
      </c>
      <c r="E446" s="594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0"/>
      <c r="R446" s="590"/>
      <c r="S446" s="590"/>
      <c r="T446" s="591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93">
        <v>4680115886391</v>
      </c>
      <c r="E447" s="594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0"/>
      <c r="R447" s="590"/>
      <c r="S447" s="590"/>
      <c r="T447" s="591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93">
        <v>4680115880603</v>
      </c>
      <c r="E448" s="594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0"/>
      <c r="R448" s="590"/>
      <c r="S448" s="590"/>
      <c r="T448" s="591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93">
        <v>4680115880603</v>
      </c>
      <c r="E449" s="594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0"/>
      <c r="R449" s="590"/>
      <c r="S449" s="590"/>
      <c r="T449" s="591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93">
        <v>4607091389999</v>
      </c>
      <c r="E450" s="594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1" t="s">
        <v>696</v>
      </c>
      <c r="Q450" s="590"/>
      <c r="R450" s="590"/>
      <c r="S450" s="590"/>
      <c r="T450" s="591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93">
        <v>4680115882782</v>
      </c>
      <c r="E451" s="594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0"/>
      <c r="R451" s="590"/>
      <c r="S451" s="590"/>
      <c r="T451" s="591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93">
        <v>4680115885479</v>
      </c>
      <c r="E452" s="594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0"/>
      <c r="R452" s="590"/>
      <c r="S452" s="590"/>
      <c r="T452" s="591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93">
        <v>4607091389982</v>
      </c>
      <c r="E453" s="594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0"/>
      <c r="R453" s="590"/>
      <c r="S453" s="590"/>
      <c r="T453" s="591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93">
        <v>4607091389982</v>
      </c>
      <c r="E454" s="594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0"/>
      <c r="R454" s="590"/>
      <c r="S454" s="590"/>
      <c r="T454" s="591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0"/>
      <c r="B455" s="596"/>
      <c r="C455" s="596"/>
      <c r="D455" s="596"/>
      <c r="E455" s="596"/>
      <c r="F455" s="596"/>
      <c r="G455" s="596"/>
      <c r="H455" s="596"/>
      <c r="I455" s="596"/>
      <c r="J455" s="596"/>
      <c r="K455" s="596"/>
      <c r="L455" s="596"/>
      <c r="M455" s="596"/>
      <c r="N455" s="596"/>
      <c r="O455" s="601"/>
      <c r="P455" s="597" t="s">
        <v>71</v>
      </c>
      <c r="Q455" s="598"/>
      <c r="R455" s="598"/>
      <c r="S455" s="598"/>
      <c r="T455" s="598"/>
      <c r="U455" s="598"/>
      <c r="V455" s="599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39.583333333333329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41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0.49036000000000002</v>
      </c>
      <c r="AA455" s="586"/>
      <c r="AB455" s="586"/>
      <c r="AC455" s="586"/>
    </row>
    <row r="456" spans="1:68" x14ac:dyDescent="0.2">
      <c r="A456" s="596"/>
      <c r="B456" s="596"/>
      <c r="C456" s="596"/>
      <c r="D456" s="596"/>
      <c r="E456" s="596"/>
      <c r="F456" s="596"/>
      <c r="G456" s="596"/>
      <c r="H456" s="596"/>
      <c r="I456" s="596"/>
      <c r="J456" s="596"/>
      <c r="K456" s="596"/>
      <c r="L456" s="596"/>
      <c r="M456" s="596"/>
      <c r="N456" s="596"/>
      <c r="O456" s="601"/>
      <c r="P456" s="597" t="s">
        <v>71</v>
      </c>
      <c r="Q456" s="598"/>
      <c r="R456" s="598"/>
      <c r="S456" s="598"/>
      <c r="T456" s="598"/>
      <c r="U456" s="598"/>
      <c r="V456" s="599"/>
      <c r="W456" s="37" t="s">
        <v>69</v>
      </c>
      <c r="X456" s="585">
        <f>IFERROR(SUM(X440:X454),"0")</f>
        <v>209</v>
      </c>
      <c r="Y456" s="585">
        <f>IFERROR(SUM(Y440:Y454),"0")</f>
        <v>216.48000000000002</v>
      </c>
      <c r="Z456" s="37"/>
      <c r="AA456" s="586"/>
      <c r="AB456" s="586"/>
      <c r="AC456" s="586"/>
    </row>
    <row r="457" spans="1:68" ht="14.25" hidden="1" customHeight="1" x14ac:dyDescent="0.25">
      <c r="A457" s="595" t="s">
        <v>134</v>
      </c>
      <c r="B457" s="596"/>
      <c r="C457" s="596"/>
      <c r="D457" s="596"/>
      <c r="E457" s="596"/>
      <c r="F457" s="596"/>
      <c r="G457" s="596"/>
      <c r="H457" s="596"/>
      <c r="I457" s="596"/>
      <c r="J457" s="596"/>
      <c r="K457" s="596"/>
      <c r="L457" s="596"/>
      <c r="M457" s="596"/>
      <c r="N457" s="596"/>
      <c r="O457" s="596"/>
      <c r="P457" s="596"/>
      <c r="Q457" s="596"/>
      <c r="R457" s="596"/>
      <c r="S457" s="596"/>
      <c r="T457" s="596"/>
      <c r="U457" s="596"/>
      <c r="V457" s="596"/>
      <c r="W457" s="596"/>
      <c r="X457" s="596"/>
      <c r="Y457" s="596"/>
      <c r="Z457" s="596"/>
      <c r="AA457" s="578"/>
      <c r="AB457" s="578"/>
      <c r="AC457" s="578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93">
        <v>4607091388930</v>
      </c>
      <c r="E458" s="594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0"/>
      <c r="R458" s="590"/>
      <c r="S458" s="590"/>
      <c r="T458" s="591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93">
        <v>4680115886407</v>
      </c>
      <c r="E459" s="594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0"/>
      <c r="R459" s="590"/>
      <c r="S459" s="590"/>
      <c r="T459" s="591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93">
        <v>4680115880054</v>
      </c>
      <c r="E460" s="594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0"/>
      <c r="R460" s="590"/>
      <c r="S460" s="590"/>
      <c r="T460" s="591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600"/>
      <c r="B461" s="596"/>
      <c r="C461" s="596"/>
      <c r="D461" s="596"/>
      <c r="E461" s="596"/>
      <c r="F461" s="596"/>
      <c r="G461" s="596"/>
      <c r="H461" s="596"/>
      <c r="I461" s="596"/>
      <c r="J461" s="596"/>
      <c r="K461" s="596"/>
      <c r="L461" s="596"/>
      <c r="M461" s="596"/>
      <c r="N461" s="596"/>
      <c r="O461" s="601"/>
      <c r="P461" s="597" t="s">
        <v>71</v>
      </c>
      <c r="Q461" s="598"/>
      <c r="R461" s="598"/>
      <c r="S461" s="598"/>
      <c r="T461" s="598"/>
      <c r="U461" s="598"/>
      <c r="V461" s="599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6"/>
      <c r="B462" s="596"/>
      <c r="C462" s="596"/>
      <c r="D462" s="596"/>
      <c r="E462" s="596"/>
      <c r="F462" s="596"/>
      <c r="G462" s="596"/>
      <c r="H462" s="596"/>
      <c r="I462" s="596"/>
      <c r="J462" s="596"/>
      <c r="K462" s="596"/>
      <c r="L462" s="596"/>
      <c r="M462" s="596"/>
      <c r="N462" s="596"/>
      <c r="O462" s="601"/>
      <c r="P462" s="597" t="s">
        <v>71</v>
      </c>
      <c r="Q462" s="598"/>
      <c r="R462" s="598"/>
      <c r="S462" s="598"/>
      <c r="T462" s="598"/>
      <c r="U462" s="598"/>
      <c r="V462" s="599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5" t="s">
        <v>63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3">
        <v>4680115883116</v>
      </c>
      <c r="E464" s="594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0"/>
      <c r="R464" s="590"/>
      <c r="S464" s="590"/>
      <c r="T464" s="591"/>
      <c r="U464" s="34"/>
      <c r="V464" s="34"/>
      <c r="W464" s="35" t="s">
        <v>69</v>
      </c>
      <c r="X464" s="583">
        <v>47</v>
      </c>
      <c r="Y464" s="584">
        <f t="shared" ref="Y464:Y470" si="75">IFERROR(IF(X464="",0,CEILING((X464/$H464),1)*$H464),"")</f>
        <v>47.52</v>
      </c>
      <c r="Z464" s="36">
        <f>IFERROR(IF(Y464=0,"",ROUNDUP(Y464/H464,0)*0.01196),"")</f>
        <v>0.10764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50.204545454545446</v>
      </c>
      <c r="BN464" s="64">
        <f t="shared" ref="BN464:BN470" si="77">IFERROR(Y464*I464/H464,"0")</f>
        <v>50.760000000000005</v>
      </c>
      <c r="BO464" s="64">
        <f t="shared" ref="BO464:BO470" si="78">IFERROR(1/J464*(X464/H464),"0")</f>
        <v>8.559149184149184E-2</v>
      </c>
      <c r="BP464" s="64">
        <f t="shared" ref="BP464:BP470" si="79">IFERROR(1/J464*(Y464/H464),"0")</f>
        <v>8.6538461538461536E-2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3">
        <v>4680115883093</v>
      </c>
      <c r="E465" s="594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7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0"/>
      <c r="R465" s="590"/>
      <c r="S465" s="590"/>
      <c r="T465" s="591"/>
      <c r="U465" s="34"/>
      <c r="V465" s="34"/>
      <c r="W465" s="35" t="s">
        <v>69</v>
      </c>
      <c r="X465" s="583">
        <v>57</v>
      </c>
      <c r="Y465" s="584">
        <f t="shared" si="75"/>
        <v>58.080000000000005</v>
      </c>
      <c r="Z465" s="36">
        <f>IFERROR(IF(Y465=0,"",ROUNDUP(Y465/H465,0)*0.01196),"")</f>
        <v>0.13156000000000001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60.886363636363626</v>
      </c>
      <c r="BN465" s="64">
        <f t="shared" si="77"/>
        <v>62.040000000000006</v>
      </c>
      <c r="BO465" s="64">
        <f t="shared" si="78"/>
        <v>0.10380244755244755</v>
      </c>
      <c r="BP465" s="64">
        <f t="shared" si="79"/>
        <v>0.10576923076923078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4301031353</v>
      </c>
      <c r="D466" s="593">
        <v>4680115883109</v>
      </c>
      <c r="E466" s="594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0"/>
      <c r="R466" s="590"/>
      <c r="S466" s="590"/>
      <c r="T466" s="591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93">
        <v>4680115882072</v>
      </c>
      <c r="E467" s="594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0"/>
      <c r="R467" s="590"/>
      <c r="S467" s="590"/>
      <c r="T467" s="591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93">
        <v>4680115882072</v>
      </c>
      <c r="E468" s="594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0"/>
      <c r="R468" s="590"/>
      <c r="S468" s="590"/>
      <c r="T468" s="591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93">
        <v>4680115882102</v>
      </c>
      <c r="E469" s="594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0"/>
      <c r="R469" s="590"/>
      <c r="S469" s="590"/>
      <c r="T469" s="591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93">
        <v>4680115882096</v>
      </c>
      <c r="E470" s="594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0"/>
      <c r="R470" s="590"/>
      <c r="S470" s="590"/>
      <c r="T470" s="591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0"/>
      <c r="B471" s="596"/>
      <c r="C471" s="596"/>
      <c r="D471" s="596"/>
      <c r="E471" s="596"/>
      <c r="F471" s="596"/>
      <c r="G471" s="596"/>
      <c r="H471" s="596"/>
      <c r="I471" s="596"/>
      <c r="J471" s="596"/>
      <c r="K471" s="596"/>
      <c r="L471" s="596"/>
      <c r="M471" s="596"/>
      <c r="N471" s="596"/>
      <c r="O471" s="601"/>
      <c r="P471" s="597" t="s">
        <v>71</v>
      </c>
      <c r="Q471" s="598"/>
      <c r="R471" s="598"/>
      <c r="S471" s="598"/>
      <c r="T471" s="598"/>
      <c r="U471" s="598"/>
      <c r="V471" s="599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19.696969696969695</v>
      </c>
      <c r="Y471" s="585">
        <f>IFERROR(Y464/H464,"0")+IFERROR(Y465/H465,"0")+IFERROR(Y466/H466,"0")+IFERROR(Y467/H467,"0")+IFERROR(Y468/H468,"0")+IFERROR(Y469/H469,"0")+IFERROR(Y470/H470,"0")</f>
        <v>20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0.23920000000000002</v>
      </c>
      <c r="AA471" s="586"/>
      <c r="AB471" s="586"/>
      <c r="AC471" s="586"/>
    </row>
    <row r="472" spans="1:68" x14ac:dyDescent="0.2">
      <c r="A472" s="596"/>
      <c r="B472" s="596"/>
      <c r="C472" s="596"/>
      <c r="D472" s="596"/>
      <c r="E472" s="596"/>
      <c r="F472" s="596"/>
      <c r="G472" s="596"/>
      <c r="H472" s="596"/>
      <c r="I472" s="596"/>
      <c r="J472" s="596"/>
      <c r="K472" s="596"/>
      <c r="L472" s="596"/>
      <c r="M472" s="596"/>
      <c r="N472" s="596"/>
      <c r="O472" s="601"/>
      <c r="P472" s="597" t="s">
        <v>71</v>
      </c>
      <c r="Q472" s="598"/>
      <c r="R472" s="598"/>
      <c r="S472" s="598"/>
      <c r="T472" s="598"/>
      <c r="U472" s="598"/>
      <c r="V472" s="599"/>
      <c r="W472" s="37" t="s">
        <v>69</v>
      </c>
      <c r="X472" s="585">
        <f>IFERROR(SUM(X464:X470),"0")</f>
        <v>104</v>
      </c>
      <c r="Y472" s="585">
        <f>IFERROR(SUM(Y464:Y470),"0")</f>
        <v>105.60000000000001</v>
      </c>
      <c r="Z472" s="37"/>
      <c r="AA472" s="586"/>
      <c r="AB472" s="586"/>
      <c r="AC472" s="586"/>
    </row>
    <row r="473" spans="1:68" ht="14.25" hidden="1" customHeight="1" x14ac:dyDescent="0.25">
      <c r="A473" s="595" t="s">
        <v>73</v>
      </c>
      <c r="B473" s="596"/>
      <c r="C473" s="596"/>
      <c r="D473" s="596"/>
      <c r="E473" s="596"/>
      <c r="F473" s="596"/>
      <c r="G473" s="596"/>
      <c r="H473" s="596"/>
      <c r="I473" s="596"/>
      <c r="J473" s="596"/>
      <c r="K473" s="596"/>
      <c r="L473" s="596"/>
      <c r="M473" s="596"/>
      <c r="N473" s="596"/>
      <c r="O473" s="596"/>
      <c r="P473" s="596"/>
      <c r="Q473" s="596"/>
      <c r="R473" s="596"/>
      <c r="S473" s="596"/>
      <c r="T473" s="596"/>
      <c r="U473" s="596"/>
      <c r="V473" s="596"/>
      <c r="W473" s="596"/>
      <c r="X473" s="596"/>
      <c r="Y473" s="596"/>
      <c r="Z473" s="596"/>
      <c r="AA473" s="578"/>
      <c r="AB473" s="578"/>
      <c r="AC473" s="578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93">
        <v>4607091383409</v>
      </c>
      <c r="E474" s="594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0"/>
      <c r="R474" s="590"/>
      <c r="S474" s="590"/>
      <c r="T474" s="591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93">
        <v>4607091383416</v>
      </c>
      <c r="E475" s="594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5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0"/>
      <c r="R475" s="590"/>
      <c r="S475" s="590"/>
      <c r="T475" s="591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93">
        <v>4680115883536</v>
      </c>
      <c r="E476" s="594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0"/>
      <c r="R476" s="590"/>
      <c r="S476" s="590"/>
      <c r="T476" s="591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0"/>
      <c r="B477" s="596"/>
      <c r="C477" s="596"/>
      <c r="D477" s="596"/>
      <c r="E477" s="596"/>
      <c r="F477" s="596"/>
      <c r="G477" s="596"/>
      <c r="H477" s="596"/>
      <c r="I477" s="596"/>
      <c r="J477" s="596"/>
      <c r="K477" s="596"/>
      <c r="L477" s="596"/>
      <c r="M477" s="596"/>
      <c r="N477" s="596"/>
      <c r="O477" s="601"/>
      <c r="P477" s="597" t="s">
        <v>71</v>
      </c>
      <c r="Q477" s="598"/>
      <c r="R477" s="598"/>
      <c r="S477" s="598"/>
      <c r="T477" s="598"/>
      <c r="U477" s="598"/>
      <c r="V477" s="599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6"/>
      <c r="B478" s="596"/>
      <c r="C478" s="596"/>
      <c r="D478" s="596"/>
      <c r="E478" s="596"/>
      <c r="F478" s="596"/>
      <c r="G478" s="596"/>
      <c r="H478" s="596"/>
      <c r="I478" s="596"/>
      <c r="J478" s="596"/>
      <c r="K478" s="596"/>
      <c r="L478" s="596"/>
      <c r="M478" s="596"/>
      <c r="N478" s="596"/>
      <c r="O478" s="601"/>
      <c r="P478" s="597" t="s">
        <v>71</v>
      </c>
      <c r="Q478" s="598"/>
      <c r="R478" s="598"/>
      <c r="S478" s="598"/>
      <c r="T478" s="598"/>
      <c r="U478" s="598"/>
      <c r="V478" s="599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6" t="s">
        <v>736</v>
      </c>
      <c r="B479" s="617"/>
      <c r="C479" s="617"/>
      <c r="D479" s="617"/>
      <c r="E479" s="617"/>
      <c r="F479" s="617"/>
      <c r="G479" s="617"/>
      <c r="H479" s="617"/>
      <c r="I479" s="617"/>
      <c r="J479" s="617"/>
      <c r="K479" s="617"/>
      <c r="L479" s="617"/>
      <c r="M479" s="617"/>
      <c r="N479" s="617"/>
      <c r="O479" s="617"/>
      <c r="P479" s="617"/>
      <c r="Q479" s="617"/>
      <c r="R479" s="617"/>
      <c r="S479" s="617"/>
      <c r="T479" s="617"/>
      <c r="U479" s="617"/>
      <c r="V479" s="617"/>
      <c r="W479" s="617"/>
      <c r="X479" s="617"/>
      <c r="Y479" s="617"/>
      <c r="Z479" s="617"/>
      <c r="AA479" s="48"/>
      <c r="AB479" s="48"/>
      <c r="AC479" s="48"/>
    </row>
    <row r="480" spans="1:68" ht="16.5" hidden="1" customHeight="1" x14ac:dyDescent="0.25">
      <c r="A480" s="648" t="s">
        <v>736</v>
      </c>
      <c r="B480" s="596"/>
      <c r="C480" s="596"/>
      <c r="D480" s="596"/>
      <c r="E480" s="596"/>
      <c r="F480" s="596"/>
      <c r="G480" s="596"/>
      <c r="H480" s="596"/>
      <c r="I480" s="596"/>
      <c r="J480" s="596"/>
      <c r="K480" s="596"/>
      <c r="L480" s="596"/>
      <c r="M480" s="596"/>
      <c r="N480" s="596"/>
      <c r="O480" s="596"/>
      <c r="P480" s="596"/>
      <c r="Q480" s="596"/>
      <c r="R480" s="596"/>
      <c r="S480" s="596"/>
      <c r="T480" s="596"/>
      <c r="U480" s="596"/>
      <c r="V480" s="596"/>
      <c r="W480" s="596"/>
      <c r="X480" s="596"/>
      <c r="Y480" s="596"/>
      <c r="Z480" s="596"/>
      <c r="AA480" s="577"/>
      <c r="AB480" s="577"/>
      <c r="AC480" s="577"/>
    </row>
    <row r="481" spans="1:68" ht="14.25" hidden="1" customHeight="1" x14ac:dyDescent="0.25">
      <c r="A481" s="595" t="s">
        <v>102</v>
      </c>
      <c r="B481" s="596"/>
      <c r="C481" s="596"/>
      <c r="D481" s="596"/>
      <c r="E481" s="596"/>
      <c r="F481" s="596"/>
      <c r="G481" s="596"/>
      <c r="H481" s="596"/>
      <c r="I481" s="596"/>
      <c r="J481" s="596"/>
      <c r="K481" s="596"/>
      <c r="L481" s="596"/>
      <c r="M481" s="596"/>
      <c r="N481" s="596"/>
      <c r="O481" s="596"/>
      <c r="P481" s="596"/>
      <c r="Q481" s="596"/>
      <c r="R481" s="596"/>
      <c r="S481" s="596"/>
      <c r="T481" s="596"/>
      <c r="U481" s="596"/>
      <c r="V481" s="596"/>
      <c r="W481" s="596"/>
      <c r="X481" s="596"/>
      <c r="Y481" s="596"/>
      <c r="Z481" s="596"/>
      <c r="AA481" s="578"/>
      <c r="AB481" s="578"/>
      <c r="AC481" s="578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93">
        <v>4640242181011</v>
      </c>
      <c r="E482" s="594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43" t="s">
        <v>739</v>
      </c>
      <c r="Q482" s="590"/>
      <c r="R482" s="590"/>
      <c r="S482" s="590"/>
      <c r="T482" s="591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93">
        <v>4640242180441</v>
      </c>
      <c r="E483" s="594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3" t="s">
        <v>743</v>
      </c>
      <c r="Q483" s="590"/>
      <c r="R483" s="590"/>
      <c r="S483" s="590"/>
      <c r="T483" s="591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93">
        <v>4640242180564</v>
      </c>
      <c r="E484" s="594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1" t="s">
        <v>747</v>
      </c>
      <c r="Q484" s="590"/>
      <c r="R484" s="590"/>
      <c r="S484" s="590"/>
      <c r="T484" s="591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93">
        <v>4640242181189</v>
      </c>
      <c r="E485" s="594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26" t="s">
        <v>751</v>
      </c>
      <c r="Q485" s="590"/>
      <c r="R485" s="590"/>
      <c r="S485" s="590"/>
      <c r="T485" s="591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0"/>
      <c r="B486" s="596"/>
      <c r="C486" s="596"/>
      <c r="D486" s="596"/>
      <c r="E486" s="596"/>
      <c r="F486" s="596"/>
      <c r="G486" s="596"/>
      <c r="H486" s="596"/>
      <c r="I486" s="596"/>
      <c r="J486" s="596"/>
      <c r="K486" s="596"/>
      <c r="L486" s="596"/>
      <c r="M486" s="596"/>
      <c r="N486" s="596"/>
      <c r="O486" s="601"/>
      <c r="P486" s="597" t="s">
        <v>71</v>
      </c>
      <c r="Q486" s="598"/>
      <c r="R486" s="598"/>
      <c r="S486" s="598"/>
      <c r="T486" s="598"/>
      <c r="U486" s="598"/>
      <c r="V486" s="599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6"/>
      <c r="B487" s="596"/>
      <c r="C487" s="596"/>
      <c r="D487" s="596"/>
      <c r="E487" s="596"/>
      <c r="F487" s="596"/>
      <c r="G487" s="596"/>
      <c r="H487" s="596"/>
      <c r="I487" s="596"/>
      <c r="J487" s="596"/>
      <c r="K487" s="596"/>
      <c r="L487" s="596"/>
      <c r="M487" s="596"/>
      <c r="N487" s="596"/>
      <c r="O487" s="601"/>
      <c r="P487" s="597" t="s">
        <v>71</v>
      </c>
      <c r="Q487" s="598"/>
      <c r="R487" s="598"/>
      <c r="S487" s="598"/>
      <c r="T487" s="598"/>
      <c r="U487" s="598"/>
      <c r="V487" s="599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5" t="s">
        <v>134</v>
      </c>
      <c r="B488" s="596"/>
      <c r="C488" s="596"/>
      <c r="D488" s="596"/>
      <c r="E488" s="596"/>
      <c r="F488" s="596"/>
      <c r="G488" s="596"/>
      <c r="H488" s="596"/>
      <c r="I488" s="596"/>
      <c r="J488" s="596"/>
      <c r="K488" s="596"/>
      <c r="L488" s="596"/>
      <c r="M488" s="596"/>
      <c r="N488" s="596"/>
      <c r="O488" s="596"/>
      <c r="P488" s="596"/>
      <c r="Q488" s="596"/>
      <c r="R488" s="596"/>
      <c r="S488" s="596"/>
      <c r="T488" s="596"/>
      <c r="U488" s="596"/>
      <c r="V488" s="596"/>
      <c r="W488" s="596"/>
      <c r="X488" s="596"/>
      <c r="Y488" s="596"/>
      <c r="Z488" s="596"/>
      <c r="AA488" s="578"/>
      <c r="AB488" s="578"/>
      <c r="AC488" s="578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93">
        <v>4640242180519</v>
      </c>
      <c r="E489" s="594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821" t="s">
        <v>754</v>
      </c>
      <c r="Q489" s="590"/>
      <c r="R489" s="590"/>
      <c r="S489" s="590"/>
      <c r="T489" s="591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93">
        <v>4640242180519</v>
      </c>
      <c r="E490" s="594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2" t="s">
        <v>757</v>
      </c>
      <c r="Q490" s="590"/>
      <c r="R490" s="590"/>
      <c r="S490" s="590"/>
      <c r="T490" s="591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93">
        <v>4640242180526</v>
      </c>
      <c r="E491" s="594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7" t="s">
        <v>761</v>
      </c>
      <c r="Q491" s="590"/>
      <c r="R491" s="590"/>
      <c r="S491" s="590"/>
      <c r="T491" s="591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93">
        <v>4640242181363</v>
      </c>
      <c r="E492" s="594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5" t="s">
        <v>764</v>
      </c>
      <c r="Q492" s="590"/>
      <c r="R492" s="590"/>
      <c r="S492" s="590"/>
      <c r="T492" s="591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0"/>
      <c r="B493" s="596"/>
      <c r="C493" s="596"/>
      <c r="D493" s="596"/>
      <c r="E493" s="596"/>
      <c r="F493" s="596"/>
      <c r="G493" s="596"/>
      <c r="H493" s="596"/>
      <c r="I493" s="596"/>
      <c r="J493" s="596"/>
      <c r="K493" s="596"/>
      <c r="L493" s="596"/>
      <c r="M493" s="596"/>
      <c r="N493" s="596"/>
      <c r="O493" s="601"/>
      <c r="P493" s="597" t="s">
        <v>71</v>
      </c>
      <c r="Q493" s="598"/>
      <c r="R493" s="598"/>
      <c r="S493" s="598"/>
      <c r="T493" s="598"/>
      <c r="U493" s="598"/>
      <c r="V493" s="599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6"/>
      <c r="B494" s="596"/>
      <c r="C494" s="596"/>
      <c r="D494" s="596"/>
      <c r="E494" s="596"/>
      <c r="F494" s="596"/>
      <c r="G494" s="596"/>
      <c r="H494" s="596"/>
      <c r="I494" s="596"/>
      <c r="J494" s="596"/>
      <c r="K494" s="596"/>
      <c r="L494" s="596"/>
      <c r="M494" s="596"/>
      <c r="N494" s="596"/>
      <c r="O494" s="601"/>
      <c r="P494" s="597" t="s">
        <v>71</v>
      </c>
      <c r="Q494" s="598"/>
      <c r="R494" s="598"/>
      <c r="S494" s="598"/>
      <c r="T494" s="598"/>
      <c r="U494" s="598"/>
      <c r="V494" s="599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5" t="s">
        <v>63</v>
      </c>
      <c r="B495" s="596"/>
      <c r="C495" s="596"/>
      <c r="D495" s="596"/>
      <c r="E495" s="596"/>
      <c r="F495" s="596"/>
      <c r="G495" s="596"/>
      <c r="H495" s="596"/>
      <c r="I495" s="596"/>
      <c r="J495" s="596"/>
      <c r="K495" s="596"/>
      <c r="L495" s="596"/>
      <c r="M495" s="596"/>
      <c r="N495" s="596"/>
      <c r="O495" s="596"/>
      <c r="P495" s="596"/>
      <c r="Q495" s="596"/>
      <c r="R495" s="596"/>
      <c r="S495" s="596"/>
      <c r="T495" s="596"/>
      <c r="U495" s="596"/>
      <c r="V495" s="596"/>
      <c r="W495" s="596"/>
      <c r="X495" s="596"/>
      <c r="Y495" s="596"/>
      <c r="Z495" s="596"/>
      <c r="AA495" s="578"/>
      <c r="AB495" s="578"/>
      <c r="AC495" s="578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93">
        <v>4640242180816</v>
      </c>
      <c r="E496" s="594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90"/>
      <c r="R496" s="590"/>
      <c r="S496" s="590"/>
      <c r="T496" s="591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93">
        <v>4640242180595</v>
      </c>
      <c r="E497" s="594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0" t="s">
        <v>772</v>
      </c>
      <c r="Q497" s="590"/>
      <c r="R497" s="590"/>
      <c r="S497" s="590"/>
      <c r="T497" s="591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0"/>
      <c r="B498" s="596"/>
      <c r="C498" s="596"/>
      <c r="D498" s="596"/>
      <c r="E498" s="596"/>
      <c r="F498" s="596"/>
      <c r="G498" s="596"/>
      <c r="H498" s="596"/>
      <c r="I498" s="596"/>
      <c r="J498" s="596"/>
      <c r="K498" s="596"/>
      <c r="L498" s="596"/>
      <c r="M498" s="596"/>
      <c r="N498" s="596"/>
      <c r="O498" s="601"/>
      <c r="P498" s="597" t="s">
        <v>71</v>
      </c>
      <c r="Q498" s="598"/>
      <c r="R498" s="598"/>
      <c r="S498" s="598"/>
      <c r="T498" s="598"/>
      <c r="U498" s="598"/>
      <c r="V498" s="599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6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96"/>
      <c r="O499" s="601"/>
      <c r="P499" s="597" t="s">
        <v>71</v>
      </c>
      <c r="Q499" s="598"/>
      <c r="R499" s="598"/>
      <c r="S499" s="598"/>
      <c r="T499" s="598"/>
      <c r="U499" s="598"/>
      <c r="V499" s="599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5" t="s">
        <v>73</v>
      </c>
      <c r="B500" s="596"/>
      <c r="C500" s="596"/>
      <c r="D500" s="596"/>
      <c r="E500" s="596"/>
      <c r="F500" s="596"/>
      <c r="G500" s="596"/>
      <c r="H500" s="596"/>
      <c r="I500" s="596"/>
      <c r="J500" s="596"/>
      <c r="K500" s="596"/>
      <c r="L500" s="596"/>
      <c r="M500" s="596"/>
      <c r="N500" s="596"/>
      <c r="O500" s="596"/>
      <c r="P500" s="596"/>
      <c r="Q500" s="596"/>
      <c r="R500" s="596"/>
      <c r="S500" s="596"/>
      <c r="T500" s="596"/>
      <c r="U500" s="596"/>
      <c r="V500" s="596"/>
      <c r="W500" s="596"/>
      <c r="X500" s="596"/>
      <c r="Y500" s="596"/>
      <c r="Z500" s="596"/>
      <c r="AA500" s="578"/>
      <c r="AB500" s="578"/>
      <c r="AC500" s="578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93">
        <v>4640242180533</v>
      </c>
      <c r="E501" s="594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5" t="s">
        <v>776</v>
      </c>
      <c r="Q501" s="590"/>
      <c r="R501" s="590"/>
      <c r="S501" s="590"/>
      <c r="T501" s="591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93">
        <v>4640242180533</v>
      </c>
      <c r="E502" s="594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0" t="s">
        <v>776</v>
      </c>
      <c r="Q502" s="590"/>
      <c r="R502" s="590"/>
      <c r="S502" s="590"/>
      <c r="T502" s="591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93">
        <v>4640242181233</v>
      </c>
      <c r="E503" s="594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77" t="s">
        <v>781</v>
      </c>
      <c r="Q503" s="590"/>
      <c r="R503" s="590"/>
      <c r="S503" s="590"/>
      <c r="T503" s="591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0"/>
      <c r="B504" s="596"/>
      <c r="C504" s="596"/>
      <c r="D504" s="596"/>
      <c r="E504" s="596"/>
      <c r="F504" s="596"/>
      <c r="G504" s="596"/>
      <c r="H504" s="596"/>
      <c r="I504" s="596"/>
      <c r="J504" s="596"/>
      <c r="K504" s="596"/>
      <c r="L504" s="596"/>
      <c r="M504" s="596"/>
      <c r="N504" s="596"/>
      <c r="O504" s="601"/>
      <c r="P504" s="597" t="s">
        <v>71</v>
      </c>
      <c r="Q504" s="598"/>
      <c r="R504" s="598"/>
      <c r="S504" s="598"/>
      <c r="T504" s="598"/>
      <c r="U504" s="598"/>
      <c r="V504" s="599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6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96"/>
      <c r="O505" s="601"/>
      <c r="P505" s="597" t="s">
        <v>71</v>
      </c>
      <c r="Q505" s="598"/>
      <c r="R505" s="598"/>
      <c r="S505" s="598"/>
      <c r="T505" s="598"/>
      <c r="U505" s="598"/>
      <c r="V505" s="599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5" t="s">
        <v>169</v>
      </c>
      <c r="B506" s="596"/>
      <c r="C506" s="596"/>
      <c r="D506" s="596"/>
      <c r="E506" s="596"/>
      <c r="F506" s="596"/>
      <c r="G506" s="596"/>
      <c r="H506" s="596"/>
      <c r="I506" s="596"/>
      <c r="J506" s="596"/>
      <c r="K506" s="596"/>
      <c r="L506" s="596"/>
      <c r="M506" s="596"/>
      <c r="N506" s="596"/>
      <c r="O506" s="596"/>
      <c r="P506" s="596"/>
      <c r="Q506" s="596"/>
      <c r="R506" s="596"/>
      <c r="S506" s="596"/>
      <c r="T506" s="596"/>
      <c r="U506" s="596"/>
      <c r="V506" s="596"/>
      <c r="W506" s="596"/>
      <c r="X506" s="596"/>
      <c r="Y506" s="596"/>
      <c r="Z506" s="596"/>
      <c r="AA506" s="578"/>
      <c r="AB506" s="578"/>
      <c r="AC506" s="578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93">
        <v>4640242180120</v>
      </c>
      <c r="E507" s="594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31" t="s">
        <v>785</v>
      </c>
      <c r="Q507" s="590"/>
      <c r="R507" s="590"/>
      <c r="S507" s="590"/>
      <c r="T507" s="591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93">
        <v>4640242180120</v>
      </c>
      <c r="E508" s="594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3" t="s">
        <v>788</v>
      </c>
      <c r="Q508" s="590"/>
      <c r="R508" s="590"/>
      <c r="S508" s="590"/>
      <c r="T508" s="591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93">
        <v>4640242180137</v>
      </c>
      <c r="E509" s="594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5" t="s">
        <v>791</v>
      </c>
      <c r="Q509" s="590"/>
      <c r="R509" s="590"/>
      <c r="S509" s="590"/>
      <c r="T509" s="591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93">
        <v>4640242180137</v>
      </c>
      <c r="E510" s="594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8" t="s">
        <v>794</v>
      </c>
      <c r="Q510" s="590"/>
      <c r="R510" s="590"/>
      <c r="S510" s="590"/>
      <c r="T510" s="591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0"/>
      <c r="B511" s="596"/>
      <c r="C511" s="596"/>
      <c r="D511" s="596"/>
      <c r="E511" s="596"/>
      <c r="F511" s="596"/>
      <c r="G511" s="596"/>
      <c r="H511" s="596"/>
      <c r="I511" s="596"/>
      <c r="J511" s="596"/>
      <c r="K511" s="596"/>
      <c r="L511" s="596"/>
      <c r="M511" s="596"/>
      <c r="N511" s="596"/>
      <c r="O511" s="601"/>
      <c r="P511" s="597" t="s">
        <v>71</v>
      </c>
      <c r="Q511" s="598"/>
      <c r="R511" s="598"/>
      <c r="S511" s="598"/>
      <c r="T511" s="598"/>
      <c r="U511" s="598"/>
      <c r="V511" s="599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6"/>
      <c r="B512" s="596"/>
      <c r="C512" s="596"/>
      <c r="D512" s="596"/>
      <c r="E512" s="596"/>
      <c r="F512" s="596"/>
      <c r="G512" s="596"/>
      <c r="H512" s="596"/>
      <c r="I512" s="596"/>
      <c r="J512" s="596"/>
      <c r="K512" s="596"/>
      <c r="L512" s="596"/>
      <c r="M512" s="596"/>
      <c r="N512" s="596"/>
      <c r="O512" s="601"/>
      <c r="P512" s="597" t="s">
        <v>71</v>
      </c>
      <c r="Q512" s="598"/>
      <c r="R512" s="598"/>
      <c r="S512" s="598"/>
      <c r="T512" s="598"/>
      <c r="U512" s="598"/>
      <c r="V512" s="599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8" t="s">
        <v>795</v>
      </c>
      <c r="B513" s="596"/>
      <c r="C513" s="596"/>
      <c r="D513" s="596"/>
      <c r="E513" s="596"/>
      <c r="F513" s="596"/>
      <c r="G513" s="596"/>
      <c r="H513" s="596"/>
      <c r="I513" s="596"/>
      <c r="J513" s="596"/>
      <c r="K513" s="596"/>
      <c r="L513" s="596"/>
      <c r="M513" s="596"/>
      <c r="N513" s="596"/>
      <c r="O513" s="596"/>
      <c r="P513" s="596"/>
      <c r="Q513" s="596"/>
      <c r="R513" s="596"/>
      <c r="S513" s="596"/>
      <c r="T513" s="596"/>
      <c r="U513" s="596"/>
      <c r="V513" s="596"/>
      <c r="W513" s="596"/>
      <c r="X513" s="596"/>
      <c r="Y513" s="596"/>
      <c r="Z513" s="596"/>
      <c r="AA513" s="577"/>
      <c r="AB513" s="577"/>
      <c r="AC513" s="577"/>
    </row>
    <row r="514" spans="1:68" ht="14.25" hidden="1" customHeight="1" x14ac:dyDescent="0.25">
      <c r="A514" s="595" t="s">
        <v>134</v>
      </c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96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78"/>
      <c r="AB514" s="578"/>
      <c r="AC514" s="578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93">
        <v>4640242180090</v>
      </c>
      <c r="E515" s="594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80" t="s">
        <v>798</v>
      </c>
      <c r="Q515" s="590"/>
      <c r="R515" s="590"/>
      <c r="S515" s="590"/>
      <c r="T515" s="591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0"/>
      <c r="B516" s="596"/>
      <c r="C516" s="596"/>
      <c r="D516" s="596"/>
      <c r="E516" s="596"/>
      <c r="F516" s="596"/>
      <c r="G516" s="596"/>
      <c r="H516" s="596"/>
      <c r="I516" s="596"/>
      <c r="J516" s="596"/>
      <c r="K516" s="596"/>
      <c r="L516" s="596"/>
      <c r="M516" s="596"/>
      <c r="N516" s="596"/>
      <c r="O516" s="601"/>
      <c r="P516" s="597" t="s">
        <v>71</v>
      </c>
      <c r="Q516" s="598"/>
      <c r="R516" s="598"/>
      <c r="S516" s="598"/>
      <c r="T516" s="598"/>
      <c r="U516" s="598"/>
      <c r="V516" s="599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6"/>
      <c r="B517" s="596"/>
      <c r="C517" s="596"/>
      <c r="D517" s="596"/>
      <c r="E517" s="596"/>
      <c r="F517" s="596"/>
      <c r="G517" s="596"/>
      <c r="H517" s="596"/>
      <c r="I517" s="596"/>
      <c r="J517" s="596"/>
      <c r="K517" s="596"/>
      <c r="L517" s="596"/>
      <c r="M517" s="596"/>
      <c r="N517" s="596"/>
      <c r="O517" s="601"/>
      <c r="P517" s="597" t="s">
        <v>71</v>
      </c>
      <c r="Q517" s="598"/>
      <c r="R517" s="598"/>
      <c r="S517" s="598"/>
      <c r="T517" s="598"/>
      <c r="U517" s="598"/>
      <c r="V517" s="599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4"/>
      <c r="B518" s="596"/>
      <c r="C518" s="596"/>
      <c r="D518" s="596"/>
      <c r="E518" s="596"/>
      <c r="F518" s="596"/>
      <c r="G518" s="596"/>
      <c r="H518" s="596"/>
      <c r="I518" s="596"/>
      <c r="J518" s="596"/>
      <c r="K518" s="596"/>
      <c r="L518" s="596"/>
      <c r="M518" s="596"/>
      <c r="N518" s="596"/>
      <c r="O518" s="635"/>
      <c r="P518" s="799" t="s">
        <v>800</v>
      </c>
      <c r="Q518" s="692"/>
      <c r="R518" s="692"/>
      <c r="S518" s="692"/>
      <c r="T518" s="692"/>
      <c r="U518" s="692"/>
      <c r="V518" s="693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3099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3194.38</v>
      </c>
      <c r="Z518" s="37"/>
      <c r="AA518" s="586"/>
      <c r="AB518" s="586"/>
      <c r="AC518" s="586"/>
    </row>
    <row r="519" spans="1:68" x14ac:dyDescent="0.2">
      <c r="A519" s="596"/>
      <c r="B519" s="596"/>
      <c r="C519" s="596"/>
      <c r="D519" s="596"/>
      <c r="E519" s="596"/>
      <c r="F519" s="596"/>
      <c r="G519" s="596"/>
      <c r="H519" s="596"/>
      <c r="I519" s="596"/>
      <c r="J519" s="596"/>
      <c r="K519" s="596"/>
      <c r="L519" s="596"/>
      <c r="M519" s="596"/>
      <c r="N519" s="596"/>
      <c r="O519" s="635"/>
      <c r="P519" s="799" t="s">
        <v>801</v>
      </c>
      <c r="Q519" s="692"/>
      <c r="R519" s="692"/>
      <c r="S519" s="692"/>
      <c r="T519" s="692"/>
      <c r="U519" s="692"/>
      <c r="V519" s="693"/>
      <c r="W519" s="37" t="s">
        <v>69</v>
      </c>
      <c r="X519" s="585">
        <f>IFERROR(SUM(BM22:BM515),"0")</f>
        <v>3249.8865967724805</v>
      </c>
      <c r="Y519" s="585">
        <f>IFERROR(SUM(BN22:BN515),"0")</f>
        <v>3350.4880000000003</v>
      </c>
      <c r="Z519" s="37"/>
      <c r="AA519" s="586"/>
      <c r="AB519" s="586"/>
      <c r="AC519" s="586"/>
    </row>
    <row r="520" spans="1:68" x14ac:dyDescent="0.2">
      <c r="A520" s="596"/>
      <c r="B520" s="596"/>
      <c r="C520" s="596"/>
      <c r="D520" s="596"/>
      <c r="E520" s="596"/>
      <c r="F520" s="596"/>
      <c r="G520" s="596"/>
      <c r="H520" s="596"/>
      <c r="I520" s="596"/>
      <c r="J520" s="596"/>
      <c r="K520" s="596"/>
      <c r="L520" s="596"/>
      <c r="M520" s="596"/>
      <c r="N520" s="596"/>
      <c r="O520" s="635"/>
      <c r="P520" s="799" t="s">
        <v>802</v>
      </c>
      <c r="Q520" s="692"/>
      <c r="R520" s="692"/>
      <c r="S520" s="692"/>
      <c r="T520" s="692"/>
      <c r="U520" s="692"/>
      <c r="V520" s="693"/>
      <c r="W520" s="37" t="s">
        <v>803</v>
      </c>
      <c r="X520" s="38">
        <f>ROUNDUP(SUM(BO22:BO515),0)</f>
        <v>5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6"/>
      <c r="B521" s="596"/>
      <c r="C521" s="596"/>
      <c r="D521" s="596"/>
      <c r="E521" s="596"/>
      <c r="F521" s="596"/>
      <c r="G521" s="596"/>
      <c r="H521" s="596"/>
      <c r="I521" s="596"/>
      <c r="J521" s="596"/>
      <c r="K521" s="596"/>
      <c r="L521" s="596"/>
      <c r="M521" s="596"/>
      <c r="N521" s="596"/>
      <c r="O521" s="635"/>
      <c r="P521" s="799" t="s">
        <v>804</v>
      </c>
      <c r="Q521" s="692"/>
      <c r="R521" s="692"/>
      <c r="S521" s="692"/>
      <c r="T521" s="692"/>
      <c r="U521" s="692"/>
      <c r="V521" s="693"/>
      <c r="W521" s="37" t="s">
        <v>69</v>
      </c>
      <c r="X521" s="585">
        <f>GrossWeightTotal+PalletQtyTotal*25</f>
        <v>3374.8865967724805</v>
      </c>
      <c r="Y521" s="585">
        <f>GrossWeightTotalR+PalletQtyTotalR*25</f>
        <v>3500.4880000000003</v>
      </c>
      <c r="Z521" s="37"/>
      <c r="AA521" s="586"/>
      <c r="AB521" s="586"/>
      <c r="AC521" s="586"/>
    </row>
    <row r="522" spans="1:68" x14ac:dyDescent="0.2">
      <c r="A522" s="596"/>
      <c r="B522" s="596"/>
      <c r="C522" s="596"/>
      <c r="D522" s="596"/>
      <c r="E522" s="596"/>
      <c r="F522" s="596"/>
      <c r="G522" s="596"/>
      <c r="H522" s="596"/>
      <c r="I522" s="596"/>
      <c r="J522" s="596"/>
      <c r="K522" s="596"/>
      <c r="L522" s="596"/>
      <c r="M522" s="596"/>
      <c r="N522" s="596"/>
      <c r="O522" s="635"/>
      <c r="P522" s="799" t="s">
        <v>805</v>
      </c>
      <c r="Q522" s="692"/>
      <c r="R522" s="692"/>
      <c r="S522" s="692"/>
      <c r="T522" s="692"/>
      <c r="U522" s="692"/>
      <c r="V522" s="693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446.2309903697834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459</v>
      </c>
      <c r="Z522" s="37"/>
      <c r="AA522" s="586"/>
      <c r="AB522" s="586"/>
      <c r="AC522" s="586"/>
    </row>
    <row r="523" spans="1:68" ht="14.25" hidden="1" customHeight="1" x14ac:dyDescent="0.2">
      <c r="A523" s="596"/>
      <c r="B523" s="596"/>
      <c r="C523" s="596"/>
      <c r="D523" s="596"/>
      <c r="E523" s="596"/>
      <c r="F523" s="596"/>
      <c r="G523" s="596"/>
      <c r="H523" s="596"/>
      <c r="I523" s="596"/>
      <c r="J523" s="596"/>
      <c r="K523" s="596"/>
      <c r="L523" s="596"/>
      <c r="M523" s="596"/>
      <c r="N523" s="596"/>
      <c r="O523" s="635"/>
      <c r="P523" s="799" t="s">
        <v>806</v>
      </c>
      <c r="Q523" s="692"/>
      <c r="R523" s="692"/>
      <c r="S523" s="692"/>
      <c r="T523" s="692"/>
      <c r="U523" s="692"/>
      <c r="V523" s="693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5.8256299999999994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87" t="s">
        <v>100</v>
      </c>
      <c r="D525" s="739"/>
      <c r="E525" s="739"/>
      <c r="F525" s="739"/>
      <c r="G525" s="739"/>
      <c r="H525" s="645"/>
      <c r="I525" s="587" t="s">
        <v>258</v>
      </c>
      <c r="J525" s="739"/>
      <c r="K525" s="739"/>
      <c r="L525" s="739"/>
      <c r="M525" s="739"/>
      <c r="N525" s="739"/>
      <c r="O525" s="739"/>
      <c r="P525" s="739"/>
      <c r="Q525" s="739"/>
      <c r="R525" s="739"/>
      <c r="S525" s="645"/>
      <c r="T525" s="587" t="s">
        <v>550</v>
      </c>
      <c r="U525" s="645"/>
      <c r="V525" s="587" t="s">
        <v>607</v>
      </c>
      <c r="W525" s="739"/>
      <c r="X525" s="739"/>
      <c r="Y525" s="645"/>
      <c r="Z525" s="575" t="s">
        <v>666</v>
      </c>
      <c r="AA525" s="587" t="s">
        <v>736</v>
      </c>
      <c r="AB525" s="645"/>
      <c r="AC525" s="52"/>
      <c r="AF525" s="576"/>
    </row>
    <row r="526" spans="1:68" ht="14.25" customHeight="1" thickTop="1" x14ac:dyDescent="0.2">
      <c r="A526" s="859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76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76"/>
    </row>
    <row r="527" spans="1:68" ht="13.5" customHeight="1" thickBot="1" x14ac:dyDescent="0.25">
      <c r="A527" s="860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108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78.400000000000006</v>
      </c>
      <c r="E528" s="46">
        <f>IFERROR(Y89*1,"0")+IFERROR(Y90*1,"0")+IFERROR(Y91*1,"0")+IFERROR(Y95*1,"0")+IFERROR(Y96*1,"0")+IFERROR(Y97*1,"0")+IFERROR(Y98*1,"0")+IFERROR(Y99*1,"0")+IFERROR(Y100*1,"0")</f>
        <v>151.20000000000002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213.9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67.2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672.6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85.8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1233</v>
      </c>
      <c r="U528" s="46">
        <f>IFERROR(Y375*1,"0")+IFERROR(Y376*1,"0")+IFERROR(Y377*1,"0")+IFERROR(Y378*1,"0")+IFERROR(Y382*1,"0")+IFERROR(Y386*1,"0")+IFERROR(Y387*1,"0")+IFERROR(Y391*1,"0")</f>
        <v>117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140.4</v>
      </c>
      <c r="X528" s="46">
        <f>IFERROR(Y429*1,"0")</f>
        <v>4.8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322.08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 141,00"/>
        <filter val="1,67"/>
        <filter val="10,13"/>
        <filter val="104,00"/>
        <filter val="11,76"/>
        <filter val="113,00"/>
        <filter val="12,56"/>
        <filter val="122,00"/>
        <filter val="127,00"/>
        <filter val="131,00"/>
        <filter val="138,00"/>
        <filter val="15,00"/>
        <filter val="15,95"/>
        <filter val="154,00"/>
        <filter val="17,96"/>
        <filter val="184,00"/>
        <filter val="19,00"/>
        <filter val="19,70"/>
        <filter val="206,00"/>
        <filter val="209,00"/>
        <filter val="21,00"/>
        <filter val="22,92"/>
        <filter val="25,00"/>
        <filter val="25,56"/>
        <filter val="297,00"/>
        <filter val="3 099,00"/>
        <filter val="3 249,89"/>
        <filter val="3 374,89"/>
        <filter val="3,33"/>
        <filter val="3,48"/>
        <filter val="3,93"/>
        <filter val="30,00"/>
        <filter val="33,00"/>
        <filter val="36,00"/>
        <filter val="39,00"/>
        <filter val="39,58"/>
        <filter val="391,00"/>
        <filter val="396,00"/>
        <filter val="4,00"/>
        <filter val="4,44"/>
        <filter val="40,00"/>
        <filter val="42,00"/>
        <filter val="446,23"/>
        <filter val="45,00"/>
        <filter val="453,00"/>
        <filter val="47,00"/>
        <filter val="5"/>
        <filter val="55,00"/>
        <filter val="57,00"/>
        <filter val="58,00"/>
        <filter val="6,00"/>
        <filter val="64,00"/>
        <filter val="66,00"/>
        <filter val="67,00"/>
        <filter val="7,04"/>
        <filter val="73,00"/>
        <filter val="73,33"/>
        <filter val="76,07"/>
        <filter val="76,78"/>
        <filter val="78,00"/>
        <filter val="79,00"/>
        <filter val="86,00"/>
        <filter val="9,00"/>
        <filter val="9,63"/>
        <filter val="9,68"/>
        <filter val="98,00"/>
      </filters>
    </filterColumn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A44:O45"/>
    <mergeCell ref="A103:Z10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113:T113"/>
    <mergeCell ref="P284:T284"/>
    <mergeCell ref="A349:Z349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D170:E170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P465:T465"/>
    <mergeCell ref="P286:V286"/>
    <mergeCell ref="D485:E485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D507:E507"/>
    <mergeCell ref="P486:V486"/>
    <mergeCell ref="D330:E330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D27:E27"/>
    <mergeCell ref="P15:T16"/>
    <mergeCell ref="P43:T43"/>
    <mergeCell ref="P65:V65"/>
    <mergeCell ref="A12:M12"/>
    <mergeCell ref="D63:E63"/>
    <mergeCell ref="P305:T305"/>
    <mergeCell ref="D96:E96"/>
    <mergeCell ref="D52:E52"/>
    <mergeCell ref="D350:E350"/>
    <mergeCell ref="P110:V110"/>
    <mergeCell ref="A338:O339"/>
    <mergeCell ref="P208:T208"/>
    <mergeCell ref="D352:E35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D26:E26"/>
    <mergeCell ref="D148:E148"/>
    <mergeCell ref="P403:T403"/>
    <mergeCell ref="P378:T378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367:V367"/>
    <mergeCell ref="P467:T467"/>
    <mergeCell ref="P442:T442"/>
    <mergeCell ref="D448:E448"/>
    <mergeCell ref="D492:E492"/>
    <mergeCell ref="A396:Z396"/>
    <mergeCell ref="P408:V408"/>
    <mergeCell ref="P450:T450"/>
    <mergeCell ref="A430:O431"/>
    <mergeCell ref="A367:O368"/>
    <mergeCell ref="D398:E398"/>
    <mergeCell ref="D454:E454"/>
    <mergeCell ref="D460:E460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P79:T79"/>
    <mergeCell ref="P55:T55"/>
    <mergeCell ref="A324:O325"/>
    <mergeCell ref="P182:T182"/>
    <mergeCell ref="P102:V102"/>
    <mergeCell ref="D91:E91"/>
    <mergeCell ref="D327:E327"/>
    <mergeCell ref="P210:T210"/>
    <mergeCell ref="P308:T308"/>
    <mergeCell ref="D106:E106"/>
    <mergeCell ref="D416:E416"/>
    <mergeCell ref="P149:V149"/>
    <mergeCell ref="D137:E137"/>
    <mergeCell ref="P216:T216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A518:O523"/>
    <mergeCell ref="P316:T3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2025-06-20T12:22:10Z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