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C73799-0B9B-44B5-84ED-0599349961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F10" i="1" s="1"/>
  <c r="D7" i="1"/>
  <c r="Q6" i="1"/>
  <c r="P2" i="1"/>
  <c r="BP78" i="1" l="1"/>
  <c r="BN78" i="1"/>
  <c r="Z78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1" i="1"/>
  <c r="BN31" i="1"/>
  <c r="Z54" i="1"/>
  <c r="BN54" i="1"/>
  <c r="BP68" i="1"/>
  <c r="BN68" i="1"/>
  <c r="Z6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71" i="1"/>
  <c r="Y101" i="1"/>
  <c r="Y324" i="1"/>
  <c r="Y115" i="1"/>
  <c r="Y179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Z297" i="1"/>
  <c r="BN297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39" i="1"/>
  <c r="Y358" i="1"/>
  <c r="Y425" i="1"/>
  <c r="H9" i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Z115" i="1"/>
  <c r="BP113" i="1"/>
  <c r="BN113" i="1"/>
  <c r="Z113" i="1"/>
  <c r="Y124" i="1"/>
  <c r="BP121" i="1"/>
  <c r="BN121" i="1"/>
  <c r="Z121" i="1"/>
  <c r="Y128" i="1"/>
  <c r="BP138" i="1"/>
  <c r="BN138" i="1"/>
  <c r="Z138" i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F9" i="1"/>
  <c r="J9" i="1"/>
  <c r="Y24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338" i="1"/>
  <c r="Z318" i="1"/>
  <c r="Z261" i="1"/>
  <c r="Z179" i="1"/>
  <c r="Z139" i="1"/>
  <c r="Z71" i="1"/>
  <c r="Z425" i="1"/>
  <c r="Z310" i="1"/>
  <c r="Z233" i="1"/>
  <c r="Z173" i="1"/>
  <c r="Z58" i="1"/>
  <c r="Z511" i="1"/>
  <c r="Z498" i="1"/>
  <c r="Z407" i="1"/>
  <c r="Z477" i="1"/>
  <c r="Z461" i="1"/>
  <c r="Z357" i="1"/>
  <c r="Z345" i="1"/>
  <c r="Z269" i="1"/>
  <c r="Z300" i="1"/>
  <c r="Z252" i="1"/>
  <c r="Y518" i="1"/>
  <c r="Z65" i="1"/>
  <c r="Z32" i="1"/>
  <c r="Y522" i="1"/>
  <c r="Y519" i="1"/>
  <c r="Z504" i="1"/>
  <c r="Z455" i="1"/>
  <c r="Z332" i="1"/>
  <c r="Z217" i="1"/>
  <c r="Z205" i="1"/>
  <c r="Z109" i="1"/>
  <c r="Z523" i="1" s="1"/>
  <c r="Z101" i="1"/>
  <c r="Y520" i="1"/>
  <c r="Y521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<sst xmlns="http://schemas.openxmlformats.org/spreadsheetml/2006/main" count="2344" uniqueCount="848">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</sst>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843" t="s">
        <v>0</v>
      </c>
      <c r="E1" s="629"/>
      <c r="F1" s="629"/>
      <c r="G1" s="12" t="s">
        <v>1</v>
      </c>
      <c r="H1" s="843" t="s">
        <v>2</v>
      </c>
      <c r="I1" s="629"/>
      <c r="J1" s="629"/>
      <c r="K1" s="629"/>
      <c r="L1" s="629"/>
      <c r="M1" s="629"/>
      <c r="N1" s="629"/>
      <c r="O1" s="629"/>
      <c r="P1" s="629"/>
      <c r="Q1" s="629"/>
      <c r="R1" s="904" t="s">
        <v>3</v>
      </c>
      <c r="S1" s="629"/>
      <c r="T1" s="6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803" t="s">
        <v>8</v>
      </c>
      <c r="B5" s="631"/>
      <c r="C5" s="611"/>
      <c r="D5" s="693"/>
      <c r="E5" s="695"/>
      <c r="F5" s="654" t="s">
        <v>9</v>
      </c>
      <c r="G5" s="611"/>
      <c r="H5" s="693" t="s">
        <v>847</v>
      </c>
      <c r="I5" s="694"/>
      <c r="J5" s="694"/>
      <c r="K5" s="694"/>
      <c r="L5" s="694"/>
      <c r="M5" s="695"/>
      <c r="N5" s="58"/>
      <c r="P5" s="24" t="s">
        <v>10</v>
      </c>
      <c r="Q5" s="632">
        <v>45831</v>
      </c>
      <c r="R5" s="633"/>
      <c r="T5" s="777" t="s">
        <v>11</v>
      </c>
      <c r="U5" s="778"/>
      <c r="V5" s="780" t="s">
        <v>12</v>
      </c>
      <c r="W5" s="633"/>
      <c r="AB5" s="51"/>
      <c r="AC5" s="51"/>
      <c r="AD5" s="51"/>
      <c r="AE5" s="51"/>
    </row>
    <row r="6" spans="1:32" s="580" customFormat="1" ht="24" customHeight="1" x14ac:dyDescent="0.2">
      <c r="A6" s="803" t="s">
        <v>13</v>
      </c>
      <c r="B6" s="631"/>
      <c r="C6" s="611"/>
      <c r="D6" s="697" t="s">
        <v>824</v>
      </c>
      <c r="E6" s="698"/>
      <c r="F6" s="698"/>
      <c r="G6" s="698"/>
      <c r="H6" s="698"/>
      <c r="I6" s="698"/>
      <c r="J6" s="698"/>
      <c r="K6" s="698"/>
      <c r="L6" s="698"/>
      <c r="M6" s="633"/>
      <c r="N6" s="59"/>
      <c r="P6" s="24" t="s">
        <v>15</v>
      </c>
      <c r="Q6" s="623" t="str">
        <f>IF(Q5=0," ",CHOOSE(WEEKDAY(Q5,2),"Понедельник","Вторник","Среда","Четверг","Пятница","Суббота","Воскресенье"))</f>
        <v>Понедельник</v>
      </c>
      <c r="R6" s="593"/>
      <c r="T6" s="788" t="s">
        <v>16</v>
      </c>
      <c r="U6" s="778"/>
      <c r="V6" s="708" t="s">
        <v>17</v>
      </c>
      <c r="W6" s="709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871" t="str">
        <f>IFERROR(VLOOKUP(DeliveryAddress,Table,3,0),1)</f>
        <v>5</v>
      </c>
      <c r="E7" s="872"/>
      <c r="F7" s="872"/>
      <c r="G7" s="872"/>
      <c r="H7" s="872"/>
      <c r="I7" s="872"/>
      <c r="J7" s="872"/>
      <c r="K7" s="872"/>
      <c r="L7" s="872"/>
      <c r="M7" s="785"/>
      <c r="N7" s="60"/>
      <c r="P7" s="24"/>
      <c r="Q7" s="42"/>
      <c r="R7" s="42"/>
      <c r="T7" s="590"/>
      <c r="U7" s="778"/>
      <c r="V7" s="710"/>
      <c r="W7" s="711"/>
      <c r="AB7" s="51"/>
      <c r="AC7" s="51"/>
      <c r="AD7" s="51"/>
      <c r="AE7" s="51"/>
    </row>
    <row r="8" spans="1:32" s="580" customFormat="1" ht="25.5" customHeight="1" x14ac:dyDescent="0.2">
      <c r="A8" s="614" t="s">
        <v>18</v>
      </c>
      <c r="B8" s="601"/>
      <c r="C8" s="602"/>
      <c r="D8" s="877"/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19</v>
      </c>
      <c r="Q8" s="784">
        <v>0.41666666666666669</v>
      </c>
      <c r="R8" s="785"/>
      <c r="T8" s="590"/>
      <c r="U8" s="778"/>
      <c r="V8" s="710"/>
      <c r="W8" s="711"/>
      <c r="AB8" s="51"/>
      <c r="AC8" s="51"/>
      <c r="AD8" s="51"/>
      <c r="AE8" s="51"/>
    </row>
    <row r="9" spans="1:32" s="580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68"/>
      <c r="E9" s="669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38" t="str">
        <f>IF(AND($A$9="Тип доверенности/получателя при получении в адресе перегруза:",$D$9="Разовая доверенность"),"Введите ФИО","")</f>
        <v/>
      </c>
      <c r="I9" s="669"/>
      <c r="J9" s="7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9"/>
      <c r="L9" s="669"/>
      <c r="M9" s="669"/>
      <c r="N9" s="581"/>
      <c r="P9" s="26" t="s">
        <v>20</v>
      </c>
      <c r="Q9" s="826"/>
      <c r="R9" s="657"/>
      <c r="T9" s="590"/>
      <c r="U9" s="778"/>
      <c r="V9" s="712"/>
      <c r="W9" s="713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68"/>
      <c r="E10" s="669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620" t="str">
        <f>IFERROR(VLOOKUP($D$10,Proxy,2,FALSE),"")</f>
        <v/>
      </c>
      <c r="I10" s="590"/>
      <c r="J10" s="590"/>
      <c r="K10" s="590"/>
      <c r="L10" s="590"/>
      <c r="M10" s="590"/>
      <c r="N10" s="579"/>
      <c r="P10" s="26" t="s">
        <v>21</v>
      </c>
      <c r="Q10" s="789"/>
      <c r="R10" s="790"/>
      <c r="U10" s="24" t="s">
        <v>22</v>
      </c>
      <c r="V10" s="923" t="s">
        <v>23</v>
      </c>
      <c r="W10" s="709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3"/>
      <c r="U11" s="24" t="s">
        <v>26</v>
      </c>
      <c r="V11" s="656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4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11"/>
      <c r="N12" s="62"/>
      <c r="P12" s="24" t="s">
        <v>29</v>
      </c>
      <c r="Q12" s="784"/>
      <c r="R12" s="785"/>
      <c r="S12" s="23"/>
      <c r="U12" s="24"/>
      <c r="V12" s="629"/>
      <c r="W12" s="590"/>
      <c r="AB12" s="51"/>
      <c r="AC12" s="51"/>
      <c r="AD12" s="51"/>
      <c r="AE12" s="51"/>
    </row>
    <row r="13" spans="1:32" s="580" customFormat="1" ht="23.25" customHeight="1" x14ac:dyDescent="0.2">
      <c r="A13" s="74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11"/>
      <c r="N13" s="62"/>
      <c r="O13" s="26"/>
      <c r="P13" s="26" t="s">
        <v>31</v>
      </c>
      <c r="Q13" s="656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4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46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11"/>
      <c r="N15" s="63"/>
      <c r="P15" s="821" t="s">
        <v>34</v>
      </c>
      <c r="Q15" s="629"/>
      <c r="R15" s="629"/>
      <c r="S15" s="629"/>
      <c r="T15" s="6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22"/>
      <c r="Q16" s="822"/>
      <c r="R16" s="822"/>
      <c r="S16" s="822"/>
      <c r="T16" s="8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4" t="s">
        <v>35</v>
      </c>
      <c r="B17" s="604" t="s">
        <v>36</v>
      </c>
      <c r="C17" s="805" t="s">
        <v>37</v>
      </c>
      <c r="D17" s="604" t="s">
        <v>38</v>
      </c>
      <c r="E17" s="605"/>
      <c r="F17" s="604" t="s">
        <v>39</v>
      </c>
      <c r="G17" s="604" t="s">
        <v>40</v>
      </c>
      <c r="H17" s="604" t="s">
        <v>41</v>
      </c>
      <c r="I17" s="604" t="s">
        <v>42</v>
      </c>
      <c r="J17" s="604" t="s">
        <v>43</v>
      </c>
      <c r="K17" s="604" t="s">
        <v>44</v>
      </c>
      <c r="L17" s="604" t="s">
        <v>45</v>
      </c>
      <c r="M17" s="604" t="s">
        <v>46</v>
      </c>
      <c r="N17" s="604" t="s">
        <v>47</v>
      </c>
      <c r="O17" s="604" t="s">
        <v>48</v>
      </c>
      <c r="P17" s="604" t="s">
        <v>49</v>
      </c>
      <c r="Q17" s="830"/>
      <c r="R17" s="830"/>
      <c r="S17" s="830"/>
      <c r="T17" s="605"/>
      <c r="U17" s="610" t="s">
        <v>50</v>
      </c>
      <c r="V17" s="611"/>
      <c r="W17" s="604" t="s">
        <v>51</v>
      </c>
      <c r="X17" s="604" t="s">
        <v>52</v>
      </c>
      <c r="Y17" s="612" t="s">
        <v>53</v>
      </c>
      <c r="Z17" s="721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649"/>
      <c r="AF17" s="650"/>
      <c r="AG17" s="66"/>
      <c r="BD17" s="65" t="s">
        <v>59</v>
      </c>
    </row>
    <row r="18" spans="1:68" ht="14.25" customHeight="1" x14ac:dyDescent="0.2">
      <c r="A18" s="616"/>
      <c r="B18" s="616"/>
      <c r="C18" s="616"/>
      <c r="D18" s="606"/>
      <c r="E18" s="607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06"/>
      <c r="Q18" s="831"/>
      <c r="R18" s="831"/>
      <c r="S18" s="831"/>
      <c r="T18" s="607"/>
      <c r="U18" s="67" t="s">
        <v>60</v>
      </c>
      <c r="V18" s="67" t="s">
        <v>61</v>
      </c>
      <c r="W18" s="616"/>
      <c r="X18" s="616"/>
      <c r="Y18" s="613"/>
      <c r="Z18" s="722"/>
      <c r="AA18" s="723"/>
      <c r="AB18" s="723"/>
      <c r="AC18" s="723"/>
      <c r="AD18" s="651"/>
      <c r="AE18" s="652"/>
      <c r="AF18" s="653"/>
      <c r="AG18" s="66"/>
      <c r="BD18" s="65"/>
    </row>
    <row r="19" spans="1:68" ht="27.75" hidden="1" customHeight="1" x14ac:dyDescent="0.2">
      <c r="A19" s="608" t="s">
        <v>62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hidden="1" customHeight="1" x14ac:dyDescent="0.25">
      <c r="A20" s="625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7"/>
      <c r="AB20" s="577"/>
      <c r="AC20" s="577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7" t="s">
        <v>68</v>
      </c>
      <c r="Q22" s="595"/>
      <c r="R22" s="595"/>
      <c r="S22" s="595"/>
      <c r="T22" s="596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9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1"/>
      <c r="P23" s="600" t="s">
        <v>71</v>
      </c>
      <c r="Q23" s="601"/>
      <c r="R23" s="601"/>
      <c r="S23" s="601"/>
      <c r="T23" s="601"/>
      <c r="U23" s="601"/>
      <c r="V23" s="602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1"/>
      <c r="P24" s="600" t="s">
        <v>71</v>
      </c>
      <c r="Q24" s="601"/>
      <c r="R24" s="601"/>
      <c r="S24" s="601"/>
      <c r="T24" s="601"/>
      <c r="U24" s="601"/>
      <c r="V24" s="602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5"/>
      <c r="R26" s="595"/>
      <c r="S26" s="595"/>
      <c r="T26" s="596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5"/>
      <c r="R27" s="595"/>
      <c r="S27" s="595"/>
      <c r="T27" s="596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5"/>
      <c r="R28" s="595"/>
      <c r="S28" s="595"/>
      <c r="T28" s="596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5"/>
      <c r="R29" s="595"/>
      <c r="S29" s="595"/>
      <c r="T29" s="596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5"/>
      <c r="R30" s="595"/>
      <c r="S30" s="595"/>
      <c r="T30" s="596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5"/>
      <c r="R31" s="595"/>
      <c r="S31" s="595"/>
      <c r="T31" s="596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9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1"/>
      <c r="P32" s="600" t="s">
        <v>71</v>
      </c>
      <c r="Q32" s="601"/>
      <c r="R32" s="601"/>
      <c r="S32" s="601"/>
      <c r="T32" s="601"/>
      <c r="U32" s="601"/>
      <c r="V32" s="602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1"/>
      <c r="P33" s="600" t="s">
        <v>71</v>
      </c>
      <c r="Q33" s="601"/>
      <c r="R33" s="601"/>
      <c r="S33" s="601"/>
      <c r="T33" s="601"/>
      <c r="U33" s="601"/>
      <c r="V33" s="602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5"/>
      <c r="R35" s="595"/>
      <c r="S35" s="595"/>
      <c r="T35" s="596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9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1"/>
      <c r="P36" s="600" t="s">
        <v>71</v>
      </c>
      <c r="Q36" s="601"/>
      <c r="R36" s="601"/>
      <c r="S36" s="601"/>
      <c r="T36" s="601"/>
      <c r="U36" s="601"/>
      <c r="V36" s="602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1"/>
      <c r="P37" s="600" t="s">
        <v>71</v>
      </c>
      <c r="Q37" s="601"/>
      <c r="R37" s="601"/>
      <c r="S37" s="601"/>
      <c r="T37" s="601"/>
      <c r="U37" s="601"/>
      <c r="V37" s="602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08" t="s">
        <v>100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hidden="1" customHeight="1" x14ac:dyDescent="0.25">
      <c r="A39" s="625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7"/>
      <c r="AB39" s="577"/>
      <c r="AC39" s="577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5"/>
      <c r="R41" s="595"/>
      <c r="S41" s="595"/>
      <c r="T41" s="596"/>
      <c r="U41" s="34"/>
      <c r="V41" s="34"/>
      <c r="W41" s="35" t="s">
        <v>69</v>
      </c>
      <c r="X41" s="583">
        <v>108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5"/>
      <c r="R42" s="595"/>
      <c r="S42" s="595"/>
      <c r="T42" s="596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5"/>
      <c r="R43" s="595"/>
      <c r="S43" s="595"/>
      <c r="T43" s="596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1"/>
      <c r="P44" s="600" t="s">
        <v>71</v>
      </c>
      <c r="Q44" s="601"/>
      <c r="R44" s="601"/>
      <c r="S44" s="601"/>
      <c r="T44" s="601"/>
      <c r="U44" s="601"/>
      <c r="V44" s="602"/>
      <c r="W44" s="37" t="s">
        <v>72</v>
      </c>
      <c r="X44" s="585">
        <f>IFERROR(X41/H41,"0")+IFERROR(X42/H42,"0")+IFERROR(X43/H43,"0")</f>
        <v>10</v>
      </c>
      <c r="Y44" s="585">
        <f>IFERROR(Y41/H41,"0")+IFERROR(Y42/H42,"0")+IFERROR(Y43/H43,"0")</f>
        <v>10</v>
      </c>
      <c r="Z44" s="585">
        <f>IFERROR(IF(Z41="",0,Z41),"0")+IFERROR(IF(Z42="",0,Z42),"0")+IFERROR(IF(Z43="",0,Z43),"0")</f>
        <v>0.1898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1"/>
      <c r="P45" s="600" t="s">
        <v>71</v>
      </c>
      <c r="Q45" s="601"/>
      <c r="R45" s="601"/>
      <c r="S45" s="601"/>
      <c r="T45" s="601"/>
      <c r="U45" s="601"/>
      <c r="V45" s="602"/>
      <c r="W45" s="37" t="s">
        <v>69</v>
      </c>
      <c r="X45" s="585">
        <f>IFERROR(SUM(X41:X43),"0")</f>
        <v>108</v>
      </c>
      <c r="Y45" s="585">
        <f>IFERROR(SUM(Y41:Y43),"0")</f>
        <v>108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2">
        <v>4680115884915</v>
      </c>
      <c r="E47" s="593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5"/>
      <c r="R47" s="595"/>
      <c r="S47" s="595"/>
      <c r="T47" s="596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9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1"/>
      <c r="P48" s="600" t="s">
        <v>71</v>
      </c>
      <c r="Q48" s="601"/>
      <c r="R48" s="601"/>
      <c r="S48" s="601"/>
      <c r="T48" s="601"/>
      <c r="U48" s="601"/>
      <c r="V48" s="602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1"/>
      <c r="P49" s="600" t="s">
        <v>71</v>
      </c>
      <c r="Q49" s="601"/>
      <c r="R49" s="601"/>
      <c r="S49" s="601"/>
      <c r="T49" s="601"/>
      <c r="U49" s="601"/>
      <c r="V49" s="602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5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7"/>
      <c r="AB50" s="577"/>
      <c r="AC50" s="577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2">
        <v>4680115885882</v>
      </c>
      <c r="E52" s="593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5"/>
      <c r="R52" s="595"/>
      <c r="S52" s="595"/>
      <c r="T52" s="596"/>
      <c r="U52" s="34"/>
      <c r="V52" s="34"/>
      <c r="W52" s="35" t="s">
        <v>69</v>
      </c>
      <c r="X52" s="583">
        <v>50</v>
      </c>
      <c r="Y52" s="584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2">
        <v>4680115881426</v>
      </c>
      <c r="E53" s="593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5"/>
      <c r="R53" s="595"/>
      <c r="S53" s="595"/>
      <c r="T53" s="596"/>
      <c r="U53" s="34"/>
      <c r="V53" s="34"/>
      <c r="W53" s="35" t="s">
        <v>69</v>
      </c>
      <c r="X53" s="583">
        <v>74</v>
      </c>
      <c r="Y53" s="58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76.980555555555554</v>
      </c>
      <c r="BN53" s="64">
        <f t="shared" si="8"/>
        <v>78.64500000000001</v>
      </c>
      <c r="BO53" s="64">
        <f t="shared" si="9"/>
        <v>0.10706018518518517</v>
      </c>
      <c r="BP53" s="64">
        <f t="shared" si="10"/>
        <v>0.109375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2">
        <v>4680115880283</v>
      </c>
      <c r="E54" s="593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5"/>
      <c r="R54" s="595"/>
      <c r="S54" s="595"/>
      <c r="T54" s="596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2">
        <v>4680115881525</v>
      </c>
      <c r="E55" s="593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5"/>
      <c r="R55" s="595"/>
      <c r="S55" s="595"/>
      <c r="T55" s="596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2">
        <v>4680115885899</v>
      </c>
      <c r="E56" s="593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5"/>
      <c r="R56" s="595"/>
      <c r="S56" s="595"/>
      <c r="T56" s="596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2">
        <v>4680115881419</v>
      </c>
      <c r="E57" s="593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5"/>
      <c r="R57" s="595"/>
      <c r="S57" s="595"/>
      <c r="T57" s="596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1"/>
      <c r="P58" s="600" t="s">
        <v>71</v>
      </c>
      <c r="Q58" s="601"/>
      <c r="R58" s="601"/>
      <c r="S58" s="601"/>
      <c r="T58" s="601"/>
      <c r="U58" s="601"/>
      <c r="V58" s="602"/>
      <c r="W58" s="37" t="s">
        <v>72</v>
      </c>
      <c r="X58" s="585">
        <f>IFERROR(X52/H52,"0")+IFERROR(X53/H53,"0")+IFERROR(X54/H54,"0")+IFERROR(X55/H55,"0")+IFERROR(X56/H56,"0")+IFERROR(X57/H57,"0")</f>
        <v>11.316137566137566</v>
      </c>
      <c r="Y58" s="585">
        <f>IFERROR(Y52/H52,"0")+IFERROR(Y53/H53,"0")+IFERROR(Y54/H54,"0")+IFERROR(Y55/H55,"0")+IFERROR(Y56/H56,"0")+IFERROR(Y57/H57,"0")</f>
        <v>12</v>
      </c>
      <c r="Z58" s="585">
        <f>IFERROR(IF(Z52="",0,Z52),"0")+IFERROR(IF(Z53="",0,Z53),"0")+IFERROR(IF(Z54="",0,Z54),"0")+IFERROR(IF(Z55="",0,Z55),"0")+IFERROR(IF(Z56="",0,Z56),"0")+IFERROR(IF(Z57="",0,Z57),"0")</f>
        <v>0.22776000000000002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1"/>
      <c r="P59" s="600" t="s">
        <v>71</v>
      </c>
      <c r="Q59" s="601"/>
      <c r="R59" s="601"/>
      <c r="S59" s="601"/>
      <c r="T59" s="601"/>
      <c r="U59" s="601"/>
      <c r="V59" s="602"/>
      <c r="W59" s="37" t="s">
        <v>69</v>
      </c>
      <c r="X59" s="585">
        <f>IFERROR(SUM(X52:X57),"0")</f>
        <v>124</v>
      </c>
      <c r="Y59" s="585">
        <f>IFERROR(SUM(Y52:Y57),"0")</f>
        <v>131.60000000000002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2">
        <v>4680115881440</v>
      </c>
      <c r="E61" s="593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5"/>
      <c r="R61" s="595"/>
      <c r="S61" s="595"/>
      <c r="T61" s="596"/>
      <c r="U61" s="34"/>
      <c r="V61" s="34"/>
      <c r="W61" s="35" t="s">
        <v>69</v>
      </c>
      <c r="X61" s="583">
        <v>70</v>
      </c>
      <c r="Y61" s="584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2">
        <v>4680115882751</v>
      </c>
      <c r="E62" s="593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9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5"/>
      <c r="R62" s="595"/>
      <c r="S62" s="595"/>
      <c r="T62" s="596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2">
        <v>4680115885950</v>
      </c>
      <c r="E63" s="593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5"/>
      <c r="R63" s="595"/>
      <c r="S63" s="595"/>
      <c r="T63" s="596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2">
        <v>4680115881433</v>
      </c>
      <c r="E64" s="593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5"/>
      <c r="R64" s="595"/>
      <c r="S64" s="595"/>
      <c r="T64" s="596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1"/>
      <c r="P65" s="600" t="s">
        <v>71</v>
      </c>
      <c r="Q65" s="601"/>
      <c r="R65" s="601"/>
      <c r="S65" s="601"/>
      <c r="T65" s="601"/>
      <c r="U65" s="601"/>
      <c r="V65" s="602"/>
      <c r="W65" s="37" t="s">
        <v>72</v>
      </c>
      <c r="X65" s="585">
        <f>IFERROR(X61/H61,"0")+IFERROR(X62/H62,"0")+IFERROR(X63/H63,"0")+IFERROR(X64/H64,"0")</f>
        <v>6.481481481481481</v>
      </c>
      <c r="Y65" s="585">
        <f>IFERROR(Y61/H61,"0")+IFERROR(Y62/H62,"0")+IFERROR(Y63/H63,"0")+IFERROR(Y64/H64,"0")</f>
        <v>7</v>
      </c>
      <c r="Z65" s="585">
        <f>IFERROR(IF(Z61="",0,Z61),"0")+IFERROR(IF(Z62="",0,Z62),"0")+IFERROR(IF(Z63="",0,Z63),"0")+IFERROR(IF(Z64="",0,Z64),"0")</f>
        <v>0.13286000000000001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1"/>
      <c r="P66" s="600" t="s">
        <v>71</v>
      </c>
      <c r="Q66" s="601"/>
      <c r="R66" s="601"/>
      <c r="S66" s="601"/>
      <c r="T66" s="601"/>
      <c r="U66" s="601"/>
      <c r="V66" s="602"/>
      <c r="W66" s="37" t="s">
        <v>69</v>
      </c>
      <c r="X66" s="585">
        <f>IFERROR(SUM(X61:X64),"0")</f>
        <v>70</v>
      </c>
      <c r="Y66" s="585">
        <f>IFERROR(SUM(Y61:Y64),"0")</f>
        <v>75.600000000000009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2">
        <v>4680115885073</v>
      </c>
      <c r="E68" s="593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5"/>
      <c r="R68" s="595"/>
      <c r="S68" s="595"/>
      <c r="T68" s="596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2">
        <v>4680115885059</v>
      </c>
      <c r="E69" s="593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5"/>
      <c r="R69" s="595"/>
      <c r="S69" s="595"/>
      <c r="T69" s="596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2">
        <v>4680115885097</v>
      </c>
      <c r="E70" s="593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5"/>
      <c r="R70" s="595"/>
      <c r="S70" s="595"/>
      <c r="T70" s="596"/>
      <c r="U70" s="34"/>
      <c r="V70" s="34"/>
      <c r="W70" s="35" t="s">
        <v>69</v>
      </c>
      <c r="X70" s="583">
        <v>1</v>
      </c>
      <c r="Y70" s="584">
        <f>IFERROR(IF(X70="",0,CEILING((X70/$H70),1)*$H70),"")</f>
        <v>1.8</v>
      </c>
      <c r="Z70" s="36">
        <f>IFERROR(IF(Y70=0,"",ROUNDUP(Y70/H70,0)*0.00502),"")</f>
        <v>5.0200000000000002E-3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1.0555555555555556</v>
      </c>
      <c r="BN70" s="64">
        <f>IFERROR(Y70*I70/H70,"0")</f>
        <v>1.9</v>
      </c>
      <c r="BO70" s="64">
        <f>IFERROR(1/J70*(X70/H70),"0")</f>
        <v>2.3741690408357078E-3</v>
      </c>
      <c r="BP70" s="64">
        <f>IFERROR(1/J70*(Y70/H70),"0")</f>
        <v>4.2735042735042739E-3</v>
      </c>
    </row>
    <row r="71" spans="1:68" x14ac:dyDescent="0.2">
      <c r="A71" s="589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1"/>
      <c r="P71" s="600" t="s">
        <v>71</v>
      </c>
      <c r="Q71" s="601"/>
      <c r="R71" s="601"/>
      <c r="S71" s="601"/>
      <c r="T71" s="601"/>
      <c r="U71" s="601"/>
      <c r="V71" s="602"/>
      <c r="W71" s="37" t="s">
        <v>72</v>
      </c>
      <c r="X71" s="585">
        <f>IFERROR(X68/H68,"0")+IFERROR(X69/H69,"0")+IFERROR(X70/H70,"0")</f>
        <v>0.55555555555555558</v>
      </c>
      <c r="Y71" s="585">
        <f>IFERROR(Y68/H68,"0")+IFERROR(Y69/H69,"0")+IFERROR(Y70/H70,"0")</f>
        <v>1</v>
      </c>
      <c r="Z71" s="585">
        <f>IFERROR(IF(Z68="",0,Z68),"0")+IFERROR(IF(Z69="",0,Z69),"0")+IFERROR(IF(Z70="",0,Z70),"0")</f>
        <v>5.0200000000000002E-3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1"/>
      <c r="P72" s="600" t="s">
        <v>71</v>
      </c>
      <c r="Q72" s="601"/>
      <c r="R72" s="601"/>
      <c r="S72" s="601"/>
      <c r="T72" s="601"/>
      <c r="U72" s="601"/>
      <c r="V72" s="602"/>
      <c r="W72" s="37" t="s">
        <v>69</v>
      </c>
      <c r="X72" s="585">
        <f>IFERROR(SUM(X68:X70),"0")</f>
        <v>1</v>
      </c>
      <c r="Y72" s="585">
        <f>IFERROR(SUM(Y68:Y70),"0")</f>
        <v>1.8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2">
        <v>4680115881891</v>
      </c>
      <c r="E74" s="593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8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5"/>
      <c r="R74" s="595"/>
      <c r="S74" s="595"/>
      <c r="T74" s="596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2">
        <v>4680115885769</v>
      </c>
      <c r="E75" s="593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5"/>
      <c r="R75" s="595"/>
      <c r="S75" s="595"/>
      <c r="T75" s="596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2">
        <v>4680115884410</v>
      </c>
      <c r="E76" s="593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5"/>
      <c r="R76" s="595"/>
      <c r="S76" s="595"/>
      <c r="T76" s="596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2">
        <v>4680115884311</v>
      </c>
      <c r="E77" s="593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5"/>
      <c r="R77" s="595"/>
      <c r="S77" s="595"/>
      <c r="T77" s="596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2">
        <v>4680115885929</v>
      </c>
      <c r="E78" s="593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5"/>
      <c r="R78" s="595"/>
      <c r="S78" s="595"/>
      <c r="T78" s="596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2">
        <v>4680115884403</v>
      </c>
      <c r="E79" s="593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9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5"/>
      <c r="R79" s="595"/>
      <c r="S79" s="595"/>
      <c r="T79" s="596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9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1"/>
      <c r="P80" s="600" t="s">
        <v>71</v>
      </c>
      <c r="Q80" s="601"/>
      <c r="R80" s="601"/>
      <c r="S80" s="601"/>
      <c r="T80" s="601"/>
      <c r="U80" s="601"/>
      <c r="V80" s="602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1"/>
      <c r="P81" s="600" t="s">
        <v>71</v>
      </c>
      <c r="Q81" s="601"/>
      <c r="R81" s="601"/>
      <c r="S81" s="601"/>
      <c r="T81" s="601"/>
      <c r="U81" s="601"/>
      <c r="V81" s="602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2">
        <v>4680115881532</v>
      </c>
      <c r="E83" s="593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5"/>
      <c r="R83" s="595"/>
      <c r="S83" s="595"/>
      <c r="T83" s="596"/>
      <c r="U83" s="34"/>
      <c r="V83" s="34"/>
      <c r="W83" s="35" t="s">
        <v>69</v>
      </c>
      <c r="X83" s="583">
        <v>24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25.338461538461537</v>
      </c>
      <c r="BN83" s="64">
        <f>IFERROR(Y83*I83/H83,"0")</f>
        <v>32.94</v>
      </c>
      <c r="BO83" s="64">
        <f>IFERROR(1/J83*(X83/H83),"0")</f>
        <v>4.807692307692308E-2</v>
      </c>
      <c r="BP83" s="64">
        <f>IFERROR(1/J83*(Y83/H83),"0")</f>
        <v>6.25E-2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2">
        <v>4680115881464</v>
      </c>
      <c r="E84" s="593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5"/>
      <c r="R84" s="595"/>
      <c r="S84" s="595"/>
      <c r="T84" s="596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1"/>
      <c r="P85" s="600" t="s">
        <v>71</v>
      </c>
      <c r="Q85" s="601"/>
      <c r="R85" s="601"/>
      <c r="S85" s="601"/>
      <c r="T85" s="601"/>
      <c r="U85" s="601"/>
      <c r="V85" s="602"/>
      <c r="W85" s="37" t="s">
        <v>72</v>
      </c>
      <c r="X85" s="585">
        <f>IFERROR(X83/H83,"0")+IFERROR(X84/H84,"0")</f>
        <v>3.0769230769230771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1"/>
      <c r="P86" s="600" t="s">
        <v>71</v>
      </c>
      <c r="Q86" s="601"/>
      <c r="R86" s="601"/>
      <c r="S86" s="601"/>
      <c r="T86" s="601"/>
      <c r="U86" s="601"/>
      <c r="V86" s="602"/>
      <c r="W86" s="37" t="s">
        <v>69</v>
      </c>
      <c r="X86" s="585">
        <f>IFERROR(SUM(X83:X84),"0")</f>
        <v>24</v>
      </c>
      <c r="Y86" s="585">
        <f>IFERROR(SUM(Y83:Y84),"0")</f>
        <v>31.2</v>
      </c>
      <c r="Z86" s="37"/>
      <c r="AA86" s="586"/>
      <c r="AB86" s="586"/>
      <c r="AC86" s="586"/>
    </row>
    <row r="87" spans="1:68" ht="16.5" hidden="1" customHeight="1" x14ac:dyDescent="0.25">
      <c r="A87" s="625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7"/>
      <c r="AB87" s="577"/>
      <c r="AC87" s="577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2">
        <v>4680115881327</v>
      </c>
      <c r="E89" s="593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5"/>
      <c r="R89" s="595"/>
      <c r="S89" s="595"/>
      <c r="T89" s="596"/>
      <c r="U89" s="34"/>
      <c r="V89" s="34"/>
      <c r="W89" s="35" t="s">
        <v>69</v>
      </c>
      <c r="X89" s="583">
        <v>149</v>
      </c>
      <c r="Y89" s="584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155.00138888888887</v>
      </c>
      <c r="BN89" s="64">
        <f>IFERROR(Y89*I89/H89,"0")</f>
        <v>157.29000000000002</v>
      </c>
      <c r="BO89" s="64">
        <f>IFERROR(1/J89*(X89/H89),"0")</f>
        <v>0.21556712962962962</v>
      </c>
      <c r="BP89" s="64">
        <f>IFERROR(1/J89*(Y89/H89),"0")</f>
        <v>0.21875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2">
        <v>4680115881518</v>
      </c>
      <c r="E90" s="593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6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5"/>
      <c r="R90" s="595"/>
      <c r="S90" s="595"/>
      <c r="T90" s="596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2">
        <v>4680115881303</v>
      </c>
      <c r="E91" s="593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5"/>
      <c r="R91" s="595"/>
      <c r="S91" s="595"/>
      <c r="T91" s="596"/>
      <c r="U91" s="34"/>
      <c r="V91" s="34"/>
      <c r="W91" s="35" t="s">
        <v>69</v>
      </c>
      <c r="X91" s="583">
        <v>40</v>
      </c>
      <c r="Y91" s="584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41.866666666666667</v>
      </c>
      <c r="BN91" s="64">
        <f>IFERROR(Y91*I91/H91,"0")</f>
        <v>42.39</v>
      </c>
      <c r="BO91" s="64">
        <f>IFERROR(1/J91*(X91/H91),"0")</f>
        <v>6.7340067340067339E-2</v>
      </c>
      <c r="BP91" s="64">
        <f>IFERROR(1/J91*(Y91/H91),"0")</f>
        <v>6.8181818181818177E-2</v>
      </c>
    </row>
    <row r="92" spans="1:68" x14ac:dyDescent="0.2">
      <c r="A92" s="589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1"/>
      <c r="P92" s="600" t="s">
        <v>71</v>
      </c>
      <c r="Q92" s="601"/>
      <c r="R92" s="601"/>
      <c r="S92" s="601"/>
      <c r="T92" s="601"/>
      <c r="U92" s="601"/>
      <c r="V92" s="602"/>
      <c r="W92" s="37" t="s">
        <v>72</v>
      </c>
      <c r="X92" s="585">
        <f>IFERROR(X89/H89,"0")+IFERROR(X90/H90,"0")+IFERROR(X91/H91,"0")</f>
        <v>22.685185185185183</v>
      </c>
      <c r="Y92" s="585">
        <f>IFERROR(Y89/H89,"0")+IFERROR(Y90/H90,"0")+IFERROR(Y91/H91,"0")</f>
        <v>23</v>
      </c>
      <c r="Z92" s="585">
        <f>IFERROR(IF(Z89="",0,Z89),"0")+IFERROR(IF(Z90="",0,Z90),"0")+IFERROR(IF(Z91="",0,Z91),"0")</f>
        <v>0.34689999999999999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1"/>
      <c r="P93" s="600" t="s">
        <v>71</v>
      </c>
      <c r="Q93" s="601"/>
      <c r="R93" s="601"/>
      <c r="S93" s="601"/>
      <c r="T93" s="601"/>
      <c r="U93" s="601"/>
      <c r="V93" s="602"/>
      <c r="W93" s="37" t="s">
        <v>69</v>
      </c>
      <c r="X93" s="585">
        <f>IFERROR(SUM(X89:X91),"0")</f>
        <v>189</v>
      </c>
      <c r="Y93" s="585">
        <f>IFERROR(SUM(Y89:Y91),"0")</f>
        <v>191.70000000000002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2">
        <v>4607091386967</v>
      </c>
      <c r="E95" s="593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86" t="s">
        <v>186</v>
      </c>
      <c r="Q95" s="595"/>
      <c r="R95" s="595"/>
      <c r="S95" s="595"/>
      <c r="T95" s="596"/>
      <c r="U95" s="34"/>
      <c r="V95" s="34"/>
      <c r="W95" s="35" t="s">
        <v>69</v>
      </c>
      <c r="X95" s="583">
        <v>52</v>
      </c>
      <c r="Y95" s="584">
        <f t="shared" ref="Y95:Y100" si="16"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55.331851851851852</v>
      </c>
      <c r="BN95" s="64">
        <f t="shared" ref="BN95:BN100" si="18">IFERROR(Y95*I95/H95,"0")</f>
        <v>60.332999999999991</v>
      </c>
      <c r="BO95" s="64">
        <f t="shared" ref="BO95:BO100" si="19">IFERROR(1/J95*(X95/H95),"0")</f>
        <v>0.10030864197530864</v>
      </c>
      <c r="BP95" s="64">
        <f t="shared" ref="BP95:BP100" si="20">IFERROR(1/J95*(Y95/H95),"0")</f>
        <v>0.109375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2">
        <v>4607091386967</v>
      </c>
      <c r="E96" s="593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5"/>
      <c r="R96" s="595"/>
      <c r="S96" s="595"/>
      <c r="T96" s="596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2">
        <v>4680115884953</v>
      </c>
      <c r="E97" s="593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5"/>
      <c r="R97" s="595"/>
      <c r="S97" s="595"/>
      <c r="T97" s="596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2">
        <v>4607091385731</v>
      </c>
      <c r="E98" s="593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5"/>
      <c r="R98" s="595"/>
      <c r="S98" s="595"/>
      <c r="T98" s="596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2">
        <v>4607091385731</v>
      </c>
      <c r="E99" s="593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2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5"/>
      <c r="R99" s="595"/>
      <c r="S99" s="595"/>
      <c r="T99" s="596"/>
      <c r="U99" s="34"/>
      <c r="V99" s="34"/>
      <c r="W99" s="35" t="s">
        <v>69</v>
      </c>
      <c r="X99" s="583">
        <v>59</v>
      </c>
      <c r="Y99" s="584">
        <f t="shared" si="16"/>
        <v>59.400000000000006</v>
      </c>
      <c r="Z99" s="36">
        <f>IFERROR(IF(Y99=0,"",ROUNDUP(Y99/H99,0)*0.00651),"")</f>
        <v>0.14322000000000001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64.506666666666661</v>
      </c>
      <c r="BN99" s="64">
        <f t="shared" si="18"/>
        <v>64.944000000000003</v>
      </c>
      <c r="BO99" s="64">
        <f t="shared" si="19"/>
        <v>0.12006512006512007</v>
      </c>
      <c r="BP99" s="64">
        <f t="shared" si="20"/>
        <v>0.12087912087912089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2">
        <v>4680115880894</v>
      </c>
      <c r="E100" s="593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5"/>
      <c r="R100" s="595"/>
      <c r="S100" s="595"/>
      <c r="T100" s="596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1"/>
      <c r="P101" s="600" t="s">
        <v>71</v>
      </c>
      <c r="Q101" s="601"/>
      <c r="R101" s="601"/>
      <c r="S101" s="601"/>
      <c r="T101" s="601"/>
      <c r="U101" s="601"/>
      <c r="V101" s="602"/>
      <c r="W101" s="37" t="s">
        <v>72</v>
      </c>
      <c r="X101" s="585">
        <f>IFERROR(X95/H95,"0")+IFERROR(X96/H96,"0")+IFERROR(X97/H97,"0")+IFERROR(X98/H98,"0")+IFERROR(X99/H99,"0")+IFERROR(X100/H100,"0")</f>
        <v>28.271604938271604</v>
      </c>
      <c r="Y101" s="585">
        <f>IFERROR(Y95/H95,"0")+IFERROR(Y96/H96,"0")+IFERROR(Y97/H97,"0")+IFERROR(Y98/H98,"0")+IFERROR(Y99/H99,"0")+IFERROR(Y100/H100,"0")</f>
        <v>29</v>
      </c>
      <c r="Z101" s="585">
        <f>IFERROR(IF(Z95="",0,Z95),"0")+IFERROR(IF(Z96="",0,Z96),"0")+IFERROR(IF(Z97="",0,Z97),"0")+IFERROR(IF(Z98="",0,Z98),"0")+IFERROR(IF(Z99="",0,Z99),"0")+IFERROR(IF(Z100="",0,Z100),"0")</f>
        <v>0.27607999999999999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1"/>
      <c r="P102" s="600" t="s">
        <v>71</v>
      </c>
      <c r="Q102" s="601"/>
      <c r="R102" s="601"/>
      <c r="S102" s="601"/>
      <c r="T102" s="601"/>
      <c r="U102" s="601"/>
      <c r="V102" s="602"/>
      <c r="W102" s="37" t="s">
        <v>69</v>
      </c>
      <c r="X102" s="585">
        <f>IFERROR(SUM(X95:X100),"0")</f>
        <v>111</v>
      </c>
      <c r="Y102" s="585">
        <f>IFERROR(SUM(Y95:Y100),"0")</f>
        <v>116.1</v>
      </c>
      <c r="Z102" s="37"/>
      <c r="AA102" s="586"/>
      <c r="AB102" s="586"/>
      <c r="AC102" s="586"/>
    </row>
    <row r="103" spans="1:68" ht="16.5" hidden="1" customHeight="1" x14ac:dyDescent="0.25">
      <c r="A103" s="625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7"/>
      <c r="AB103" s="577"/>
      <c r="AC103" s="577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2">
        <v>4680115882133</v>
      </c>
      <c r="E105" s="593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6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5"/>
      <c r="R105" s="595"/>
      <c r="S105" s="595"/>
      <c r="T105" s="596"/>
      <c r="U105" s="34"/>
      <c r="V105" s="34"/>
      <c r="W105" s="35" t="s">
        <v>69</v>
      </c>
      <c r="X105" s="583">
        <v>74</v>
      </c>
      <c r="Y105" s="584">
        <f>IFERROR(IF(X105="",0,CEILING((X105/$H105),1)*$H105),"")</f>
        <v>75.600000000000009</v>
      </c>
      <c r="Z105" s="36">
        <f>IFERROR(IF(Y105=0,"",ROUNDUP(Y105/H105,0)*0.01898),"")</f>
        <v>0.13286000000000001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76.980555555555554</v>
      </c>
      <c r="BN105" s="64">
        <f>IFERROR(Y105*I105/H105,"0")</f>
        <v>78.64500000000001</v>
      </c>
      <c r="BO105" s="64">
        <f>IFERROR(1/J105*(X105/H105),"0")</f>
        <v>0.10706018518518517</v>
      </c>
      <c r="BP105" s="64">
        <f>IFERROR(1/J105*(Y105/H105),"0")</f>
        <v>0.109375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2">
        <v>4680115880269</v>
      </c>
      <c r="E106" s="593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5"/>
      <c r="R106" s="595"/>
      <c r="S106" s="595"/>
      <c r="T106" s="596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2">
        <v>4680115880429</v>
      </c>
      <c r="E107" s="593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5"/>
      <c r="R107" s="595"/>
      <c r="S107" s="595"/>
      <c r="T107" s="596"/>
      <c r="U107" s="34"/>
      <c r="V107" s="34"/>
      <c r="W107" s="35" t="s">
        <v>69</v>
      </c>
      <c r="X107" s="583">
        <v>46</v>
      </c>
      <c r="Y107" s="584">
        <f>IFERROR(IF(X107="",0,CEILING((X107/$H107),1)*$H107),"")</f>
        <v>49.5</v>
      </c>
      <c r="Z107" s="36">
        <f>IFERROR(IF(Y107=0,"",ROUNDUP(Y107/H107,0)*0.00902),"")</f>
        <v>9.9220000000000003E-2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48.146666666666668</v>
      </c>
      <c r="BN107" s="64">
        <f>IFERROR(Y107*I107/H107,"0")</f>
        <v>51.81</v>
      </c>
      <c r="BO107" s="64">
        <f>IFERROR(1/J107*(X107/H107),"0")</f>
        <v>7.7441077441077436E-2</v>
      </c>
      <c r="BP107" s="64">
        <f>IFERROR(1/J107*(Y107/H107),"0")</f>
        <v>8.3333333333333343E-2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2">
        <v>4680115881457</v>
      </c>
      <c r="E108" s="593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5"/>
      <c r="R108" s="595"/>
      <c r="S108" s="595"/>
      <c r="T108" s="596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1"/>
      <c r="P109" s="600" t="s">
        <v>71</v>
      </c>
      <c r="Q109" s="601"/>
      <c r="R109" s="601"/>
      <c r="S109" s="601"/>
      <c r="T109" s="601"/>
      <c r="U109" s="601"/>
      <c r="V109" s="602"/>
      <c r="W109" s="37" t="s">
        <v>72</v>
      </c>
      <c r="X109" s="585">
        <f>IFERROR(X105/H105,"0")+IFERROR(X106/H106,"0")+IFERROR(X107/H107,"0")+IFERROR(X108/H108,"0")</f>
        <v>17.074074074074073</v>
      </c>
      <c r="Y109" s="585">
        <f>IFERROR(Y105/H105,"0")+IFERROR(Y106/H106,"0")+IFERROR(Y107/H107,"0")+IFERROR(Y108/H108,"0")</f>
        <v>18</v>
      </c>
      <c r="Z109" s="585">
        <f>IFERROR(IF(Z105="",0,Z105),"0")+IFERROR(IF(Z106="",0,Z106),"0")+IFERROR(IF(Z107="",0,Z107),"0")+IFERROR(IF(Z108="",0,Z108),"0")</f>
        <v>0.23208000000000001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1"/>
      <c r="P110" s="600" t="s">
        <v>71</v>
      </c>
      <c r="Q110" s="601"/>
      <c r="R110" s="601"/>
      <c r="S110" s="601"/>
      <c r="T110" s="601"/>
      <c r="U110" s="601"/>
      <c r="V110" s="602"/>
      <c r="W110" s="37" t="s">
        <v>69</v>
      </c>
      <c r="X110" s="585">
        <f>IFERROR(SUM(X105:X108),"0")</f>
        <v>120</v>
      </c>
      <c r="Y110" s="585">
        <f>IFERROR(SUM(Y105:Y108),"0")</f>
        <v>125.10000000000001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2">
        <v>4680115881488</v>
      </c>
      <c r="E112" s="593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5"/>
      <c r="R112" s="595"/>
      <c r="S112" s="595"/>
      <c r="T112" s="596"/>
      <c r="U112" s="34"/>
      <c r="V112" s="34"/>
      <c r="W112" s="35" t="s">
        <v>69</v>
      </c>
      <c r="X112" s="583">
        <v>79</v>
      </c>
      <c r="Y112" s="584">
        <f>IFERROR(IF(X112="",0,CEILING((X112/$H112),1)*$H112),"")</f>
        <v>86.4</v>
      </c>
      <c r="Z112" s="36">
        <f>IFERROR(IF(Y112=0,"",ROUNDUP(Y112/H112,0)*0.01898),"")</f>
        <v>0.15184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82.18194444444444</v>
      </c>
      <c r="BN112" s="64">
        <f>IFERROR(Y112*I112/H112,"0")</f>
        <v>89.88</v>
      </c>
      <c r="BO112" s="64">
        <f>IFERROR(1/J112*(X112/H112),"0")</f>
        <v>0.11429398148148147</v>
      </c>
      <c r="BP112" s="64">
        <f>IFERROR(1/J112*(Y112/H112),"0")</f>
        <v>0.125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2">
        <v>4680115882775</v>
      </c>
      <c r="E113" s="593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5"/>
      <c r="R113" s="595"/>
      <c r="S113" s="595"/>
      <c r="T113" s="596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2">
        <v>4680115880658</v>
      </c>
      <c r="E114" s="593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5"/>
      <c r="R114" s="595"/>
      <c r="S114" s="595"/>
      <c r="T114" s="596"/>
      <c r="U114" s="34"/>
      <c r="V114" s="34"/>
      <c r="W114" s="35" t="s">
        <v>69</v>
      </c>
      <c r="X114" s="583">
        <v>11</v>
      </c>
      <c r="Y114" s="584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11.825000000000001</v>
      </c>
      <c r="BN114" s="64">
        <f>IFERROR(Y114*I114/H114,"0")</f>
        <v>12.9</v>
      </c>
      <c r="BO114" s="64">
        <f>IFERROR(1/J114*(X114/H114),"0")</f>
        <v>2.5183150183150187E-2</v>
      </c>
      <c r="BP114" s="64">
        <f>IFERROR(1/J114*(Y114/H114),"0")</f>
        <v>2.7472527472527476E-2</v>
      </c>
    </row>
    <row r="115" spans="1:68" x14ac:dyDescent="0.2">
      <c r="A115" s="589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1"/>
      <c r="P115" s="600" t="s">
        <v>71</v>
      </c>
      <c r="Q115" s="601"/>
      <c r="R115" s="601"/>
      <c r="S115" s="601"/>
      <c r="T115" s="601"/>
      <c r="U115" s="601"/>
      <c r="V115" s="602"/>
      <c r="W115" s="37" t="s">
        <v>72</v>
      </c>
      <c r="X115" s="585">
        <f>IFERROR(X112/H112,"0")+IFERROR(X113/H113,"0")+IFERROR(X114/H114,"0")</f>
        <v>11.898148148148149</v>
      </c>
      <c r="Y115" s="585">
        <f>IFERROR(Y112/H112,"0")+IFERROR(Y113/H113,"0")+IFERROR(Y114/H114,"0")</f>
        <v>13</v>
      </c>
      <c r="Z115" s="585">
        <f>IFERROR(IF(Z112="",0,Z112),"0")+IFERROR(IF(Z113="",0,Z113),"0")+IFERROR(IF(Z114="",0,Z114),"0")</f>
        <v>0.18439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1"/>
      <c r="P116" s="600" t="s">
        <v>71</v>
      </c>
      <c r="Q116" s="601"/>
      <c r="R116" s="601"/>
      <c r="S116" s="601"/>
      <c r="T116" s="601"/>
      <c r="U116" s="601"/>
      <c r="V116" s="602"/>
      <c r="W116" s="37" t="s">
        <v>69</v>
      </c>
      <c r="X116" s="585">
        <f>IFERROR(SUM(X112:X114),"0")</f>
        <v>90</v>
      </c>
      <c r="Y116" s="585">
        <f>IFERROR(SUM(Y112:Y114),"0")</f>
        <v>98.4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2">
        <v>4607091385168</v>
      </c>
      <c r="E118" s="593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5"/>
      <c r="R118" s="595"/>
      <c r="S118" s="595"/>
      <c r="T118" s="596"/>
      <c r="U118" s="34"/>
      <c r="V118" s="34"/>
      <c r="W118" s="35" t="s">
        <v>69</v>
      </c>
      <c r="X118" s="583">
        <v>129</v>
      </c>
      <c r="Y118" s="584">
        <f>IFERROR(IF(X118="",0,CEILING((X118/$H118),1)*$H118),"")</f>
        <v>129.6</v>
      </c>
      <c r="Z118" s="36">
        <f>IFERROR(IF(Y118=0,"",ROUNDUP(Y118/H118,0)*0.01898),"")</f>
        <v>0.30368000000000001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137.17000000000002</v>
      </c>
      <c r="BN118" s="64">
        <f>IFERROR(Y118*I118/H118,"0")</f>
        <v>137.80799999999999</v>
      </c>
      <c r="BO118" s="64">
        <f>IFERROR(1/J118*(X118/H118),"0")</f>
        <v>0.24884259259259262</v>
      </c>
      <c r="BP118" s="64">
        <f>IFERROR(1/J118*(Y118/H118),"0")</f>
        <v>0.25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2">
        <v>4607091385168</v>
      </c>
      <c r="E119" s="593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5"/>
      <c r="R119" s="595"/>
      <c r="S119" s="595"/>
      <c r="T119" s="596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2">
        <v>4607091383256</v>
      </c>
      <c r="E120" s="593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6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5"/>
      <c r="R120" s="595"/>
      <c r="S120" s="595"/>
      <c r="T120" s="596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92">
        <v>4607091385748</v>
      </c>
      <c r="E121" s="593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5"/>
      <c r="R121" s="595"/>
      <c r="S121" s="595"/>
      <c r="T121" s="596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2">
        <v>4680115884533</v>
      </c>
      <c r="E122" s="593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5"/>
      <c r="R122" s="595"/>
      <c r="S122" s="595"/>
      <c r="T122" s="596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89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1"/>
      <c r="P123" s="600" t="s">
        <v>71</v>
      </c>
      <c r="Q123" s="601"/>
      <c r="R123" s="601"/>
      <c r="S123" s="601"/>
      <c r="T123" s="601"/>
      <c r="U123" s="601"/>
      <c r="V123" s="602"/>
      <c r="W123" s="37" t="s">
        <v>72</v>
      </c>
      <c r="X123" s="585">
        <f>IFERROR(X118/H118,"0")+IFERROR(X119/H119,"0")+IFERROR(X120/H120,"0")+IFERROR(X121/H121,"0")+IFERROR(X122/H122,"0")</f>
        <v>15.925925925925927</v>
      </c>
      <c r="Y123" s="585">
        <f>IFERROR(Y118/H118,"0")+IFERROR(Y119/H119,"0")+IFERROR(Y120/H120,"0")+IFERROR(Y121/H121,"0")+IFERROR(Y122/H122,"0")</f>
        <v>16</v>
      </c>
      <c r="Z123" s="585">
        <f>IFERROR(IF(Z118="",0,Z118),"0")+IFERROR(IF(Z119="",0,Z119),"0")+IFERROR(IF(Z120="",0,Z120),"0")+IFERROR(IF(Z121="",0,Z121),"0")+IFERROR(IF(Z122="",0,Z122),"0")</f>
        <v>0.30368000000000001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1"/>
      <c r="P124" s="600" t="s">
        <v>71</v>
      </c>
      <c r="Q124" s="601"/>
      <c r="R124" s="601"/>
      <c r="S124" s="601"/>
      <c r="T124" s="601"/>
      <c r="U124" s="601"/>
      <c r="V124" s="602"/>
      <c r="W124" s="37" t="s">
        <v>69</v>
      </c>
      <c r="X124" s="585">
        <f>IFERROR(SUM(X118:X122),"0")</f>
        <v>129</v>
      </c>
      <c r="Y124" s="585">
        <f>IFERROR(SUM(Y118:Y122),"0")</f>
        <v>129.6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2">
        <v>4680115882652</v>
      </c>
      <c r="E126" s="593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5"/>
      <c r="R126" s="595"/>
      <c r="S126" s="595"/>
      <c r="T126" s="596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2">
        <v>4680115880238</v>
      </c>
      <c r="E127" s="593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5"/>
      <c r="R127" s="595"/>
      <c r="S127" s="595"/>
      <c r="T127" s="596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89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1"/>
      <c r="P128" s="600" t="s">
        <v>71</v>
      </c>
      <c r="Q128" s="601"/>
      <c r="R128" s="601"/>
      <c r="S128" s="601"/>
      <c r="T128" s="601"/>
      <c r="U128" s="601"/>
      <c r="V128" s="602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1"/>
      <c r="P129" s="600" t="s">
        <v>71</v>
      </c>
      <c r="Q129" s="601"/>
      <c r="R129" s="601"/>
      <c r="S129" s="601"/>
      <c r="T129" s="601"/>
      <c r="U129" s="601"/>
      <c r="V129" s="602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5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7"/>
      <c r="AB130" s="577"/>
      <c r="AC130" s="577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2">
        <v>4680115882577</v>
      </c>
      <c r="E132" s="593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5"/>
      <c r="R132" s="595"/>
      <c r="S132" s="595"/>
      <c r="T132" s="596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2">
        <v>4680115882577</v>
      </c>
      <c r="E133" s="593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5"/>
      <c r="R133" s="595"/>
      <c r="S133" s="595"/>
      <c r="T133" s="596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89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1"/>
      <c r="P134" s="600" t="s">
        <v>71</v>
      </c>
      <c r="Q134" s="601"/>
      <c r="R134" s="601"/>
      <c r="S134" s="601"/>
      <c r="T134" s="601"/>
      <c r="U134" s="601"/>
      <c r="V134" s="602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1"/>
      <c r="P135" s="600" t="s">
        <v>71</v>
      </c>
      <c r="Q135" s="601"/>
      <c r="R135" s="601"/>
      <c r="S135" s="601"/>
      <c r="T135" s="601"/>
      <c r="U135" s="601"/>
      <c r="V135" s="602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2">
        <v>4680115883444</v>
      </c>
      <c r="E137" s="593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5"/>
      <c r="R137" s="595"/>
      <c r="S137" s="595"/>
      <c r="T137" s="596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2">
        <v>4680115883444</v>
      </c>
      <c r="E138" s="593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5"/>
      <c r="R138" s="595"/>
      <c r="S138" s="595"/>
      <c r="T138" s="596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89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1"/>
      <c r="P139" s="600" t="s">
        <v>71</v>
      </c>
      <c r="Q139" s="601"/>
      <c r="R139" s="601"/>
      <c r="S139" s="601"/>
      <c r="T139" s="601"/>
      <c r="U139" s="601"/>
      <c r="V139" s="602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1"/>
      <c r="P140" s="600" t="s">
        <v>71</v>
      </c>
      <c r="Q140" s="601"/>
      <c r="R140" s="601"/>
      <c r="S140" s="601"/>
      <c r="T140" s="601"/>
      <c r="U140" s="601"/>
      <c r="V140" s="602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2">
        <v>4680115882584</v>
      </c>
      <c r="E142" s="593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5"/>
      <c r="R142" s="595"/>
      <c r="S142" s="595"/>
      <c r="T142" s="596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2">
        <v>4680115882584</v>
      </c>
      <c r="E143" s="593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5"/>
      <c r="R143" s="595"/>
      <c r="S143" s="595"/>
      <c r="T143" s="596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89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1"/>
      <c r="P144" s="600" t="s">
        <v>71</v>
      </c>
      <c r="Q144" s="601"/>
      <c r="R144" s="601"/>
      <c r="S144" s="601"/>
      <c r="T144" s="601"/>
      <c r="U144" s="601"/>
      <c r="V144" s="602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1"/>
      <c r="P145" s="600" t="s">
        <v>71</v>
      </c>
      <c r="Q145" s="601"/>
      <c r="R145" s="601"/>
      <c r="S145" s="601"/>
      <c r="T145" s="601"/>
      <c r="U145" s="601"/>
      <c r="V145" s="602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5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7"/>
      <c r="AB146" s="577"/>
      <c r="AC146" s="577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2">
        <v>4607091384604</v>
      </c>
      <c r="E148" s="593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5"/>
      <c r="R148" s="595"/>
      <c r="S148" s="595"/>
      <c r="T148" s="596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9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1"/>
      <c r="P149" s="600" t="s">
        <v>71</v>
      </c>
      <c r="Q149" s="601"/>
      <c r="R149" s="601"/>
      <c r="S149" s="601"/>
      <c r="T149" s="601"/>
      <c r="U149" s="601"/>
      <c r="V149" s="602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1"/>
      <c r="P150" s="600" t="s">
        <v>71</v>
      </c>
      <c r="Q150" s="601"/>
      <c r="R150" s="601"/>
      <c r="S150" s="601"/>
      <c r="T150" s="601"/>
      <c r="U150" s="601"/>
      <c r="V150" s="602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2">
        <v>4607091387667</v>
      </c>
      <c r="E152" s="593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5"/>
      <c r="R152" s="595"/>
      <c r="S152" s="595"/>
      <c r="T152" s="596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2">
        <v>4607091387636</v>
      </c>
      <c r="E153" s="593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5"/>
      <c r="R153" s="595"/>
      <c r="S153" s="595"/>
      <c r="T153" s="596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2">
        <v>4607091382426</v>
      </c>
      <c r="E154" s="593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5"/>
      <c r="R154" s="595"/>
      <c r="S154" s="595"/>
      <c r="T154" s="596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9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1"/>
      <c r="P155" s="600" t="s">
        <v>71</v>
      </c>
      <c r="Q155" s="601"/>
      <c r="R155" s="601"/>
      <c r="S155" s="601"/>
      <c r="T155" s="601"/>
      <c r="U155" s="601"/>
      <c r="V155" s="602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1"/>
      <c r="P156" s="600" t="s">
        <v>71</v>
      </c>
      <c r="Q156" s="601"/>
      <c r="R156" s="601"/>
      <c r="S156" s="601"/>
      <c r="T156" s="601"/>
      <c r="U156" s="601"/>
      <c r="V156" s="602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08" t="s">
        <v>258</v>
      </c>
      <c r="B157" s="609"/>
      <c r="C157" s="609"/>
      <c r="D157" s="609"/>
      <c r="E157" s="609"/>
      <c r="F157" s="609"/>
      <c r="G157" s="609"/>
      <c r="H157" s="609"/>
      <c r="I157" s="609"/>
      <c r="J157" s="609"/>
      <c r="K157" s="609"/>
      <c r="L157" s="609"/>
      <c r="M157" s="609"/>
      <c r="N157" s="609"/>
      <c r="O157" s="609"/>
      <c r="P157" s="609"/>
      <c r="Q157" s="609"/>
      <c r="R157" s="609"/>
      <c r="S157" s="609"/>
      <c r="T157" s="609"/>
      <c r="U157" s="609"/>
      <c r="V157" s="609"/>
      <c r="W157" s="609"/>
      <c r="X157" s="609"/>
      <c r="Y157" s="609"/>
      <c r="Z157" s="609"/>
      <c r="AA157" s="48"/>
      <c r="AB157" s="48"/>
      <c r="AC157" s="48"/>
    </row>
    <row r="158" spans="1:68" ht="16.5" hidden="1" customHeight="1" x14ac:dyDescent="0.25">
      <c r="A158" s="625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7"/>
      <c r="AB158" s="577"/>
      <c r="AC158" s="577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2">
        <v>4680115886223</v>
      </c>
      <c r="E160" s="593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8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5"/>
      <c r="R160" s="595"/>
      <c r="S160" s="595"/>
      <c r="T160" s="596"/>
      <c r="U160" s="34"/>
      <c r="V160" s="34"/>
      <c r="W160" s="35" t="s">
        <v>69</v>
      </c>
      <c r="X160" s="583">
        <v>2</v>
      </c>
      <c r="Y160" s="584">
        <f>IFERROR(IF(X160="",0,CEILING((X160/$H160),1)*$H160),"")</f>
        <v>3.96</v>
      </c>
      <c r="Z160" s="36">
        <f>IFERROR(IF(Y160=0,"",ROUNDUP(Y160/H160,0)*0.00502),"")</f>
        <v>1.004E-2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2.1010101010101012</v>
      </c>
      <c r="BN160" s="64">
        <f>IFERROR(Y160*I160/H160,"0")</f>
        <v>4.16</v>
      </c>
      <c r="BO160" s="64">
        <f>IFERROR(1/J160*(X160/H160),"0")</f>
        <v>4.3166709833376508E-3</v>
      </c>
      <c r="BP160" s="64">
        <f>IFERROR(1/J160*(Y160/H160),"0")</f>
        <v>8.5470085470085479E-3</v>
      </c>
    </row>
    <row r="161" spans="1:68" x14ac:dyDescent="0.2">
      <c r="A161" s="589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1"/>
      <c r="P161" s="600" t="s">
        <v>71</v>
      </c>
      <c r="Q161" s="601"/>
      <c r="R161" s="601"/>
      <c r="S161" s="601"/>
      <c r="T161" s="601"/>
      <c r="U161" s="601"/>
      <c r="V161" s="602"/>
      <c r="W161" s="37" t="s">
        <v>72</v>
      </c>
      <c r="X161" s="585">
        <f>IFERROR(X160/H160,"0")</f>
        <v>1.0101010101010102</v>
      </c>
      <c r="Y161" s="585">
        <f>IFERROR(Y160/H160,"0")</f>
        <v>2</v>
      </c>
      <c r="Z161" s="585">
        <f>IFERROR(IF(Z160="",0,Z160),"0")</f>
        <v>1.004E-2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1"/>
      <c r="P162" s="600" t="s">
        <v>71</v>
      </c>
      <c r="Q162" s="601"/>
      <c r="R162" s="601"/>
      <c r="S162" s="601"/>
      <c r="T162" s="601"/>
      <c r="U162" s="601"/>
      <c r="V162" s="602"/>
      <c r="W162" s="37" t="s">
        <v>69</v>
      </c>
      <c r="X162" s="585">
        <f>IFERROR(SUM(X160:X160),"0")</f>
        <v>2</v>
      </c>
      <c r="Y162" s="585">
        <f>IFERROR(SUM(Y160:Y160),"0")</f>
        <v>3.96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2">
        <v>4680115880993</v>
      </c>
      <c r="E164" s="593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5"/>
      <c r="R164" s="595"/>
      <c r="S164" s="595"/>
      <c r="T164" s="596"/>
      <c r="U164" s="34"/>
      <c r="V164" s="34"/>
      <c r="W164" s="35" t="s">
        <v>69</v>
      </c>
      <c r="X164" s="583">
        <v>17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18.092857142857142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3.0663780663780664E-2</v>
      </c>
      <c r="BP164" s="64">
        <f t="shared" ref="BP164:BP172" si="25">IFERROR(1/J164*(Y164/H164),"0")</f>
        <v>3.787878787878788E-2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2">
        <v>4680115881761</v>
      </c>
      <c r="E165" s="593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5"/>
      <c r="R165" s="595"/>
      <c r="S165" s="595"/>
      <c r="T165" s="596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2">
        <v>4680115881563</v>
      </c>
      <c r="E166" s="593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5"/>
      <c r="R166" s="595"/>
      <c r="S166" s="595"/>
      <c r="T166" s="596"/>
      <c r="U166" s="34"/>
      <c r="V166" s="34"/>
      <c r="W166" s="35" t="s">
        <v>69</v>
      </c>
      <c r="X166" s="583">
        <v>6</v>
      </c>
      <c r="Y166" s="584">
        <f t="shared" si="21"/>
        <v>8.4</v>
      </c>
      <c r="Z166" s="36">
        <f>IFERROR(IF(Y166=0,"",ROUNDUP(Y166/H166,0)*0.00902),"")</f>
        <v>1.804E-2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6.3</v>
      </c>
      <c r="BN166" s="64">
        <f t="shared" si="23"/>
        <v>8.82</v>
      </c>
      <c r="BO166" s="64">
        <f t="shared" si="24"/>
        <v>1.0822510822510824E-2</v>
      </c>
      <c r="BP166" s="64">
        <f t="shared" si="25"/>
        <v>1.5151515151515152E-2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2">
        <v>4680115880986</v>
      </c>
      <c r="E167" s="593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5"/>
      <c r="R167" s="595"/>
      <c r="S167" s="595"/>
      <c r="T167" s="596"/>
      <c r="U167" s="34"/>
      <c r="V167" s="34"/>
      <c r="W167" s="35" t="s">
        <v>69</v>
      </c>
      <c r="X167" s="583">
        <v>4</v>
      </c>
      <c r="Y167" s="584">
        <f t="shared" si="21"/>
        <v>4.2</v>
      </c>
      <c r="Z167" s="36">
        <f>IFERROR(IF(Y167=0,"",ROUNDUP(Y167/H167,0)*0.00502),"")</f>
        <v>1.004E-2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4.2476190476190476</v>
      </c>
      <c r="BN167" s="64">
        <f t="shared" si="23"/>
        <v>4.46</v>
      </c>
      <c r="BO167" s="64">
        <f t="shared" si="24"/>
        <v>8.1400081400081412E-3</v>
      </c>
      <c r="BP167" s="64">
        <f t="shared" si="25"/>
        <v>8.5470085470085479E-3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2">
        <v>4680115881785</v>
      </c>
      <c r="E168" s="593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5"/>
      <c r="R168" s="595"/>
      <c r="S168" s="595"/>
      <c r="T168" s="596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2">
        <v>4680115886537</v>
      </c>
      <c r="E169" s="593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1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5"/>
      <c r="R169" s="595"/>
      <c r="S169" s="595"/>
      <c r="T169" s="596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2">
        <v>4680115881679</v>
      </c>
      <c r="E170" s="593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5"/>
      <c r="R170" s="595"/>
      <c r="S170" s="595"/>
      <c r="T170" s="596"/>
      <c r="U170" s="34"/>
      <c r="V170" s="34"/>
      <c r="W170" s="35" t="s">
        <v>69</v>
      </c>
      <c r="X170" s="583">
        <v>28</v>
      </c>
      <c r="Y170" s="584">
        <f t="shared" si="21"/>
        <v>29.400000000000002</v>
      </c>
      <c r="Z170" s="36">
        <f>IFERROR(IF(Y170=0,"",ROUNDUP(Y170/H170,0)*0.00502),"")</f>
        <v>7.0280000000000009E-2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29.333333333333336</v>
      </c>
      <c r="BN170" s="64">
        <f t="shared" si="23"/>
        <v>30.8</v>
      </c>
      <c r="BO170" s="64">
        <f t="shared" si="24"/>
        <v>5.6980056980056981E-2</v>
      </c>
      <c r="BP170" s="64">
        <f t="shared" si="25"/>
        <v>5.9829059829059839E-2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2">
        <v>4680115880191</v>
      </c>
      <c r="E171" s="593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5"/>
      <c r="R171" s="595"/>
      <c r="S171" s="595"/>
      <c r="T171" s="596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2">
        <v>4680115883963</v>
      </c>
      <c r="E172" s="593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5"/>
      <c r="R172" s="595"/>
      <c r="S172" s="595"/>
      <c r="T172" s="596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89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1"/>
      <c r="P173" s="600" t="s">
        <v>71</v>
      </c>
      <c r="Q173" s="601"/>
      <c r="R173" s="601"/>
      <c r="S173" s="601"/>
      <c r="T173" s="601"/>
      <c r="U173" s="601"/>
      <c r="V173" s="602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20.714285714285715</v>
      </c>
      <c r="Y173" s="585">
        <f>IFERROR(Y164/H164,"0")+IFERROR(Y165/H165,"0")+IFERROR(Y166/H166,"0")+IFERROR(Y167/H167,"0")+IFERROR(Y168/H168,"0")+IFERROR(Y169/H169,"0")+IFERROR(Y170/H170,"0")+IFERROR(Y171/H171,"0")+IFERROR(Y172/H172,"0")</f>
        <v>23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0.14346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1"/>
      <c r="P174" s="600" t="s">
        <v>71</v>
      </c>
      <c r="Q174" s="601"/>
      <c r="R174" s="601"/>
      <c r="S174" s="601"/>
      <c r="T174" s="601"/>
      <c r="U174" s="601"/>
      <c r="V174" s="602"/>
      <c r="W174" s="37" t="s">
        <v>69</v>
      </c>
      <c r="X174" s="585">
        <f>IFERROR(SUM(X164:X172),"0")</f>
        <v>55</v>
      </c>
      <c r="Y174" s="585">
        <f>IFERROR(SUM(Y164:Y172),"0")</f>
        <v>63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2">
        <v>4680115886780</v>
      </c>
      <c r="E176" s="593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5"/>
      <c r="R176" s="595"/>
      <c r="S176" s="595"/>
      <c r="T176" s="596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2">
        <v>4680115886742</v>
      </c>
      <c r="E177" s="593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5"/>
      <c r="R177" s="595"/>
      <c r="S177" s="595"/>
      <c r="T177" s="596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2">
        <v>4680115886766</v>
      </c>
      <c r="E178" s="593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9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5"/>
      <c r="R178" s="595"/>
      <c r="S178" s="595"/>
      <c r="T178" s="596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89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1"/>
      <c r="P179" s="600" t="s">
        <v>71</v>
      </c>
      <c r="Q179" s="601"/>
      <c r="R179" s="601"/>
      <c r="S179" s="601"/>
      <c r="T179" s="601"/>
      <c r="U179" s="601"/>
      <c r="V179" s="602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1"/>
      <c r="P180" s="600" t="s">
        <v>71</v>
      </c>
      <c r="Q180" s="601"/>
      <c r="R180" s="601"/>
      <c r="S180" s="601"/>
      <c r="T180" s="601"/>
      <c r="U180" s="601"/>
      <c r="V180" s="602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2">
        <v>4680115886797</v>
      </c>
      <c r="E182" s="593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90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5"/>
      <c r="R182" s="595"/>
      <c r="S182" s="595"/>
      <c r="T182" s="596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9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1"/>
      <c r="P183" s="600" t="s">
        <v>71</v>
      </c>
      <c r="Q183" s="601"/>
      <c r="R183" s="601"/>
      <c r="S183" s="601"/>
      <c r="T183" s="601"/>
      <c r="U183" s="601"/>
      <c r="V183" s="602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1"/>
      <c r="P184" s="600" t="s">
        <v>71</v>
      </c>
      <c r="Q184" s="601"/>
      <c r="R184" s="601"/>
      <c r="S184" s="601"/>
      <c r="T184" s="601"/>
      <c r="U184" s="601"/>
      <c r="V184" s="602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5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7"/>
      <c r="AB185" s="577"/>
      <c r="AC185" s="577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2">
        <v>4680115881402</v>
      </c>
      <c r="E187" s="593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5"/>
      <c r="R187" s="595"/>
      <c r="S187" s="595"/>
      <c r="T187" s="596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2">
        <v>4680115881396</v>
      </c>
      <c r="E188" s="593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5"/>
      <c r="R188" s="595"/>
      <c r="S188" s="595"/>
      <c r="T188" s="596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89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1"/>
      <c r="P189" s="600" t="s">
        <v>71</v>
      </c>
      <c r="Q189" s="601"/>
      <c r="R189" s="601"/>
      <c r="S189" s="601"/>
      <c r="T189" s="601"/>
      <c r="U189" s="601"/>
      <c r="V189" s="602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1"/>
      <c r="P190" s="600" t="s">
        <v>71</v>
      </c>
      <c r="Q190" s="601"/>
      <c r="R190" s="601"/>
      <c r="S190" s="601"/>
      <c r="T190" s="601"/>
      <c r="U190" s="601"/>
      <c r="V190" s="602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2">
        <v>4680115882935</v>
      </c>
      <c r="E192" s="593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5"/>
      <c r="R192" s="595"/>
      <c r="S192" s="595"/>
      <c r="T192" s="596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2">
        <v>4680115880764</v>
      </c>
      <c r="E193" s="593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5"/>
      <c r="R193" s="595"/>
      <c r="S193" s="595"/>
      <c r="T193" s="596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89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1"/>
      <c r="P194" s="600" t="s">
        <v>71</v>
      </c>
      <c r="Q194" s="601"/>
      <c r="R194" s="601"/>
      <c r="S194" s="601"/>
      <c r="T194" s="601"/>
      <c r="U194" s="601"/>
      <c r="V194" s="602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1"/>
      <c r="P195" s="600" t="s">
        <v>71</v>
      </c>
      <c r="Q195" s="601"/>
      <c r="R195" s="601"/>
      <c r="S195" s="601"/>
      <c r="T195" s="601"/>
      <c r="U195" s="601"/>
      <c r="V195" s="602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2">
        <v>4680115882683</v>
      </c>
      <c r="E197" s="593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5"/>
      <c r="R197" s="595"/>
      <c r="S197" s="595"/>
      <c r="T197" s="596"/>
      <c r="U197" s="34"/>
      <c r="V197" s="34"/>
      <c r="W197" s="35" t="s">
        <v>69</v>
      </c>
      <c r="X197" s="583">
        <v>94</v>
      </c>
      <c r="Y197" s="584">
        <f t="shared" ref="Y197:Y204" si="26">IFERROR(IF(X197="",0,CEILING((X197/$H197),1)*$H197),"")</f>
        <v>97.2</v>
      </c>
      <c r="Z197" s="36">
        <f>IFERROR(IF(Y197=0,"",ROUNDUP(Y197/H197,0)*0.00902),"")</f>
        <v>0.16236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97.655555555555551</v>
      </c>
      <c r="BN197" s="64">
        <f t="shared" ref="BN197:BN204" si="28">IFERROR(Y197*I197/H197,"0")</f>
        <v>100.98</v>
      </c>
      <c r="BO197" s="64">
        <f t="shared" ref="BO197:BO204" si="29">IFERROR(1/J197*(X197/H197),"0")</f>
        <v>0.13187429854096519</v>
      </c>
      <c r="BP197" s="64">
        <f t="shared" ref="BP197:BP204" si="30">IFERROR(1/J197*(Y197/H197),"0")</f>
        <v>0.13636363636363635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2">
        <v>4680115882690</v>
      </c>
      <c r="E198" s="593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5"/>
      <c r="R198" s="595"/>
      <c r="S198" s="595"/>
      <c r="T198" s="596"/>
      <c r="U198" s="34"/>
      <c r="V198" s="34"/>
      <c r="W198" s="35" t="s">
        <v>69</v>
      </c>
      <c r="X198" s="583">
        <v>43</v>
      </c>
      <c r="Y198" s="584">
        <f t="shared" si="26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44.672222222222224</v>
      </c>
      <c r="BN198" s="64">
        <f t="shared" si="28"/>
        <v>44.88</v>
      </c>
      <c r="BO198" s="64">
        <f t="shared" si="29"/>
        <v>6.0325476992143662E-2</v>
      </c>
      <c r="BP198" s="64">
        <f t="shared" si="30"/>
        <v>6.0606060606060608E-2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2">
        <v>4680115882669</v>
      </c>
      <c r="E199" s="593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5"/>
      <c r="R199" s="595"/>
      <c r="S199" s="595"/>
      <c r="T199" s="596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2">
        <v>4680115882676</v>
      </c>
      <c r="E200" s="593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5"/>
      <c r="R200" s="595"/>
      <c r="S200" s="595"/>
      <c r="T200" s="596"/>
      <c r="U200" s="34"/>
      <c r="V200" s="34"/>
      <c r="W200" s="35" t="s">
        <v>69</v>
      </c>
      <c r="X200" s="583">
        <v>89</v>
      </c>
      <c r="Y200" s="584">
        <f t="shared" si="26"/>
        <v>91.800000000000011</v>
      </c>
      <c r="Z200" s="36">
        <f>IFERROR(IF(Y200=0,"",ROUNDUP(Y200/H200,0)*0.00902),"")</f>
        <v>0.15334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92.461111111111109</v>
      </c>
      <c r="BN200" s="64">
        <f t="shared" si="28"/>
        <v>95.37</v>
      </c>
      <c r="BO200" s="64">
        <f t="shared" si="29"/>
        <v>0.12485970819304153</v>
      </c>
      <c r="BP200" s="64">
        <f t="shared" si="30"/>
        <v>0.12878787878787878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2">
        <v>4680115884014</v>
      </c>
      <c r="E201" s="593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7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5"/>
      <c r="R201" s="595"/>
      <c r="S201" s="595"/>
      <c r="T201" s="596"/>
      <c r="U201" s="34"/>
      <c r="V201" s="34"/>
      <c r="W201" s="35" t="s">
        <v>69</v>
      </c>
      <c r="X201" s="583">
        <v>12</v>
      </c>
      <c r="Y201" s="584">
        <f t="shared" si="26"/>
        <v>12.6</v>
      </c>
      <c r="Z201" s="36">
        <f>IFERROR(IF(Y201=0,"",ROUNDUP(Y201/H201,0)*0.00502),"")</f>
        <v>3.5140000000000005E-2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12.866666666666667</v>
      </c>
      <c r="BN201" s="64">
        <f t="shared" si="28"/>
        <v>13.509999999999998</v>
      </c>
      <c r="BO201" s="64">
        <f t="shared" si="29"/>
        <v>2.8490028490028491E-2</v>
      </c>
      <c r="BP201" s="64">
        <f t="shared" si="30"/>
        <v>2.9914529914529919E-2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2">
        <v>4680115884007</v>
      </c>
      <c r="E202" s="593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5"/>
      <c r="R202" s="595"/>
      <c r="S202" s="595"/>
      <c r="T202" s="596"/>
      <c r="U202" s="34"/>
      <c r="V202" s="34"/>
      <c r="W202" s="35" t="s">
        <v>69</v>
      </c>
      <c r="X202" s="583">
        <v>10</v>
      </c>
      <c r="Y202" s="584">
        <f t="shared" si="26"/>
        <v>10.8</v>
      </c>
      <c r="Z202" s="36">
        <f>IFERROR(IF(Y202=0,"",ROUNDUP(Y202/H202,0)*0.00502),"")</f>
        <v>3.0120000000000001E-2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10.555555555555555</v>
      </c>
      <c r="BN202" s="64">
        <f t="shared" si="28"/>
        <v>11.4</v>
      </c>
      <c r="BO202" s="64">
        <f t="shared" si="29"/>
        <v>2.3741690408357077E-2</v>
      </c>
      <c r="BP202" s="64">
        <f t="shared" si="30"/>
        <v>2.5641025641025644E-2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2">
        <v>4680115884038</v>
      </c>
      <c r="E203" s="593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5"/>
      <c r="R203" s="595"/>
      <c r="S203" s="595"/>
      <c r="T203" s="596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2">
        <v>4680115884021</v>
      </c>
      <c r="E204" s="593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5"/>
      <c r="R204" s="595"/>
      <c r="S204" s="595"/>
      <c r="T204" s="596"/>
      <c r="U204" s="34"/>
      <c r="V204" s="34"/>
      <c r="W204" s="35" t="s">
        <v>69</v>
      </c>
      <c r="X204" s="583">
        <v>9</v>
      </c>
      <c r="Y204" s="584">
        <f t="shared" si="26"/>
        <v>9</v>
      </c>
      <c r="Z204" s="36">
        <f>IFERROR(IF(Y204=0,"",ROUNDUP(Y204/H204,0)*0.00502),"")</f>
        <v>2.5100000000000001E-2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9.4999999999999982</v>
      </c>
      <c r="BN204" s="64">
        <f t="shared" si="28"/>
        <v>9.4999999999999982</v>
      </c>
      <c r="BO204" s="64">
        <f t="shared" si="29"/>
        <v>2.1367521367521368E-2</v>
      </c>
      <c r="BP204" s="64">
        <f t="shared" si="30"/>
        <v>2.1367521367521368E-2</v>
      </c>
    </row>
    <row r="205" spans="1:68" x14ac:dyDescent="0.2">
      <c r="A205" s="589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1"/>
      <c r="P205" s="600" t="s">
        <v>71</v>
      </c>
      <c r="Q205" s="601"/>
      <c r="R205" s="601"/>
      <c r="S205" s="601"/>
      <c r="T205" s="601"/>
      <c r="U205" s="601"/>
      <c r="V205" s="602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59.074074074074069</v>
      </c>
      <c r="Y205" s="585">
        <f>IFERROR(Y197/H197,"0")+IFERROR(Y198/H198,"0")+IFERROR(Y199/H199,"0")+IFERROR(Y200/H200,"0")+IFERROR(Y201/H201,"0")+IFERROR(Y202/H202,"0")+IFERROR(Y203/H203,"0")+IFERROR(Y204/H204,"0")</f>
        <v>61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0.47821999999999998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1"/>
      <c r="P206" s="600" t="s">
        <v>71</v>
      </c>
      <c r="Q206" s="601"/>
      <c r="R206" s="601"/>
      <c r="S206" s="601"/>
      <c r="T206" s="601"/>
      <c r="U206" s="601"/>
      <c r="V206" s="602"/>
      <c r="W206" s="37" t="s">
        <v>69</v>
      </c>
      <c r="X206" s="585">
        <f>IFERROR(SUM(X197:X204),"0")</f>
        <v>257</v>
      </c>
      <c r="Y206" s="585">
        <f>IFERROR(SUM(Y197:Y204),"0")</f>
        <v>264.60000000000002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2">
        <v>4680115881594</v>
      </c>
      <c r="E208" s="593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8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5"/>
      <c r="R208" s="595"/>
      <c r="S208" s="595"/>
      <c r="T208" s="596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2">
        <v>4680115881617</v>
      </c>
      <c r="E209" s="593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5"/>
      <c r="R209" s="595"/>
      <c r="S209" s="595"/>
      <c r="T209" s="596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2">
        <v>4680115880573</v>
      </c>
      <c r="E210" s="593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5"/>
      <c r="R210" s="595"/>
      <c r="S210" s="595"/>
      <c r="T210" s="596"/>
      <c r="U210" s="34"/>
      <c r="V210" s="34"/>
      <c r="W210" s="35" t="s">
        <v>69</v>
      </c>
      <c r="X210" s="583">
        <v>49</v>
      </c>
      <c r="Y210" s="584">
        <f t="shared" si="31"/>
        <v>52.199999999999996</v>
      </c>
      <c r="Z210" s="36">
        <f>IFERROR(IF(Y210=0,"",ROUNDUP(Y210/H210,0)*0.01898),"")</f>
        <v>0.11388000000000001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51.923103448275867</v>
      </c>
      <c r="BN210" s="64">
        <f t="shared" si="33"/>
        <v>55.313999999999993</v>
      </c>
      <c r="BO210" s="64">
        <f t="shared" si="34"/>
        <v>8.8002873563218398E-2</v>
      </c>
      <c r="BP210" s="64">
        <f t="shared" si="35"/>
        <v>9.375E-2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2">
        <v>4680115882195</v>
      </c>
      <c r="E211" s="593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5"/>
      <c r="R211" s="595"/>
      <c r="S211" s="595"/>
      <c r="T211" s="596"/>
      <c r="U211" s="34"/>
      <c r="V211" s="34"/>
      <c r="W211" s="35" t="s">
        <v>69</v>
      </c>
      <c r="X211" s="583">
        <v>20</v>
      </c>
      <c r="Y211" s="584">
        <f t="shared" si="31"/>
        <v>21.599999999999998</v>
      </c>
      <c r="Z211" s="36">
        <f t="shared" ref="Z211:Z216" si="36">IFERROR(IF(Y211=0,"",ROUNDUP(Y211/H211,0)*0.00651),"")</f>
        <v>5.8590000000000003E-2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22.25</v>
      </c>
      <c r="BN211" s="64">
        <f t="shared" si="33"/>
        <v>24.029999999999998</v>
      </c>
      <c r="BO211" s="64">
        <f t="shared" si="34"/>
        <v>4.5787545787545791E-2</v>
      </c>
      <c r="BP211" s="64">
        <f t="shared" si="35"/>
        <v>4.9450549450549455E-2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2">
        <v>4680115882607</v>
      </c>
      <c r="E212" s="593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5"/>
      <c r="R212" s="595"/>
      <c r="S212" s="595"/>
      <c r="T212" s="596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2">
        <v>4680115880092</v>
      </c>
      <c r="E213" s="593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5"/>
      <c r="R213" s="595"/>
      <c r="S213" s="595"/>
      <c r="T213" s="596"/>
      <c r="U213" s="34"/>
      <c r="V213" s="34"/>
      <c r="W213" s="35" t="s">
        <v>69</v>
      </c>
      <c r="X213" s="583">
        <v>38</v>
      </c>
      <c r="Y213" s="584">
        <f t="shared" si="31"/>
        <v>38.4</v>
      </c>
      <c r="Z213" s="36">
        <f t="shared" si="36"/>
        <v>0.10416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41.990000000000009</v>
      </c>
      <c r="BN213" s="64">
        <f t="shared" si="33"/>
        <v>42.432000000000002</v>
      </c>
      <c r="BO213" s="64">
        <f t="shared" si="34"/>
        <v>8.6996336996337006E-2</v>
      </c>
      <c r="BP213" s="64">
        <f t="shared" si="35"/>
        <v>8.7912087912087919E-2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2">
        <v>4680115880221</v>
      </c>
      <c r="E214" s="593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5"/>
      <c r="R214" s="595"/>
      <c r="S214" s="595"/>
      <c r="T214" s="596"/>
      <c r="U214" s="34"/>
      <c r="V214" s="34"/>
      <c r="W214" s="35" t="s">
        <v>69</v>
      </c>
      <c r="X214" s="583">
        <v>26</v>
      </c>
      <c r="Y214" s="584">
        <f t="shared" si="31"/>
        <v>26.4</v>
      </c>
      <c r="Z214" s="36">
        <f t="shared" si="36"/>
        <v>7.1610000000000007E-2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28.73</v>
      </c>
      <c r="BN214" s="64">
        <f t="shared" si="33"/>
        <v>29.172000000000001</v>
      </c>
      <c r="BO214" s="64">
        <f t="shared" si="34"/>
        <v>5.9523809523809534E-2</v>
      </c>
      <c r="BP214" s="64">
        <f t="shared" si="35"/>
        <v>6.0439560439560447E-2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2">
        <v>4680115880504</v>
      </c>
      <c r="E215" s="593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5"/>
      <c r="R215" s="595"/>
      <c r="S215" s="595"/>
      <c r="T215" s="596"/>
      <c r="U215" s="34"/>
      <c r="V215" s="34"/>
      <c r="W215" s="35" t="s">
        <v>69</v>
      </c>
      <c r="X215" s="583">
        <v>41</v>
      </c>
      <c r="Y215" s="584">
        <f t="shared" si="31"/>
        <v>43.199999999999996</v>
      </c>
      <c r="Z215" s="36">
        <f t="shared" si="36"/>
        <v>0.11718000000000001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45.305</v>
      </c>
      <c r="BN215" s="64">
        <f t="shared" si="33"/>
        <v>47.736000000000004</v>
      </c>
      <c r="BO215" s="64">
        <f t="shared" si="34"/>
        <v>9.3864468864468878E-2</v>
      </c>
      <c r="BP215" s="64">
        <f t="shared" si="35"/>
        <v>9.8901098901098911E-2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2">
        <v>4680115882164</v>
      </c>
      <c r="E216" s="593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5"/>
      <c r="R216" s="595"/>
      <c r="S216" s="595"/>
      <c r="T216" s="596"/>
      <c r="U216" s="34"/>
      <c r="V216" s="34"/>
      <c r="W216" s="35" t="s">
        <v>69</v>
      </c>
      <c r="X216" s="583">
        <v>17</v>
      </c>
      <c r="Y216" s="584">
        <f t="shared" si="31"/>
        <v>19.2</v>
      </c>
      <c r="Z216" s="36">
        <f t="shared" si="36"/>
        <v>5.2080000000000001E-2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18.827500000000001</v>
      </c>
      <c r="BN216" s="64">
        <f t="shared" si="33"/>
        <v>21.263999999999999</v>
      </c>
      <c r="BO216" s="64">
        <f t="shared" si="34"/>
        <v>3.8919413919413927E-2</v>
      </c>
      <c r="BP216" s="64">
        <f t="shared" si="35"/>
        <v>4.3956043956043959E-2</v>
      </c>
    </row>
    <row r="217" spans="1:68" x14ac:dyDescent="0.2">
      <c r="A217" s="589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1"/>
      <c r="P217" s="600" t="s">
        <v>71</v>
      </c>
      <c r="Q217" s="601"/>
      <c r="R217" s="601"/>
      <c r="S217" s="601"/>
      <c r="T217" s="601"/>
      <c r="U217" s="601"/>
      <c r="V217" s="602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64.798850574712645</v>
      </c>
      <c r="Y217" s="585">
        <f>IFERROR(Y208/H208,"0")+IFERROR(Y209/H209,"0")+IFERROR(Y210/H210,"0")+IFERROR(Y211/H211,"0")+IFERROR(Y212/H212,"0")+IFERROR(Y213/H213,"0")+IFERROR(Y214/H214,"0")+IFERROR(Y215/H215,"0")+IFERROR(Y216/H216,"0")</f>
        <v>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0.51750000000000007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1"/>
      <c r="P218" s="600" t="s">
        <v>71</v>
      </c>
      <c r="Q218" s="601"/>
      <c r="R218" s="601"/>
      <c r="S218" s="601"/>
      <c r="T218" s="601"/>
      <c r="U218" s="601"/>
      <c r="V218" s="602"/>
      <c r="W218" s="37" t="s">
        <v>69</v>
      </c>
      <c r="X218" s="585">
        <f>IFERROR(SUM(X208:X216),"0")</f>
        <v>191</v>
      </c>
      <c r="Y218" s="585">
        <f>IFERROR(SUM(Y208:Y216),"0")</f>
        <v>200.99999999999997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2">
        <v>4680115880818</v>
      </c>
      <c r="E220" s="593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5"/>
      <c r="R220" s="595"/>
      <c r="S220" s="595"/>
      <c r="T220" s="596"/>
      <c r="U220" s="34"/>
      <c r="V220" s="34"/>
      <c r="W220" s="35" t="s">
        <v>69</v>
      </c>
      <c r="X220" s="583">
        <v>4</v>
      </c>
      <c r="Y220" s="584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2">
        <v>4680115880801</v>
      </c>
      <c r="E221" s="593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5"/>
      <c r="R221" s="595"/>
      <c r="S221" s="595"/>
      <c r="T221" s="596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89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1"/>
      <c r="P222" s="600" t="s">
        <v>71</v>
      </c>
      <c r="Q222" s="601"/>
      <c r="R222" s="601"/>
      <c r="S222" s="601"/>
      <c r="T222" s="601"/>
      <c r="U222" s="601"/>
      <c r="V222" s="602"/>
      <c r="W222" s="37" t="s">
        <v>72</v>
      </c>
      <c r="X222" s="585">
        <f>IFERROR(X220/H220,"0")+IFERROR(X221/H221,"0")</f>
        <v>1.6666666666666667</v>
      </c>
      <c r="Y222" s="585">
        <f>IFERROR(Y220/H220,"0")+IFERROR(Y221/H221,"0")</f>
        <v>2</v>
      </c>
      <c r="Z222" s="585">
        <f>IFERROR(IF(Z220="",0,Z220),"0")+IFERROR(IF(Z221="",0,Z221),"0")</f>
        <v>1.302E-2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1"/>
      <c r="P223" s="600" t="s">
        <v>71</v>
      </c>
      <c r="Q223" s="601"/>
      <c r="R223" s="601"/>
      <c r="S223" s="601"/>
      <c r="T223" s="601"/>
      <c r="U223" s="601"/>
      <c r="V223" s="602"/>
      <c r="W223" s="37" t="s">
        <v>69</v>
      </c>
      <c r="X223" s="585">
        <f>IFERROR(SUM(X220:X221),"0")</f>
        <v>4</v>
      </c>
      <c r="Y223" s="585">
        <f>IFERROR(SUM(Y220:Y221),"0")</f>
        <v>4.8</v>
      </c>
      <c r="Z223" s="37"/>
      <c r="AA223" s="586"/>
      <c r="AB223" s="586"/>
      <c r="AC223" s="586"/>
    </row>
    <row r="224" spans="1:68" ht="16.5" hidden="1" customHeight="1" x14ac:dyDescent="0.25">
      <c r="A224" s="625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7"/>
      <c r="AB224" s="577"/>
      <c r="AC224" s="577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2">
        <v>4680115884137</v>
      </c>
      <c r="E226" s="593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5"/>
      <c r="R226" s="595"/>
      <c r="S226" s="595"/>
      <c r="T226" s="596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2">
        <v>4680115884236</v>
      </c>
      <c r="E227" s="593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5"/>
      <c r="R227" s="595"/>
      <c r="S227" s="595"/>
      <c r="T227" s="596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2">
        <v>4680115884175</v>
      </c>
      <c r="E228" s="593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5"/>
      <c r="R228" s="595"/>
      <c r="S228" s="595"/>
      <c r="T228" s="596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2">
        <v>4680115884144</v>
      </c>
      <c r="E229" s="593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5"/>
      <c r="R229" s="595"/>
      <c r="S229" s="595"/>
      <c r="T229" s="596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2">
        <v>4680115886551</v>
      </c>
      <c r="E230" s="593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4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5"/>
      <c r="R230" s="595"/>
      <c r="S230" s="595"/>
      <c r="T230" s="596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2">
        <v>4680115884182</v>
      </c>
      <c r="E231" s="593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5"/>
      <c r="R231" s="595"/>
      <c r="S231" s="595"/>
      <c r="T231" s="596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2">
        <v>4680115884205</v>
      </c>
      <c r="E232" s="593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5"/>
      <c r="R232" s="595"/>
      <c r="S232" s="595"/>
      <c r="T232" s="596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89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1"/>
      <c r="P233" s="600" t="s">
        <v>71</v>
      </c>
      <c r="Q233" s="601"/>
      <c r="R233" s="601"/>
      <c r="S233" s="601"/>
      <c r="T233" s="601"/>
      <c r="U233" s="601"/>
      <c r="V233" s="602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1"/>
      <c r="P234" s="600" t="s">
        <v>71</v>
      </c>
      <c r="Q234" s="601"/>
      <c r="R234" s="601"/>
      <c r="S234" s="601"/>
      <c r="T234" s="601"/>
      <c r="U234" s="601"/>
      <c r="V234" s="602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2">
        <v>4680115885721</v>
      </c>
      <c r="E236" s="593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5"/>
      <c r="R236" s="595"/>
      <c r="S236" s="595"/>
      <c r="T236" s="596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2">
        <v>4680115885981</v>
      </c>
      <c r="E237" s="593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5"/>
      <c r="R237" s="595"/>
      <c r="S237" s="595"/>
      <c r="T237" s="596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89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1"/>
      <c r="P238" s="600" t="s">
        <v>71</v>
      </c>
      <c r="Q238" s="601"/>
      <c r="R238" s="601"/>
      <c r="S238" s="601"/>
      <c r="T238" s="601"/>
      <c r="U238" s="601"/>
      <c r="V238" s="602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1"/>
      <c r="P239" s="600" t="s">
        <v>71</v>
      </c>
      <c r="Q239" s="601"/>
      <c r="R239" s="601"/>
      <c r="S239" s="601"/>
      <c r="T239" s="601"/>
      <c r="U239" s="601"/>
      <c r="V239" s="602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2">
        <v>4680115886803</v>
      </c>
      <c r="E241" s="593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80" t="s">
        <v>386</v>
      </c>
      <c r="Q241" s="595"/>
      <c r="R241" s="595"/>
      <c r="S241" s="595"/>
      <c r="T241" s="596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2">
        <v>4680115886803</v>
      </c>
      <c r="E242" s="593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5"/>
      <c r="R242" s="595"/>
      <c r="S242" s="595"/>
      <c r="T242" s="596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9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1"/>
      <c r="P243" s="600" t="s">
        <v>71</v>
      </c>
      <c r="Q243" s="601"/>
      <c r="R243" s="601"/>
      <c r="S243" s="601"/>
      <c r="T243" s="601"/>
      <c r="U243" s="601"/>
      <c r="V243" s="602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1"/>
      <c r="P244" s="600" t="s">
        <v>71</v>
      </c>
      <c r="Q244" s="601"/>
      <c r="R244" s="601"/>
      <c r="S244" s="601"/>
      <c r="T244" s="601"/>
      <c r="U244" s="601"/>
      <c r="V244" s="602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2">
        <v>4680115886704</v>
      </c>
      <c r="E246" s="593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0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5"/>
      <c r="R246" s="595"/>
      <c r="S246" s="595"/>
      <c r="T246" s="596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2">
        <v>4680115886681</v>
      </c>
      <c r="E247" s="593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79" t="s">
        <v>395</v>
      </c>
      <c r="Q247" s="595"/>
      <c r="R247" s="595"/>
      <c r="S247" s="595"/>
      <c r="T247" s="596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2">
        <v>4680115886681</v>
      </c>
      <c r="E248" s="593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5"/>
      <c r="R248" s="595"/>
      <c r="S248" s="595"/>
      <c r="T248" s="596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2">
        <v>4680115886735</v>
      </c>
      <c r="E249" s="593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5"/>
      <c r="R249" s="595"/>
      <c r="S249" s="595"/>
      <c r="T249" s="596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2">
        <v>4680115886728</v>
      </c>
      <c r="E250" s="593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5"/>
      <c r="R250" s="595"/>
      <c r="S250" s="595"/>
      <c r="T250" s="596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2">
        <v>4680115886711</v>
      </c>
      <c r="E251" s="593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5"/>
      <c r="R251" s="595"/>
      <c r="S251" s="595"/>
      <c r="T251" s="596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89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1"/>
      <c r="P252" s="600" t="s">
        <v>71</v>
      </c>
      <c r="Q252" s="601"/>
      <c r="R252" s="601"/>
      <c r="S252" s="601"/>
      <c r="T252" s="601"/>
      <c r="U252" s="601"/>
      <c r="V252" s="602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1"/>
      <c r="P253" s="600" t="s">
        <v>71</v>
      </c>
      <c r="Q253" s="601"/>
      <c r="R253" s="601"/>
      <c r="S253" s="601"/>
      <c r="T253" s="601"/>
      <c r="U253" s="601"/>
      <c r="V253" s="602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5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7"/>
      <c r="AB254" s="577"/>
      <c r="AC254" s="577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2">
        <v>4680115885837</v>
      </c>
      <c r="E256" s="593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5"/>
      <c r="R256" s="595"/>
      <c r="S256" s="595"/>
      <c r="T256" s="596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2">
        <v>4680115885806</v>
      </c>
      <c r="E257" s="593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5"/>
      <c r="R257" s="595"/>
      <c r="S257" s="595"/>
      <c r="T257" s="596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2">
        <v>4680115885851</v>
      </c>
      <c r="E258" s="593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5"/>
      <c r="R258" s="595"/>
      <c r="S258" s="595"/>
      <c r="T258" s="596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2">
        <v>4680115885844</v>
      </c>
      <c r="E259" s="593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5"/>
      <c r="R259" s="595"/>
      <c r="S259" s="595"/>
      <c r="T259" s="596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2">
        <v>4680115885820</v>
      </c>
      <c r="E260" s="593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5"/>
      <c r="R260" s="595"/>
      <c r="S260" s="595"/>
      <c r="T260" s="596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9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1"/>
      <c r="P261" s="600" t="s">
        <v>71</v>
      </c>
      <c r="Q261" s="601"/>
      <c r="R261" s="601"/>
      <c r="S261" s="601"/>
      <c r="T261" s="601"/>
      <c r="U261" s="601"/>
      <c r="V261" s="602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1"/>
      <c r="P262" s="600" t="s">
        <v>71</v>
      </c>
      <c r="Q262" s="601"/>
      <c r="R262" s="601"/>
      <c r="S262" s="601"/>
      <c r="T262" s="601"/>
      <c r="U262" s="601"/>
      <c r="V262" s="602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5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7"/>
      <c r="AB263" s="577"/>
      <c r="AC263" s="577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2">
        <v>4607091383423</v>
      </c>
      <c r="E265" s="593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5"/>
      <c r="R265" s="595"/>
      <c r="S265" s="595"/>
      <c r="T265" s="596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2">
        <v>4680115885691</v>
      </c>
      <c r="E266" s="593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5"/>
      <c r="R266" s="595"/>
      <c r="S266" s="595"/>
      <c r="T266" s="596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2">
        <v>4680115885660</v>
      </c>
      <c r="E267" s="593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5"/>
      <c r="R267" s="595"/>
      <c r="S267" s="595"/>
      <c r="T267" s="596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2">
        <v>4680115886773</v>
      </c>
      <c r="E268" s="593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45" t="s">
        <v>430</v>
      </c>
      <c r="Q268" s="595"/>
      <c r="R268" s="595"/>
      <c r="S268" s="595"/>
      <c r="T268" s="596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9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1"/>
      <c r="P269" s="600" t="s">
        <v>71</v>
      </c>
      <c r="Q269" s="601"/>
      <c r="R269" s="601"/>
      <c r="S269" s="601"/>
      <c r="T269" s="601"/>
      <c r="U269" s="601"/>
      <c r="V269" s="602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1"/>
      <c r="P270" s="600" t="s">
        <v>71</v>
      </c>
      <c r="Q270" s="601"/>
      <c r="R270" s="601"/>
      <c r="S270" s="601"/>
      <c r="T270" s="601"/>
      <c r="U270" s="601"/>
      <c r="V270" s="602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5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7"/>
      <c r="AB271" s="577"/>
      <c r="AC271" s="577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2">
        <v>4680115886186</v>
      </c>
      <c r="E273" s="593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5"/>
      <c r="R273" s="595"/>
      <c r="S273" s="595"/>
      <c r="T273" s="596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2">
        <v>4680115881228</v>
      </c>
      <c r="E274" s="593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5"/>
      <c r="R274" s="595"/>
      <c r="S274" s="595"/>
      <c r="T274" s="596"/>
      <c r="U274" s="34"/>
      <c r="V274" s="34"/>
      <c r="W274" s="35" t="s">
        <v>69</v>
      </c>
      <c r="X274" s="583">
        <v>6</v>
      </c>
      <c r="Y274" s="584">
        <f>IFERROR(IF(X274="",0,CEILING((X274/$H274),1)*$H274),"")</f>
        <v>7.1999999999999993</v>
      </c>
      <c r="Z274" s="36">
        <f>IFERROR(IF(Y274=0,"",ROUNDUP(Y274/H274,0)*0.00651),"")</f>
        <v>1.9529999999999999E-2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6.6300000000000008</v>
      </c>
      <c r="BN274" s="64">
        <f>IFERROR(Y274*I274/H274,"0")</f>
        <v>7.9560000000000004</v>
      </c>
      <c r="BO274" s="64">
        <f>IFERROR(1/J274*(X274/H274),"0")</f>
        <v>1.3736263736263738E-2</v>
      </c>
      <c r="BP274" s="64">
        <f>IFERROR(1/J274*(Y274/H274),"0")</f>
        <v>1.6483516483516484E-2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2">
        <v>4680115881211</v>
      </c>
      <c r="E275" s="593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5"/>
      <c r="R275" s="595"/>
      <c r="S275" s="595"/>
      <c r="T275" s="596"/>
      <c r="U275" s="34"/>
      <c r="V275" s="34"/>
      <c r="W275" s="35" t="s">
        <v>69</v>
      </c>
      <c r="X275" s="583">
        <v>67</v>
      </c>
      <c r="Y275" s="584">
        <f>IFERROR(IF(X275="",0,CEILING((X275/$H275),1)*$H275),"")</f>
        <v>67.2</v>
      </c>
      <c r="Z275" s="36">
        <f>IFERROR(IF(Y275=0,"",ROUNDUP(Y275/H275,0)*0.00651),"")</f>
        <v>0.18228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72.025000000000006</v>
      </c>
      <c r="BN275" s="64">
        <f>IFERROR(Y275*I275/H275,"0")</f>
        <v>72.240000000000009</v>
      </c>
      <c r="BO275" s="64">
        <f>IFERROR(1/J275*(X275/H275),"0")</f>
        <v>0.1533882783882784</v>
      </c>
      <c r="BP275" s="64">
        <f>IFERROR(1/J275*(Y275/H275),"0")</f>
        <v>0.15384615384615388</v>
      </c>
    </row>
    <row r="276" spans="1:68" x14ac:dyDescent="0.2">
      <c r="A276" s="589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1"/>
      <c r="P276" s="600" t="s">
        <v>71</v>
      </c>
      <c r="Q276" s="601"/>
      <c r="R276" s="601"/>
      <c r="S276" s="601"/>
      <c r="T276" s="601"/>
      <c r="U276" s="601"/>
      <c r="V276" s="602"/>
      <c r="W276" s="37" t="s">
        <v>72</v>
      </c>
      <c r="X276" s="585">
        <f>IFERROR(X273/H273,"0")+IFERROR(X274/H274,"0")+IFERROR(X275/H275,"0")</f>
        <v>30.416666666666668</v>
      </c>
      <c r="Y276" s="585">
        <f>IFERROR(Y273/H273,"0")+IFERROR(Y274/H274,"0")+IFERROR(Y275/H275,"0")</f>
        <v>31.000000000000004</v>
      </c>
      <c r="Z276" s="585">
        <f>IFERROR(IF(Z273="",0,Z273),"0")+IFERROR(IF(Z274="",0,Z274),"0")+IFERROR(IF(Z275="",0,Z275),"0")</f>
        <v>0.20180999999999999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1"/>
      <c r="P277" s="600" t="s">
        <v>71</v>
      </c>
      <c r="Q277" s="601"/>
      <c r="R277" s="601"/>
      <c r="S277" s="601"/>
      <c r="T277" s="601"/>
      <c r="U277" s="601"/>
      <c r="V277" s="602"/>
      <c r="W277" s="37" t="s">
        <v>69</v>
      </c>
      <c r="X277" s="585">
        <f>IFERROR(SUM(X273:X275),"0")</f>
        <v>73</v>
      </c>
      <c r="Y277" s="585">
        <f>IFERROR(SUM(Y273:Y275),"0")</f>
        <v>74.400000000000006</v>
      </c>
      <c r="Z277" s="37"/>
      <c r="AA277" s="586"/>
      <c r="AB277" s="586"/>
      <c r="AC277" s="586"/>
    </row>
    <row r="278" spans="1:68" ht="16.5" hidden="1" customHeight="1" x14ac:dyDescent="0.25">
      <c r="A278" s="625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7"/>
      <c r="AB278" s="577"/>
      <c r="AC278" s="577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2">
        <v>4680115880344</v>
      </c>
      <c r="E280" s="593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1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5"/>
      <c r="R280" s="595"/>
      <c r="S280" s="595"/>
      <c r="T280" s="596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9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1"/>
      <c r="P281" s="600" t="s">
        <v>71</v>
      </c>
      <c r="Q281" s="601"/>
      <c r="R281" s="601"/>
      <c r="S281" s="601"/>
      <c r="T281" s="601"/>
      <c r="U281" s="601"/>
      <c r="V281" s="602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1"/>
      <c r="P282" s="600" t="s">
        <v>71</v>
      </c>
      <c r="Q282" s="601"/>
      <c r="R282" s="601"/>
      <c r="S282" s="601"/>
      <c r="T282" s="601"/>
      <c r="U282" s="601"/>
      <c r="V282" s="602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2">
        <v>4680115884618</v>
      </c>
      <c r="E284" s="593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5"/>
      <c r="R284" s="595"/>
      <c r="S284" s="595"/>
      <c r="T284" s="596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9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1"/>
      <c r="P285" s="600" t="s">
        <v>71</v>
      </c>
      <c r="Q285" s="601"/>
      <c r="R285" s="601"/>
      <c r="S285" s="601"/>
      <c r="T285" s="601"/>
      <c r="U285" s="601"/>
      <c r="V285" s="602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1"/>
      <c r="P286" s="600" t="s">
        <v>71</v>
      </c>
      <c r="Q286" s="601"/>
      <c r="R286" s="601"/>
      <c r="S286" s="601"/>
      <c r="T286" s="601"/>
      <c r="U286" s="601"/>
      <c r="V286" s="602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5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7"/>
      <c r="AB287" s="577"/>
      <c r="AC287" s="577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2">
        <v>4680115883703</v>
      </c>
      <c r="E289" s="593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5"/>
      <c r="R289" s="595"/>
      <c r="S289" s="595"/>
      <c r="T289" s="596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9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1"/>
      <c r="P290" s="600" t="s">
        <v>71</v>
      </c>
      <c r="Q290" s="601"/>
      <c r="R290" s="601"/>
      <c r="S290" s="601"/>
      <c r="T290" s="601"/>
      <c r="U290" s="601"/>
      <c r="V290" s="602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1"/>
      <c r="P291" s="600" t="s">
        <v>71</v>
      </c>
      <c r="Q291" s="601"/>
      <c r="R291" s="601"/>
      <c r="S291" s="601"/>
      <c r="T291" s="601"/>
      <c r="U291" s="601"/>
      <c r="V291" s="602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5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7"/>
      <c r="AB292" s="577"/>
      <c r="AC292" s="577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2">
        <v>4680115885615</v>
      </c>
      <c r="E294" s="593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5"/>
      <c r="R294" s="595"/>
      <c r="S294" s="595"/>
      <c r="T294" s="596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2">
        <v>4680115885554</v>
      </c>
      <c r="E295" s="593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5"/>
      <c r="R295" s="595"/>
      <c r="S295" s="595"/>
      <c r="T295" s="596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2">
        <v>4680115885554</v>
      </c>
      <c r="E296" s="593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5"/>
      <c r="R296" s="595"/>
      <c r="S296" s="595"/>
      <c r="T296" s="596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2">
        <v>4680115885646</v>
      </c>
      <c r="E297" s="593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5"/>
      <c r="R297" s="595"/>
      <c r="S297" s="595"/>
      <c r="T297" s="596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2">
        <v>4680115885622</v>
      </c>
      <c r="E298" s="593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5"/>
      <c r="R298" s="595"/>
      <c r="S298" s="595"/>
      <c r="T298" s="596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2">
        <v>4680115885608</v>
      </c>
      <c r="E299" s="593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5"/>
      <c r="R299" s="595"/>
      <c r="S299" s="595"/>
      <c r="T299" s="596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89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1"/>
      <c r="P300" s="600" t="s">
        <v>71</v>
      </c>
      <c r="Q300" s="601"/>
      <c r="R300" s="601"/>
      <c r="S300" s="601"/>
      <c r="T300" s="601"/>
      <c r="U300" s="601"/>
      <c r="V300" s="602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1"/>
      <c r="P301" s="600" t="s">
        <v>71</v>
      </c>
      <c r="Q301" s="601"/>
      <c r="R301" s="601"/>
      <c r="S301" s="601"/>
      <c r="T301" s="601"/>
      <c r="U301" s="601"/>
      <c r="V301" s="602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2">
        <v>4607091387193</v>
      </c>
      <c r="E303" s="593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5"/>
      <c r="R303" s="595"/>
      <c r="S303" s="595"/>
      <c r="T303" s="596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2">
        <v>4607091387230</v>
      </c>
      <c r="E304" s="593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5"/>
      <c r="R304" s="595"/>
      <c r="S304" s="595"/>
      <c r="T304" s="596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2">
        <v>4607091387292</v>
      </c>
      <c r="E305" s="593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5"/>
      <c r="R305" s="595"/>
      <c r="S305" s="595"/>
      <c r="T305" s="596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2">
        <v>4607091387285</v>
      </c>
      <c r="E306" s="593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5"/>
      <c r="R306" s="595"/>
      <c r="S306" s="595"/>
      <c r="T306" s="596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2">
        <v>4607091389845</v>
      </c>
      <c r="E307" s="593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5"/>
      <c r="R307" s="595"/>
      <c r="S307" s="595"/>
      <c r="T307" s="596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2">
        <v>4680115882881</v>
      </c>
      <c r="E308" s="593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90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5"/>
      <c r="R308" s="595"/>
      <c r="S308" s="595"/>
      <c r="T308" s="596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2">
        <v>4607091383836</v>
      </c>
      <c r="E309" s="593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5"/>
      <c r="R309" s="595"/>
      <c r="S309" s="595"/>
      <c r="T309" s="596"/>
      <c r="U309" s="34"/>
      <c r="V309" s="34"/>
      <c r="W309" s="35" t="s">
        <v>69</v>
      </c>
      <c r="X309" s="583">
        <v>3</v>
      </c>
      <c r="Y309" s="584">
        <f t="shared" si="53"/>
        <v>3.6</v>
      </c>
      <c r="Z309" s="36">
        <f>IFERROR(IF(Y309=0,"",ROUNDUP(Y309/H309,0)*0.00651),"")</f>
        <v>1.302E-2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3.38</v>
      </c>
      <c r="BN309" s="64">
        <f t="shared" si="55"/>
        <v>4.056</v>
      </c>
      <c r="BO309" s="64">
        <f t="shared" si="56"/>
        <v>9.1575091575091579E-3</v>
      </c>
      <c r="BP309" s="64">
        <f t="shared" si="57"/>
        <v>1.098901098901099E-2</v>
      </c>
    </row>
    <row r="310" spans="1:68" x14ac:dyDescent="0.2">
      <c r="A310" s="589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1"/>
      <c r="P310" s="600" t="s">
        <v>71</v>
      </c>
      <c r="Q310" s="601"/>
      <c r="R310" s="601"/>
      <c r="S310" s="601"/>
      <c r="T310" s="601"/>
      <c r="U310" s="601"/>
      <c r="V310" s="602"/>
      <c r="W310" s="37" t="s">
        <v>72</v>
      </c>
      <c r="X310" s="585">
        <f>IFERROR(X303/H303,"0")+IFERROR(X304/H304,"0")+IFERROR(X305/H305,"0")+IFERROR(X306/H306,"0")+IFERROR(X307/H307,"0")+IFERROR(X308/H308,"0")+IFERROR(X309/H309,"0")</f>
        <v>1.6666666666666665</v>
      </c>
      <c r="Y310" s="585">
        <f>IFERROR(Y303/H303,"0")+IFERROR(Y304/H304,"0")+IFERROR(Y305/H305,"0")+IFERROR(Y306/H306,"0")+IFERROR(Y307/H307,"0")+IFERROR(Y308/H308,"0")+IFERROR(Y309/H309,"0")</f>
        <v>2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1.302E-2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1"/>
      <c r="P311" s="600" t="s">
        <v>71</v>
      </c>
      <c r="Q311" s="601"/>
      <c r="R311" s="601"/>
      <c r="S311" s="601"/>
      <c r="T311" s="601"/>
      <c r="U311" s="601"/>
      <c r="V311" s="602"/>
      <c r="W311" s="37" t="s">
        <v>69</v>
      </c>
      <c r="X311" s="585">
        <f>IFERROR(SUM(X303:X309),"0")</f>
        <v>3</v>
      </c>
      <c r="Y311" s="585">
        <f>IFERROR(SUM(Y303:Y309),"0")</f>
        <v>3.6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2">
        <v>4607091387766</v>
      </c>
      <c r="E313" s="593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5"/>
      <c r="R313" s="595"/>
      <c r="S313" s="595"/>
      <c r="T313" s="596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2">
        <v>4607091387957</v>
      </c>
      <c r="E314" s="593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5"/>
      <c r="R314" s="595"/>
      <c r="S314" s="595"/>
      <c r="T314" s="596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2">
        <v>4607091387964</v>
      </c>
      <c r="E315" s="593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5"/>
      <c r="R315" s="595"/>
      <c r="S315" s="595"/>
      <c r="T315" s="596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2">
        <v>4680115884588</v>
      </c>
      <c r="E316" s="593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5"/>
      <c r="R316" s="595"/>
      <c r="S316" s="595"/>
      <c r="T316" s="596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2">
        <v>4607091387513</v>
      </c>
      <c r="E317" s="593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5"/>
      <c r="R317" s="595"/>
      <c r="S317" s="595"/>
      <c r="T317" s="596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89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1"/>
      <c r="P318" s="600" t="s">
        <v>71</v>
      </c>
      <c r="Q318" s="601"/>
      <c r="R318" s="601"/>
      <c r="S318" s="601"/>
      <c r="T318" s="601"/>
      <c r="U318" s="601"/>
      <c r="V318" s="602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1"/>
      <c r="P319" s="600" t="s">
        <v>71</v>
      </c>
      <c r="Q319" s="601"/>
      <c r="R319" s="601"/>
      <c r="S319" s="601"/>
      <c r="T319" s="601"/>
      <c r="U319" s="601"/>
      <c r="V319" s="602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2">
        <v>4607091380880</v>
      </c>
      <c r="E321" s="593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5"/>
      <c r="R321" s="595"/>
      <c r="S321" s="595"/>
      <c r="T321" s="596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2">
        <v>4607091384482</v>
      </c>
      <c r="E322" s="593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5"/>
      <c r="R322" s="595"/>
      <c r="S322" s="595"/>
      <c r="T322" s="596"/>
      <c r="U322" s="34"/>
      <c r="V322" s="34"/>
      <c r="W322" s="35" t="s">
        <v>69</v>
      </c>
      <c r="X322" s="583">
        <v>81</v>
      </c>
      <c r="Y322" s="584">
        <f>IFERROR(IF(X322="",0,CEILING((X322/$H322),1)*$H322),"")</f>
        <v>85.8</v>
      </c>
      <c r="Z322" s="36">
        <f>IFERROR(IF(Y322=0,"",ROUNDUP(Y322/H322,0)*0.01898),"")</f>
        <v>0.20877999999999999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86.389615384615396</v>
      </c>
      <c r="BN322" s="64">
        <f>IFERROR(Y322*I322/H322,"0")</f>
        <v>91.509000000000015</v>
      </c>
      <c r="BO322" s="64">
        <f>IFERROR(1/J322*(X322/H322),"0")</f>
        <v>0.16225961538461539</v>
      </c>
      <c r="BP322" s="64">
        <f>IFERROR(1/J322*(Y322/H322),"0")</f>
        <v>0.171875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2">
        <v>4607091380897</v>
      </c>
      <c r="E323" s="593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5"/>
      <c r="R323" s="595"/>
      <c r="S323" s="595"/>
      <c r="T323" s="596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89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1"/>
      <c r="P324" s="600" t="s">
        <v>71</v>
      </c>
      <c r="Q324" s="601"/>
      <c r="R324" s="601"/>
      <c r="S324" s="601"/>
      <c r="T324" s="601"/>
      <c r="U324" s="601"/>
      <c r="V324" s="602"/>
      <c r="W324" s="37" t="s">
        <v>72</v>
      </c>
      <c r="X324" s="585">
        <f>IFERROR(X321/H321,"0")+IFERROR(X322/H322,"0")+IFERROR(X323/H323,"0")</f>
        <v>10.384615384615385</v>
      </c>
      <c r="Y324" s="585">
        <f>IFERROR(Y321/H321,"0")+IFERROR(Y322/H322,"0")+IFERROR(Y323/H323,"0")</f>
        <v>11</v>
      </c>
      <c r="Z324" s="585">
        <f>IFERROR(IF(Z321="",0,Z321),"0")+IFERROR(IF(Z322="",0,Z322),"0")+IFERROR(IF(Z323="",0,Z323),"0")</f>
        <v>0.20877999999999999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1"/>
      <c r="P325" s="600" t="s">
        <v>71</v>
      </c>
      <c r="Q325" s="601"/>
      <c r="R325" s="601"/>
      <c r="S325" s="601"/>
      <c r="T325" s="601"/>
      <c r="U325" s="601"/>
      <c r="V325" s="602"/>
      <c r="W325" s="37" t="s">
        <v>69</v>
      </c>
      <c r="X325" s="585">
        <f>IFERROR(SUM(X321:X323),"0")</f>
        <v>81</v>
      </c>
      <c r="Y325" s="585">
        <f>IFERROR(SUM(Y321:Y323),"0")</f>
        <v>85.8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2">
        <v>4607091388381</v>
      </c>
      <c r="E327" s="593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35" t="s">
        <v>517</v>
      </c>
      <c r="Q327" s="595"/>
      <c r="R327" s="595"/>
      <c r="S327" s="595"/>
      <c r="T327" s="596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2">
        <v>4680115886476</v>
      </c>
      <c r="E328" s="593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18" t="s">
        <v>521</v>
      </c>
      <c r="Q328" s="595"/>
      <c r="R328" s="595"/>
      <c r="S328" s="595"/>
      <c r="T328" s="596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2">
        <v>4607091388374</v>
      </c>
      <c r="E329" s="593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85" t="s">
        <v>525</v>
      </c>
      <c r="Q329" s="595"/>
      <c r="R329" s="595"/>
      <c r="S329" s="595"/>
      <c r="T329" s="596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2">
        <v>4607091383102</v>
      </c>
      <c r="E330" s="593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5"/>
      <c r="R330" s="595"/>
      <c r="S330" s="595"/>
      <c r="T330" s="596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2">
        <v>4607091388404</v>
      </c>
      <c r="E331" s="593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8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5"/>
      <c r="R331" s="595"/>
      <c r="S331" s="595"/>
      <c r="T331" s="596"/>
      <c r="U331" s="34"/>
      <c r="V331" s="34"/>
      <c r="W331" s="35" t="s">
        <v>69</v>
      </c>
      <c r="X331" s="583">
        <v>9</v>
      </c>
      <c r="Y331" s="584">
        <f>IFERROR(IF(X331="",0,CEILING((X331/$H331),1)*$H331),"")</f>
        <v>10.199999999999999</v>
      </c>
      <c r="Z331" s="36">
        <f>IFERROR(IF(Y331=0,"",ROUNDUP(Y331/H331,0)*0.00651),"")</f>
        <v>2.6040000000000001E-2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10.164705882352941</v>
      </c>
      <c r="BN331" s="64">
        <f>IFERROR(Y331*I331/H331,"0")</f>
        <v>11.52</v>
      </c>
      <c r="BO331" s="64">
        <f>IFERROR(1/J331*(X331/H331),"0")</f>
        <v>1.9392372333548808E-2</v>
      </c>
      <c r="BP331" s="64">
        <f>IFERROR(1/J331*(Y331/H331),"0")</f>
        <v>2.197802197802198E-2</v>
      </c>
    </row>
    <row r="332" spans="1:68" x14ac:dyDescent="0.2">
      <c r="A332" s="589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1"/>
      <c r="P332" s="600" t="s">
        <v>71</v>
      </c>
      <c r="Q332" s="601"/>
      <c r="R332" s="601"/>
      <c r="S332" s="601"/>
      <c r="T332" s="601"/>
      <c r="U332" s="601"/>
      <c r="V332" s="602"/>
      <c r="W332" s="37" t="s">
        <v>72</v>
      </c>
      <c r="X332" s="585">
        <f>IFERROR(X327/H327,"0")+IFERROR(X328/H328,"0")+IFERROR(X329/H329,"0")+IFERROR(X330/H330,"0")+IFERROR(X331/H331,"0")</f>
        <v>3.5294117647058827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2.6040000000000001E-2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1"/>
      <c r="P333" s="600" t="s">
        <v>71</v>
      </c>
      <c r="Q333" s="601"/>
      <c r="R333" s="601"/>
      <c r="S333" s="601"/>
      <c r="T333" s="601"/>
      <c r="U333" s="601"/>
      <c r="V333" s="602"/>
      <c r="W333" s="37" t="s">
        <v>69</v>
      </c>
      <c r="X333" s="585">
        <f>IFERROR(SUM(X327:X331),"0")</f>
        <v>9</v>
      </c>
      <c r="Y333" s="585">
        <f>IFERROR(SUM(Y327:Y331),"0")</f>
        <v>10.199999999999999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2">
        <v>4680115881808</v>
      </c>
      <c r="E335" s="593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5"/>
      <c r="R335" s="595"/>
      <c r="S335" s="595"/>
      <c r="T335" s="596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2">
        <v>4680115881822</v>
      </c>
      <c r="E336" s="593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5"/>
      <c r="R336" s="595"/>
      <c r="S336" s="595"/>
      <c r="T336" s="596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2">
        <v>4680115880016</v>
      </c>
      <c r="E337" s="593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5"/>
      <c r="R337" s="595"/>
      <c r="S337" s="595"/>
      <c r="T337" s="596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89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1"/>
      <c r="P338" s="600" t="s">
        <v>71</v>
      </c>
      <c r="Q338" s="601"/>
      <c r="R338" s="601"/>
      <c r="S338" s="601"/>
      <c r="T338" s="601"/>
      <c r="U338" s="601"/>
      <c r="V338" s="602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1"/>
      <c r="P339" s="600" t="s">
        <v>71</v>
      </c>
      <c r="Q339" s="601"/>
      <c r="R339" s="601"/>
      <c r="S339" s="601"/>
      <c r="T339" s="601"/>
      <c r="U339" s="601"/>
      <c r="V339" s="602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5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7"/>
      <c r="AB340" s="577"/>
      <c r="AC340" s="577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2">
        <v>4607091387919</v>
      </c>
      <c r="E342" s="593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5"/>
      <c r="R342" s="595"/>
      <c r="S342" s="595"/>
      <c r="T342" s="596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2">
        <v>4680115883604</v>
      </c>
      <c r="E343" s="593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5"/>
      <c r="R343" s="595"/>
      <c r="S343" s="595"/>
      <c r="T343" s="596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2">
        <v>4680115883567</v>
      </c>
      <c r="E344" s="593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5"/>
      <c r="R344" s="595"/>
      <c r="S344" s="595"/>
      <c r="T344" s="596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89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1"/>
      <c r="P345" s="600" t="s">
        <v>71</v>
      </c>
      <c r="Q345" s="601"/>
      <c r="R345" s="601"/>
      <c r="S345" s="601"/>
      <c r="T345" s="601"/>
      <c r="U345" s="601"/>
      <c r="V345" s="602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1"/>
      <c r="P346" s="600" t="s">
        <v>71</v>
      </c>
      <c r="Q346" s="601"/>
      <c r="R346" s="601"/>
      <c r="S346" s="601"/>
      <c r="T346" s="601"/>
      <c r="U346" s="601"/>
      <c r="V346" s="602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08" t="s">
        <v>550</v>
      </c>
      <c r="B347" s="609"/>
      <c r="C347" s="609"/>
      <c r="D347" s="609"/>
      <c r="E347" s="609"/>
      <c r="F347" s="609"/>
      <c r="G347" s="609"/>
      <c r="H347" s="609"/>
      <c r="I347" s="609"/>
      <c r="J347" s="609"/>
      <c r="K347" s="609"/>
      <c r="L347" s="609"/>
      <c r="M347" s="609"/>
      <c r="N347" s="609"/>
      <c r="O347" s="609"/>
      <c r="P347" s="609"/>
      <c r="Q347" s="609"/>
      <c r="R347" s="609"/>
      <c r="S347" s="609"/>
      <c r="T347" s="609"/>
      <c r="U347" s="609"/>
      <c r="V347" s="609"/>
      <c r="W347" s="609"/>
      <c r="X347" s="609"/>
      <c r="Y347" s="609"/>
      <c r="Z347" s="609"/>
      <c r="AA347" s="48"/>
      <c r="AB347" s="48"/>
      <c r="AC347" s="48"/>
    </row>
    <row r="348" spans="1:68" ht="16.5" hidden="1" customHeight="1" x14ac:dyDescent="0.25">
      <c r="A348" s="625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7"/>
      <c r="AB348" s="577"/>
      <c r="AC348" s="577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2">
        <v>4680115884847</v>
      </c>
      <c r="E350" s="593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5"/>
      <c r="R350" s="595"/>
      <c r="S350" s="595"/>
      <c r="T350" s="596"/>
      <c r="U350" s="34"/>
      <c r="V350" s="34"/>
      <c r="W350" s="35" t="s">
        <v>69</v>
      </c>
      <c r="X350" s="583">
        <v>154</v>
      </c>
      <c r="Y350" s="584">
        <f t="shared" ref="Y350:Y356" si="58">IFERROR(IF(X350="",0,CEILING((X350/$H350),1)*$H350),"")</f>
        <v>165</v>
      </c>
      <c r="Z350" s="36">
        <f>IFERROR(IF(Y350=0,"",ROUNDUP(Y350/H350,0)*0.02175),"")</f>
        <v>0.23924999999999999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158.928</v>
      </c>
      <c r="BN350" s="64">
        <f t="shared" ref="BN350:BN356" si="60">IFERROR(Y350*I350/H350,"0")</f>
        <v>170.28000000000003</v>
      </c>
      <c r="BO350" s="64">
        <f t="shared" ref="BO350:BO356" si="61">IFERROR(1/J350*(X350/H350),"0")</f>
        <v>0.21388888888888891</v>
      </c>
      <c r="BP350" s="64">
        <f t="shared" ref="BP350:BP356" si="62">IFERROR(1/J350*(Y350/H350),"0")</f>
        <v>0.22916666666666666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2">
        <v>4680115884854</v>
      </c>
      <c r="E351" s="593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5"/>
      <c r="R351" s="595"/>
      <c r="S351" s="595"/>
      <c r="T351" s="596"/>
      <c r="U351" s="34"/>
      <c r="V351" s="34"/>
      <c r="W351" s="35" t="s">
        <v>69</v>
      </c>
      <c r="X351" s="583">
        <v>104</v>
      </c>
      <c r="Y351" s="584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107.328</v>
      </c>
      <c r="BN351" s="64">
        <f t="shared" si="60"/>
        <v>108.36</v>
      </c>
      <c r="BO351" s="64">
        <f t="shared" si="61"/>
        <v>0.14444444444444443</v>
      </c>
      <c r="BP351" s="64">
        <f t="shared" si="62"/>
        <v>0.14583333333333331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2">
        <v>4607091383997</v>
      </c>
      <c r="E352" s="593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5"/>
      <c r="R352" s="595"/>
      <c r="S352" s="595"/>
      <c r="T352" s="596"/>
      <c r="U352" s="34"/>
      <c r="V352" s="34"/>
      <c r="W352" s="35" t="s">
        <v>69</v>
      </c>
      <c r="X352" s="583">
        <v>46</v>
      </c>
      <c r="Y352" s="584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47.472000000000001</v>
      </c>
      <c r="BN352" s="64">
        <f t="shared" si="60"/>
        <v>61.92</v>
      </c>
      <c r="BO352" s="64">
        <f t="shared" si="61"/>
        <v>6.3888888888888884E-2</v>
      </c>
      <c r="BP352" s="64">
        <f t="shared" si="62"/>
        <v>8.3333333333333329E-2</v>
      </c>
    </row>
    <row r="353" spans="1:68" ht="37.5" hidden="1" customHeight="1" x14ac:dyDescent="0.25">
      <c r="A353" s="54" t="s">
        <v>561</v>
      </c>
      <c r="B353" s="54" t="s">
        <v>562</v>
      </c>
      <c r="C353" s="31">
        <v>4301011867</v>
      </c>
      <c r="D353" s="592">
        <v>4680115884830</v>
      </c>
      <c r="E353" s="593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5"/>
      <c r="R353" s="595"/>
      <c r="S353" s="595"/>
      <c r="T353" s="596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2">
        <v>4680115882638</v>
      </c>
      <c r="E354" s="593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5"/>
      <c r="R354" s="595"/>
      <c r="S354" s="595"/>
      <c r="T354" s="596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2">
        <v>4680115884922</v>
      </c>
      <c r="E355" s="593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5"/>
      <c r="R355" s="595"/>
      <c r="S355" s="595"/>
      <c r="T355" s="596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2">
        <v>4680115884861</v>
      </c>
      <c r="E356" s="593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5"/>
      <c r="R356" s="595"/>
      <c r="S356" s="595"/>
      <c r="T356" s="596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89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1"/>
      <c r="P357" s="600" t="s">
        <v>71</v>
      </c>
      <c r="Q357" s="601"/>
      <c r="R357" s="601"/>
      <c r="S357" s="601"/>
      <c r="T357" s="601"/>
      <c r="U357" s="601"/>
      <c r="V357" s="602"/>
      <c r="W357" s="37" t="s">
        <v>72</v>
      </c>
      <c r="X357" s="585">
        <f>IFERROR(X350/H350,"0")+IFERROR(X351/H351,"0")+IFERROR(X352/H352,"0")+IFERROR(X353/H353,"0")+IFERROR(X354/H354,"0")+IFERROR(X355/H355,"0")+IFERROR(X356/H356,"0")</f>
        <v>20.266666666666669</v>
      </c>
      <c r="Y357" s="585">
        <f>IFERROR(Y350/H350,"0")+IFERROR(Y351/H351,"0")+IFERROR(Y352/H352,"0")+IFERROR(Y353/H353,"0")+IFERROR(Y354/H354,"0")+IFERROR(Y355/H355,"0")+IFERROR(Y356/H356,"0")</f>
        <v>22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0.47849999999999993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1"/>
      <c r="P358" s="600" t="s">
        <v>71</v>
      </c>
      <c r="Q358" s="601"/>
      <c r="R358" s="601"/>
      <c r="S358" s="601"/>
      <c r="T358" s="601"/>
      <c r="U358" s="601"/>
      <c r="V358" s="602"/>
      <c r="W358" s="37" t="s">
        <v>69</v>
      </c>
      <c r="X358" s="585">
        <f>IFERROR(SUM(X350:X356),"0")</f>
        <v>304</v>
      </c>
      <c r="Y358" s="585">
        <f>IFERROR(SUM(Y350:Y356),"0")</f>
        <v>330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8"/>
      <c r="AB359" s="578"/>
      <c r="AC359" s="578"/>
    </row>
    <row r="360" spans="1:68" ht="27" hidden="1" customHeight="1" x14ac:dyDescent="0.25">
      <c r="A360" s="54" t="s">
        <v>571</v>
      </c>
      <c r="B360" s="54" t="s">
        <v>572</v>
      </c>
      <c r="C360" s="31">
        <v>4301020178</v>
      </c>
      <c r="D360" s="592">
        <v>4607091383980</v>
      </c>
      <c r="E360" s="593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5"/>
      <c r="R360" s="595"/>
      <c r="S360" s="595"/>
      <c r="T360" s="596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2">
        <v>4607091384178</v>
      </c>
      <c r="E361" s="593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5"/>
      <c r="R361" s="595"/>
      <c r="S361" s="595"/>
      <c r="T361" s="596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89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1"/>
      <c r="P362" s="600" t="s">
        <v>71</v>
      </c>
      <c r="Q362" s="601"/>
      <c r="R362" s="601"/>
      <c r="S362" s="601"/>
      <c r="T362" s="601"/>
      <c r="U362" s="601"/>
      <c r="V362" s="602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1"/>
      <c r="P363" s="600" t="s">
        <v>71</v>
      </c>
      <c r="Q363" s="601"/>
      <c r="R363" s="601"/>
      <c r="S363" s="601"/>
      <c r="T363" s="601"/>
      <c r="U363" s="601"/>
      <c r="V363" s="602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2">
        <v>4607091383928</v>
      </c>
      <c r="E365" s="593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5"/>
      <c r="R365" s="595"/>
      <c r="S365" s="595"/>
      <c r="T365" s="596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2">
        <v>4607091384260</v>
      </c>
      <c r="E366" s="593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5"/>
      <c r="R366" s="595"/>
      <c r="S366" s="595"/>
      <c r="T366" s="596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89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1"/>
      <c r="P367" s="600" t="s">
        <v>71</v>
      </c>
      <c r="Q367" s="601"/>
      <c r="R367" s="601"/>
      <c r="S367" s="601"/>
      <c r="T367" s="601"/>
      <c r="U367" s="601"/>
      <c r="V367" s="602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1"/>
      <c r="P368" s="600" t="s">
        <v>71</v>
      </c>
      <c r="Q368" s="601"/>
      <c r="R368" s="601"/>
      <c r="S368" s="601"/>
      <c r="T368" s="601"/>
      <c r="U368" s="601"/>
      <c r="V368" s="602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2">
        <v>4607091384673</v>
      </c>
      <c r="E370" s="593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5"/>
      <c r="R370" s="595"/>
      <c r="S370" s="595"/>
      <c r="T370" s="596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9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1"/>
      <c r="P371" s="600" t="s">
        <v>71</v>
      </c>
      <c r="Q371" s="601"/>
      <c r="R371" s="601"/>
      <c r="S371" s="601"/>
      <c r="T371" s="601"/>
      <c r="U371" s="601"/>
      <c r="V371" s="602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1"/>
      <c r="P372" s="600" t="s">
        <v>71</v>
      </c>
      <c r="Q372" s="601"/>
      <c r="R372" s="601"/>
      <c r="S372" s="601"/>
      <c r="T372" s="601"/>
      <c r="U372" s="601"/>
      <c r="V372" s="602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5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7"/>
      <c r="AB373" s="577"/>
      <c r="AC373" s="577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2">
        <v>4680115881907</v>
      </c>
      <c r="E375" s="593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5"/>
      <c r="R375" s="595"/>
      <c r="S375" s="595"/>
      <c r="T375" s="596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2">
        <v>4680115884892</v>
      </c>
      <c r="E376" s="593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5"/>
      <c r="R376" s="595"/>
      <c r="S376" s="595"/>
      <c r="T376" s="596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2">
        <v>4680115884885</v>
      </c>
      <c r="E377" s="593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5"/>
      <c r="R377" s="595"/>
      <c r="S377" s="595"/>
      <c r="T377" s="596"/>
      <c r="U377" s="34"/>
      <c r="V377" s="34"/>
      <c r="W377" s="35" t="s">
        <v>69</v>
      </c>
      <c r="X377" s="583">
        <v>23</v>
      </c>
      <c r="Y377" s="584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23.833749999999998</v>
      </c>
      <c r="BN377" s="64">
        <f>IFERROR(Y377*I377/H377,"0")</f>
        <v>24.87</v>
      </c>
      <c r="BO377" s="64">
        <f>IFERROR(1/J377*(X377/H377),"0")</f>
        <v>2.9947916666666668E-2</v>
      </c>
      <c r="BP377" s="64">
        <f>IFERROR(1/J377*(Y377/H377),"0")</f>
        <v>3.125E-2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2">
        <v>4680115884908</v>
      </c>
      <c r="E378" s="593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4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5"/>
      <c r="R378" s="595"/>
      <c r="S378" s="595"/>
      <c r="T378" s="596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1"/>
      <c r="P379" s="600" t="s">
        <v>71</v>
      </c>
      <c r="Q379" s="601"/>
      <c r="R379" s="601"/>
      <c r="S379" s="601"/>
      <c r="T379" s="601"/>
      <c r="U379" s="601"/>
      <c r="V379" s="602"/>
      <c r="W379" s="37" t="s">
        <v>72</v>
      </c>
      <c r="X379" s="585">
        <f>IFERROR(X375/H375,"0")+IFERROR(X376/H376,"0")+IFERROR(X377/H377,"0")+IFERROR(X378/H378,"0")</f>
        <v>1.9166666666666667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1"/>
      <c r="P380" s="600" t="s">
        <v>71</v>
      </c>
      <c r="Q380" s="601"/>
      <c r="R380" s="601"/>
      <c r="S380" s="601"/>
      <c r="T380" s="601"/>
      <c r="U380" s="601"/>
      <c r="V380" s="602"/>
      <c r="W380" s="37" t="s">
        <v>69</v>
      </c>
      <c r="X380" s="585">
        <f>IFERROR(SUM(X375:X378),"0")</f>
        <v>23</v>
      </c>
      <c r="Y380" s="585">
        <f>IFERROR(SUM(Y375:Y378),"0")</f>
        <v>24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2">
        <v>4607091384802</v>
      </c>
      <c r="E382" s="593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5"/>
      <c r="R382" s="595"/>
      <c r="S382" s="595"/>
      <c r="T382" s="596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9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1"/>
      <c r="P383" s="600" t="s">
        <v>71</v>
      </c>
      <c r="Q383" s="601"/>
      <c r="R383" s="601"/>
      <c r="S383" s="601"/>
      <c r="T383" s="601"/>
      <c r="U383" s="601"/>
      <c r="V383" s="602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1"/>
      <c r="P384" s="600" t="s">
        <v>71</v>
      </c>
      <c r="Q384" s="601"/>
      <c r="R384" s="601"/>
      <c r="S384" s="601"/>
      <c r="T384" s="601"/>
      <c r="U384" s="601"/>
      <c r="V384" s="602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2">
        <v>4607091384246</v>
      </c>
      <c r="E386" s="593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5"/>
      <c r="R386" s="595"/>
      <c r="S386" s="595"/>
      <c r="T386" s="596"/>
      <c r="U386" s="34"/>
      <c r="V386" s="34"/>
      <c r="W386" s="35" t="s">
        <v>69</v>
      </c>
      <c r="X386" s="583">
        <v>145</v>
      </c>
      <c r="Y386" s="584">
        <f>IFERROR(IF(X386="",0,CEILING((X386/$H386),1)*$H386),"")</f>
        <v>153</v>
      </c>
      <c r="Z386" s="36">
        <f>IFERROR(IF(Y386=0,"",ROUNDUP(Y386/H386,0)*0.01898),"")</f>
        <v>0.32266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153.36166666666668</v>
      </c>
      <c r="BN386" s="64">
        <f>IFERROR(Y386*I386/H386,"0")</f>
        <v>161.82299999999998</v>
      </c>
      <c r="BO386" s="64">
        <f>IFERROR(1/J386*(X386/H386),"0")</f>
        <v>0.2517361111111111</v>
      </c>
      <c r="BP386" s="64">
        <f>IFERROR(1/J386*(Y386/H386),"0")</f>
        <v>0.265625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2">
        <v>4607091384253</v>
      </c>
      <c r="E387" s="593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5"/>
      <c r="R387" s="595"/>
      <c r="S387" s="595"/>
      <c r="T387" s="596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89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1"/>
      <c r="P388" s="600" t="s">
        <v>71</v>
      </c>
      <c r="Q388" s="601"/>
      <c r="R388" s="601"/>
      <c r="S388" s="601"/>
      <c r="T388" s="601"/>
      <c r="U388" s="601"/>
      <c r="V388" s="602"/>
      <c r="W388" s="37" t="s">
        <v>72</v>
      </c>
      <c r="X388" s="585">
        <f>IFERROR(X386/H386,"0")+IFERROR(X387/H387,"0")</f>
        <v>16.111111111111111</v>
      </c>
      <c r="Y388" s="585">
        <f>IFERROR(Y386/H386,"0")+IFERROR(Y387/H387,"0")</f>
        <v>17</v>
      </c>
      <c r="Z388" s="585">
        <f>IFERROR(IF(Z386="",0,Z386),"0")+IFERROR(IF(Z387="",0,Z387),"0")</f>
        <v>0.32266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1"/>
      <c r="P389" s="600" t="s">
        <v>71</v>
      </c>
      <c r="Q389" s="601"/>
      <c r="R389" s="601"/>
      <c r="S389" s="601"/>
      <c r="T389" s="601"/>
      <c r="U389" s="601"/>
      <c r="V389" s="602"/>
      <c r="W389" s="37" t="s">
        <v>69</v>
      </c>
      <c r="X389" s="585">
        <f>IFERROR(SUM(X386:X387),"0")</f>
        <v>145</v>
      </c>
      <c r="Y389" s="585">
        <f>IFERROR(SUM(Y386:Y387),"0")</f>
        <v>153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2">
        <v>4607091389357</v>
      </c>
      <c r="E391" s="593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5"/>
      <c r="R391" s="595"/>
      <c r="S391" s="595"/>
      <c r="T391" s="596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9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1"/>
      <c r="P392" s="600" t="s">
        <v>71</v>
      </c>
      <c r="Q392" s="601"/>
      <c r="R392" s="601"/>
      <c r="S392" s="601"/>
      <c r="T392" s="601"/>
      <c r="U392" s="601"/>
      <c r="V392" s="602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1"/>
      <c r="P393" s="600" t="s">
        <v>71</v>
      </c>
      <c r="Q393" s="601"/>
      <c r="R393" s="601"/>
      <c r="S393" s="601"/>
      <c r="T393" s="601"/>
      <c r="U393" s="601"/>
      <c r="V393" s="602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08" t="s">
        <v>607</v>
      </c>
      <c r="B394" s="609"/>
      <c r="C394" s="609"/>
      <c r="D394" s="609"/>
      <c r="E394" s="609"/>
      <c r="F394" s="609"/>
      <c r="G394" s="609"/>
      <c r="H394" s="609"/>
      <c r="I394" s="609"/>
      <c r="J394" s="609"/>
      <c r="K394" s="609"/>
      <c r="L394" s="609"/>
      <c r="M394" s="609"/>
      <c r="N394" s="609"/>
      <c r="O394" s="609"/>
      <c r="P394" s="609"/>
      <c r="Q394" s="609"/>
      <c r="R394" s="609"/>
      <c r="S394" s="609"/>
      <c r="T394" s="609"/>
      <c r="U394" s="609"/>
      <c r="V394" s="609"/>
      <c r="W394" s="609"/>
      <c r="X394" s="609"/>
      <c r="Y394" s="609"/>
      <c r="Z394" s="609"/>
      <c r="AA394" s="48"/>
      <c r="AB394" s="48"/>
      <c r="AC394" s="48"/>
    </row>
    <row r="395" spans="1:68" ht="16.5" hidden="1" customHeight="1" x14ac:dyDescent="0.25">
      <c r="A395" s="625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7"/>
      <c r="AB395" s="577"/>
      <c r="AC395" s="577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2">
        <v>4680115886100</v>
      </c>
      <c r="E397" s="593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80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5"/>
      <c r="R397" s="595"/>
      <c r="S397" s="595"/>
      <c r="T397" s="596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2">
        <v>4680115886117</v>
      </c>
      <c r="E398" s="593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5"/>
      <c r="R398" s="595"/>
      <c r="S398" s="595"/>
      <c r="T398" s="596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2">
        <v>4680115886117</v>
      </c>
      <c r="E399" s="593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5"/>
      <c r="R399" s="595"/>
      <c r="S399" s="595"/>
      <c r="T399" s="596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2">
        <v>4680115886124</v>
      </c>
      <c r="E400" s="593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5"/>
      <c r="R400" s="595"/>
      <c r="S400" s="595"/>
      <c r="T400" s="596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2">
        <v>4680115883147</v>
      </c>
      <c r="E401" s="593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5"/>
      <c r="R401" s="595"/>
      <c r="S401" s="595"/>
      <c r="T401" s="596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2">
        <v>4607091384338</v>
      </c>
      <c r="E402" s="593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5"/>
      <c r="R402" s="595"/>
      <c r="S402" s="595"/>
      <c r="T402" s="596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2">
        <v>4607091389524</v>
      </c>
      <c r="E403" s="593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4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5"/>
      <c r="R403" s="595"/>
      <c r="S403" s="595"/>
      <c r="T403" s="596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2">
        <v>4680115883161</v>
      </c>
      <c r="E404" s="593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5"/>
      <c r="R404" s="595"/>
      <c r="S404" s="595"/>
      <c r="T404" s="596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2">
        <v>4607091389531</v>
      </c>
      <c r="E405" s="593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5"/>
      <c r="R405" s="595"/>
      <c r="S405" s="595"/>
      <c r="T405" s="596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2">
        <v>4607091384345</v>
      </c>
      <c r="E406" s="593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5"/>
      <c r="R406" s="595"/>
      <c r="S406" s="595"/>
      <c r="T406" s="596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89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1"/>
      <c r="P407" s="600" t="s">
        <v>71</v>
      </c>
      <c r="Q407" s="601"/>
      <c r="R407" s="601"/>
      <c r="S407" s="601"/>
      <c r="T407" s="601"/>
      <c r="U407" s="601"/>
      <c r="V407" s="602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1"/>
      <c r="P408" s="600" t="s">
        <v>71</v>
      </c>
      <c r="Q408" s="601"/>
      <c r="R408" s="601"/>
      <c r="S408" s="601"/>
      <c r="T408" s="601"/>
      <c r="U408" s="601"/>
      <c r="V408" s="602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2">
        <v>4607091384352</v>
      </c>
      <c r="E410" s="593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5"/>
      <c r="R410" s="595"/>
      <c r="S410" s="595"/>
      <c r="T410" s="596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2">
        <v>4607091389654</v>
      </c>
      <c r="E411" s="593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5"/>
      <c r="R411" s="595"/>
      <c r="S411" s="595"/>
      <c r="T411" s="596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89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1"/>
      <c r="P412" s="600" t="s">
        <v>71</v>
      </c>
      <c r="Q412" s="601"/>
      <c r="R412" s="601"/>
      <c r="S412" s="601"/>
      <c r="T412" s="601"/>
      <c r="U412" s="601"/>
      <c r="V412" s="602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1"/>
      <c r="P413" s="600" t="s">
        <v>71</v>
      </c>
      <c r="Q413" s="601"/>
      <c r="R413" s="601"/>
      <c r="S413" s="601"/>
      <c r="T413" s="601"/>
      <c r="U413" s="601"/>
      <c r="V413" s="602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5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7"/>
      <c r="AB414" s="577"/>
      <c r="AC414" s="577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2">
        <v>4680115885240</v>
      </c>
      <c r="E416" s="593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5"/>
      <c r="R416" s="595"/>
      <c r="S416" s="595"/>
      <c r="T416" s="596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2">
        <v>4607091389364</v>
      </c>
      <c r="E417" s="593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5"/>
      <c r="R417" s="595"/>
      <c r="S417" s="595"/>
      <c r="T417" s="596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89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1"/>
      <c r="P418" s="600" t="s">
        <v>71</v>
      </c>
      <c r="Q418" s="601"/>
      <c r="R418" s="601"/>
      <c r="S418" s="601"/>
      <c r="T418" s="601"/>
      <c r="U418" s="601"/>
      <c r="V418" s="602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1"/>
      <c r="P419" s="600" t="s">
        <v>71</v>
      </c>
      <c r="Q419" s="601"/>
      <c r="R419" s="601"/>
      <c r="S419" s="601"/>
      <c r="T419" s="601"/>
      <c r="U419" s="601"/>
      <c r="V419" s="602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2">
        <v>4680115886094</v>
      </c>
      <c r="E421" s="593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6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5"/>
      <c r="R421" s="595"/>
      <c r="S421" s="595"/>
      <c r="T421" s="596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2">
        <v>4607091389425</v>
      </c>
      <c r="E422" s="593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5"/>
      <c r="R422" s="595"/>
      <c r="S422" s="595"/>
      <c r="T422" s="596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2">
        <v>4680115880771</v>
      </c>
      <c r="E423" s="593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5"/>
      <c r="R423" s="595"/>
      <c r="S423" s="595"/>
      <c r="T423" s="596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2">
        <v>4607091389500</v>
      </c>
      <c r="E424" s="593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5"/>
      <c r="R424" s="595"/>
      <c r="S424" s="595"/>
      <c r="T424" s="596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89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1"/>
      <c r="P425" s="600" t="s">
        <v>71</v>
      </c>
      <c r="Q425" s="601"/>
      <c r="R425" s="601"/>
      <c r="S425" s="601"/>
      <c r="T425" s="601"/>
      <c r="U425" s="601"/>
      <c r="V425" s="602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1"/>
      <c r="P426" s="600" t="s">
        <v>71</v>
      </c>
      <c r="Q426" s="601"/>
      <c r="R426" s="601"/>
      <c r="S426" s="601"/>
      <c r="T426" s="601"/>
      <c r="U426" s="601"/>
      <c r="V426" s="602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5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7"/>
      <c r="AB427" s="577"/>
      <c r="AC427" s="577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2">
        <v>4680115885110</v>
      </c>
      <c r="E429" s="593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3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5"/>
      <c r="R429" s="595"/>
      <c r="S429" s="595"/>
      <c r="T429" s="596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89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1"/>
      <c r="P430" s="600" t="s">
        <v>71</v>
      </c>
      <c r="Q430" s="601"/>
      <c r="R430" s="601"/>
      <c r="S430" s="601"/>
      <c r="T430" s="601"/>
      <c r="U430" s="601"/>
      <c r="V430" s="602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1"/>
      <c r="P431" s="600" t="s">
        <v>71</v>
      </c>
      <c r="Q431" s="601"/>
      <c r="R431" s="601"/>
      <c r="S431" s="601"/>
      <c r="T431" s="601"/>
      <c r="U431" s="601"/>
      <c r="V431" s="602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5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7"/>
      <c r="AB432" s="577"/>
      <c r="AC432" s="577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2">
        <v>4680115885103</v>
      </c>
      <c r="E434" s="593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5"/>
      <c r="R434" s="595"/>
      <c r="S434" s="595"/>
      <c r="T434" s="596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89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1"/>
      <c r="P435" s="600" t="s">
        <v>71</v>
      </c>
      <c r="Q435" s="601"/>
      <c r="R435" s="601"/>
      <c r="S435" s="601"/>
      <c r="T435" s="601"/>
      <c r="U435" s="601"/>
      <c r="V435" s="602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1"/>
      <c r="P436" s="600" t="s">
        <v>71</v>
      </c>
      <c r="Q436" s="601"/>
      <c r="R436" s="601"/>
      <c r="S436" s="601"/>
      <c r="T436" s="601"/>
      <c r="U436" s="601"/>
      <c r="V436" s="602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08" t="s">
        <v>666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48"/>
      <c r="AB437" s="48"/>
      <c r="AC437" s="48"/>
    </row>
    <row r="438" spans="1:68" ht="16.5" hidden="1" customHeight="1" x14ac:dyDescent="0.25">
      <c r="A438" s="625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7"/>
      <c r="AB438" s="577"/>
      <c r="AC438" s="577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2">
        <v>4607091389067</v>
      </c>
      <c r="E440" s="593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5"/>
      <c r="R440" s="595"/>
      <c r="S440" s="595"/>
      <c r="T440" s="596"/>
      <c r="U440" s="34"/>
      <c r="V440" s="34"/>
      <c r="W440" s="35" t="s">
        <v>69</v>
      </c>
      <c r="X440" s="583">
        <v>46</v>
      </c>
      <c r="Y440" s="584">
        <f t="shared" ref="Y440:Y454" si="69">IFERROR(IF(X440="",0,CEILING((X440/$H440),1)*$H440),"")</f>
        <v>47.52</v>
      </c>
      <c r="Z440" s="36">
        <f t="shared" ref="Z440:Z446" si="70">IFERROR(IF(Y440=0,"",ROUNDUP(Y440/H440,0)*0.01196),"")</f>
        <v>0.10764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49.136363636363633</v>
      </c>
      <c r="BN440" s="64">
        <f t="shared" ref="BN440:BN454" si="72">IFERROR(Y440*I440/H440,"0")</f>
        <v>50.760000000000005</v>
      </c>
      <c r="BO440" s="64">
        <f t="shared" ref="BO440:BO454" si="73">IFERROR(1/J440*(X440/H440),"0")</f>
        <v>8.3770396270396258E-2</v>
      </c>
      <c r="BP440" s="64">
        <f t="shared" ref="BP440:BP454" si="74">IFERROR(1/J440*(Y440/H440),"0")</f>
        <v>8.6538461538461536E-2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2">
        <v>4680115885271</v>
      </c>
      <c r="E441" s="593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5"/>
      <c r="R441" s="595"/>
      <c r="S441" s="595"/>
      <c r="T441" s="596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92">
        <v>4680115885226</v>
      </c>
      <c r="E442" s="593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5"/>
      <c r="R442" s="595"/>
      <c r="S442" s="595"/>
      <c r="T442" s="596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2">
        <v>4607091383522</v>
      </c>
      <c r="E443" s="593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896" t="s">
        <v>678</v>
      </c>
      <c r="Q443" s="595"/>
      <c r="R443" s="595"/>
      <c r="S443" s="595"/>
      <c r="T443" s="596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2">
        <v>4680115884502</v>
      </c>
      <c r="E444" s="593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5"/>
      <c r="R444" s="595"/>
      <c r="S444" s="595"/>
      <c r="T444" s="596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2">
        <v>4607091389104</v>
      </c>
      <c r="E445" s="593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5"/>
      <c r="R445" s="595"/>
      <c r="S445" s="595"/>
      <c r="T445" s="596"/>
      <c r="U445" s="34"/>
      <c r="V445" s="34"/>
      <c r="W445" s="35" t="s">
        <v>69</v>
      </c>
      <c r="X445" s="583">
        <v>182</v>
      </c>
      <c r="Y445" s="584">
        <f t="shared" si="69"/>
        <v>184.8</v>
      </c>
      <c r="Z445" s="36">
        <f t="shared" si="70"/>
        <v>0.41860000000000003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194.40909090909091</v>
      </c>
      <c r="BN445" s="64">
        <f t="shared" si="72"/>
        <v>197.39999999999998</v>
      </c>
      <c r="BO445" s="64">
        <f t="shared" si="73"/>
        <v>0.33143939393939392</v>
      </c>
      <c r="BP445" s="64">
        <f t="shared" si="74"/>
        <v>0.33653846153846156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2">
        <v>4680115884519</v>
      </c>
      <c r="E446" s="593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5"/>
      <c r="R446" s="595"/>
      <c r="S446" s="595"/>
      <c r="T446" s="596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2">
        <v>4680115886391</v>
      </c>
      <c r="E447" s="593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5"/>
      <c r="R447" s="595"/>
      <c r="S447" s="595"/>
      <c r="T447" s="596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2">
        <v>4680115880603</v>
      </c>
      <c r="E448" s="593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5"/>
      <c r="R448" s="595"/>
      <c r="S448" s="595"/>
      <c r="T448" s="596"/>
      <c r="U448" s="34"/>
      <c r="V448" s="34"/>
      <c r="W448" s="35" t="s">
        <v>69</v>
      </c>
      <c r="X448" s="583">
        <v>24</v>
      </c>
      <c r="Y448" s="584">
        <f t="shared" si="69"/>
        <v>25.2</v>
      </c>
      <c r="Z448" s="36">
        <f>IFERROR(IF(Y448=0,"",ROUNDUP(Y448/H448,0)*0.00902),"")</f>
        <v>6.3140000000000002E-2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25.4</v>
      </c>
      <c r="BN448" s="64">
        <f t="shared" si="72"/>
        <v>26.669999999999998</v>
      </c>
      <c r="BO448" s="64">
        <f t="shared" si="73"/>
        <v>5.0505050505050504E-2</v>
      </c>
      <c r="BP448" s="64">
        <f t="shared" si="74"/>
        <v>5.3030303030303032E-2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2">
        <v>4680115880603</v>
      </c>
      <c r="E449" s="593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5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5"/>
      <c r="R449" s="595"/>
      <c r="S449" s="595"/>
      <c r="T449" s="596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2">
        <v>4607091389999</v>
      </c>
      <c r="E450" s="593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95" t="s">
        <v>696</v>
      </c>
      <c r="Q450" s="595"/>
      <c r="R450" s="595"/>
      <c r="S450" s="595"/>
      <c r="T450" s="596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2">
        <v>4680115882782</v>
      </c>
      <c r="E451" s="593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5"/>
      <c r="R451" s="595"/>
      <c r="S451" s="595"/>
      <c r="T451" s="596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2">
        <v>4680115885479</v>
      </c>
      <c r="E452" s="593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5"/>
      <c r="R452" s="595"/>
      <c r="S452" s="595"/>
      <c r="T452" s="596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2">
        <v>4607091389982</v>
      </c>
      <c r="E453" s="593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5"/>
      <c r="R453" s="595"/>
      <c r="S453" s="595"/>
      <c r="T453" s="596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2">
        <v>4607091389982</v>
      </c>
      <c r="E454" s="593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5"/>
      <c r="R454" s="595"/>
      <c r="S454" s="595"/>
      <c r="T454" s="596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89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1"/>
      <c r="P455" s="600" t="s">
        <v>71</v>
      </c>
      <c r="Q455" s="601"/>
      <c r="R455" s="601"/>
      <c r="S455" s="601"/>
      <c r="T455" s="601"/>
      <c r="U455" s="601"/>
      <c r="V455" s="602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49.848484848484844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0.58938000000000001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591"/>
      <c r="P456" s="600" t="s">
        <v>71</v>
      </c>
      <c r="Q456" s="601"/>
      <c r="R456" s="601"/>
      <c r="S456" s="601"/>
      <c r="T456" s="601"/>
      <c r="U456" s="601"/>
      <c r="V456" s="602"/>
      <c r="W456" s="37" t="s">
        <v>69</v>
      </c>
      <c r="X456" s="585">
        <f>IFERROR(SUM(X440:X454),"0")</f>
        <v>252</v>
      </c>
      <c r="Y456" s="585">
        <f>IFERROR(SUM(Y440:Y454),"0")</f>
        <v>257.52000000000004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2">
        <v>4607091388930</v>
      </c>
      <c r="E458" s="593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5"/>
      <c r="R458" s="595"/>
      <c r="S458" s="595"/>
      <c r="T458" s="596"/>
      <c r="U458" s="34"/>
      <c r="V458" s="34"/>
      <c r="W458" s="35" t="s">
        <v>69</v>
      </c>
      <c r="X458" s="583">
        <v>91</v>
      </c>
      <c r="Y458" s="584">
        <f>IFERROR(IF(X458="",0,CEILING((X458/$H458),1)*$H458),"")</f>
        <v>95.04</v>
      </c>
      <c r="Z458" s="36">
        <f>IFERROR(IF(Y458=0,"",ROUNDUP(Y458/H458,0)*0.01196),"")</f>
        <v>0.21528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97.204545454545453</v>
      </c>
      <c r="BN458" s="64">
        <f>IFERROR(Y458*I458/H458,"0")</f>
        <v>101.52000000000001</v>
      </c>
      <c r="BO458" s="64">
        <f>IFERROR(1/J458*(X458/H458),"0")</f>
        <v>0.16571969696969696</v>
      </c>
      <c r="BP458" s="64">
        <f>IFERROR(1/J458*(Y458/H458),"0")</f>
        <v>0.17307692307692307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2">
        <v>4680115886407</v>
      </c>
      <c r="E459" s="593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5"/>
      <c r="R459" s="595"/>
      <c r="S459" s="595"/>
      <c r="T459" s="596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2">
        <v>4680115880054</v>
      </c>
      <c r="E460" s="593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5"/>
      <c r="R460" s="595"/>
      <c r="S460" s="595"/>
      <c r="T460" s="596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89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1"/>
      <c r="P461" s="600" t="s">
        <v>71</v>
      </c>
      <c r="Q461" s="601"/>
      <c r="R461" s="601"/>
      <c r="S461" s="601"/>
      <c r="T461" s="601"/>
      <c r="U461" s="601"/>
      <c r="V461" s="602"/>
      <c r="W461" s="37" t="s">
        <v>72</v>
      </c>
      <c r="X461" s="585">
        <f>IFERROR(X458/H458,"0")+IFERROR(X459/H459,"0")+IFERROR(X460/H460,"0")</f>
        <v>17.234848484848484</v>
      </c>
      <c r="Y461" s="585">
        <f>IFERROR(Y458/H458,"0")+IFERROR(Y459/H459,"0")+IFERROR(Y460/H460,"0")</f>
        <v>18</v>
      </c>
      <c r="Z461" s="585">
        <f>IFERROR(IF(Z458="",0,Z458),"0")+IFERROR(IF(Z459="",0,Z459),"0")+IFERROR(IF(Z460="",0,Z460),"0")</f>
        <v>0.21528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591"/>
      <c r="P462" s="600" t="s">
        <v>71</v>
      </c>
      <c r="Q462" s="601"/>
      <c r="R462" s="601"/>
      <c r="S462" s="601"/>
      <c r="T462" s="601"/>
      <c r="U462" s="601"/>
      <c r="V462" s="602"/>
      <c r="W462" s="37" t="s">
        <v>69</v>
      </c>
      <c r="X462" s="585">
        <f>IFERROR(SUM(X458:X460),"0")</f>
        <v>91</v>
      </c>
      <c r="Y462" s="585">
        <f>IFERROR(SUM(Y458:Y460),"0")</f>
        <v>95.04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2">
        <v>4680115883116</v>
      </c>
      <c r="E464" s="593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5"/>
      <c r="R464" s="595"/>
      <c r="S464" s="595"/>
      <c r="T464" s="596"/>
      <c r="U464" s="34"/>
      <c r="V464" s="34"/>
      <c r="W464" s="35" t="s">
        <v>69</v>
      </c>
      <c r="X464" s="583">
        <v>57</v>
      </c>
      <c r="Y464" s="584">
        <f t="shared" ref="Y464:Y470" si="75">IFERROR(IF(X464="",0,CEILING((X464/$H464),1)*$H464),"")</f>
        <v>58.080000000000005</v>
      </c>
      <c r="Z464" s="36">
        <f>IFERROR(IF(Y464=0,"",ROUNDUP(Y464/H464,0)*0.01196),"")</f>
        <v>0.13156000000000001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60.886363636363626</v>
      </c>
      <c r="BN464" s="64">
        <f t="shared" ref="BN464:BN470" si="77">IFERROR(Y464*I464/H464,"0")</f>
        <v>62.040000000000006</v>
      </c>
      <c r="BO464" s="64">
        <f t="shared" ref="BO464:BO470" si="78">IFERROR(1/J464*(X464/H464),"0")</f>
        <v>0.10380244755244755</v>
      </c>
      <c r="BP464" s="64">
        <f t="shared" ref="BP464:BP470" si="79">IFERROR(1/J464*(Y464/H464),"0")</f>
        <v>0.10576923076923078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2">
        <v>4680115883093</v>
      </c>
      <c r="E465" s="593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5"/>
      <c r="R465" s="595"/>
      <c r="S465" s="595"/>
      <c r="T465" s="596"/>
      <c r="U465" s="34"/>
      <c r="V465" s="34"/>
      <c r="W465" s="35" t="s">
        <v>69</v>
      </c>
      <c r="X465" s="583">
        <v>62</v>
      </c>
      <c r="Y465" s="584">
        <f t="shared" si="75"/>
        <v>63.36</v>
      </c>
      <c r="Z465" s="36">
        <f>IFERROR(IF(Y465=0,"",ROUNDUP(Y465/H465,0)*0.01196),"")</f>
        <v>0.14352000000000001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66.22727272727272</v>
      </c>
      <c r="BN465" s="64">
        <f t="shared" si="77"/>
        <v>67.679999999999993</v>
      </c>
      <c r="BO465" s="64">
        <f t="shared" si="78"/>
        <v>0.11290792540792541</v>
      </c>
      <c r="BP465" s="64">
        <f t="shared" si="79"/>
        <v>0.11538461538461539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2">
        <v>4680115883109</v>
      </c>
      <c r="E466" s="593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5"/>
      <c r="R466" s="595"/>
      <c r="S466" s="595"/>
      <c r="T466" s="596"/>
      <c r="U466" s="34"/>
      <c r="V466" s="34"/>
      <c r="W466" s="35" t="s">
        <v>69</v>
      </c>
      <c r="X466" s="583">
        <v>166</v>
      </c>
      <c r="Y466" s="584">
        <f t="shared" si="75"/>
        <v>168.96</v>
      </c>
      <c r="Z466" s="36">
        <f>IFERROR(IF(Y466=0,"",ROUNDUP(Y466/H466,0)*0.01196),"")</f>
        <v>0.38272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177.31818181818178</v>
      </c>
      <c r="BN466" s="64">
        <f t="shared" si="77"/>
        <v>180.48</v>
      </c>
      <c r="BO466" s="64">
        <f t="shared" si="78"/>
        <v>0.30230186480186483</v>
      </c>
      <c r="BP466" s="64">
        <f t="shared" si="79"/>
        <v>0.30769230769230771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2">
        <v>4680115882072</v>
      </c>
      <c r="E467" s="593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9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5"/>
      <c r="R467" s="595"/>
      <c r="S467" s="595"/>
      <c r="T467" s="596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2">
        <v>4680115882072</v>
      </c>
      <c r="E468" s="593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5"/>
      <c r="R468" s="595"/>
      <c r="S468" s="595"/>
      <c r="T468" s="596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2">
        <v>4680115882102</v>
      </c>
      <c r="E469" s="593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0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5"/>
      <c r="R469" s="595"/>
      <c r="S469" s="595"/>
      <c r="T469" s="596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2">
        <v>4680115882096</v>
      </c>
      <c r="E470" s="593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5"/>
      <c r="R470" s="595"/>
      <c r="S470" s="595"/>
      <c r="T470" s="596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89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1"/>
      <c r="P471" s="600" t="s">
        <v>71</v>
      </c>
      <c r="Q471" s="601"/>
      <c r="R471" s="601"/>
      <c r="S471" s="601"/>
      <c r="T471" s="601"/>
      <c r="U471" s="601"/>
      <c r="V471" s="602"/>
      <c r="W471" s="37" t="s">
        <v>72</v>
      </c>
      <c r="X471" s="585">
        <f>IFERROR(X464/H464,"0")+IFERROR(X465/H465,"0")+IFERROR(X466/H466,"0")+IFERROR(X467/H467,"0")+IFERROR(X468/H468,"0")+IFERROR(X469/H469,"0")+IFERROR(X470/H470,"0")</f>
        <v>53.977272727272727</v>
      </c>
      <c r="Y471" s="585">
        <f>IFERROR(Y464/H464,"0")+IFERROR(Y465/H465,"0")+IFERROR(Y466/H466,"0")+IFERROR(Y467/H467,"0")+IFERROR(Y468/H468,"0")+IFERROR(Y469/H469,"0")+IFERROR(Y470/H470,"0")</f>
        <v>55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0.65779999999999994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591"/>
      <c r="P472" s="600" t="s">
        <v>71</v>
      </c>
      <c r="Q472" s="601"/>
      <c r="R472" s="601"/>
      <c r="S472" s="601"/>
      <c r="T472" s="601"/>
      <c r="U472" s="601"/>
      <c r="V472" s="602"/>
      <c r="W472" s="37" t="s">
        <v>69</v>
      </c>
      <c r="X472" s="585">
        <f>IFERROR(SUM(X464:X470),"0")</f>
        <v>285</v>
      </c>
      <c r="Y472" s="585">
        <f>IFERROR(SUM(Y464:Y470),"0")</f>
        <v>290.39999999999998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2">
        <v>4607091383409</v>
      </c>
      <c r="E474" s="593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5"/>
      <c r="R474" s="595"/>
      <c r="S474" s="595"/>
      <c r="T474" s="596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2">
        <v>4607091383416</v>
      </c>
      <c r="E475" s="593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5"/>
      <c r="R475" s="595"/>
      <c r="S475" s="595"/>
      <c r="T475" s="596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2">
        <v>4680115883536</v>
      </c>
      <c r="E476" s="593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8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5"/>
      <c r="R476" s="595"/>
      <c r="S476" s="595"/>
      <c r="T476" s="596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89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1"/>
      <c r="P477" s="600" t="s">
        <v>71</v>
      </c>
      <c r="Q477" s="601"/>
      <c r="R477" s="601"/>
      <c r="S477" s="601"/>
      <c r="T477" s="601"/>
      <c r="U477" s="601"/>
      <c r="V477" s="602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1"/>
      <c r="P478" s="600" t="s">
        <v>71</v>
      </c>
      <c r="Q478" s="601"/>
      <c r="R478" s="601"/>
      <c r="S478" s="601"/>
      <c r="T478" s="601"/>
      <c r="U478" s="601"/>
      <c r="V478" s="602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08" t="s">
        <v>736</v>
      </c>
      <c r="B479" s="609"/>
      <c r="C479" s="609"/>
      <c r="D479" s="609"/>
      <c r="E479" s="609"/>
      <c r="F479" s="609"/>
      <c r="G479" s="609"/>
      <c r="H479" s="609"/>
      <c r="I479" s="609"/>
      <c r="J479" s="609"/>
      <c r="K479" s="609"/>
      <c r="L479" s="609"/>
      <c r="M479" s="609"/>
      <c r="N479" s="609"/>
      <c r="O479" s="609"/>
      <c r="P479" s="609"/>
      <c r="Q479" s="609"/>
      <c r="R479" s="609"/>
      <c r="S479" s="609"/>
      <c r="T479" s="609"/>
      <c r="U479" s="609"/>
      <c r="V479" s="609"/>
      <c r="W479" s="609"/>
      <c r="X479" s="609"/>
      <c r="Y479" s="609"/>
      <c r="Z479" s="609"/>
      <c r="AA479" s="48"/>
      <c r="AB479" s="48"/>
      <c r="AC479" s="48"/>
    </row>
    <row r="480" spans="1:68" ht="16.5" hidden="1" customHeight="1" x14ac:dyDescent="0.25">
      <c r="A480" s="625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7"/>
      <c r="AB480" s="577"/>
      <c r="AC480" s="577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2">
        <v>4640242181011</v>
      </c>
      <c r="E482" s="593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92" t="s">
        <v>739</v>
      </c>
      <c r="Q482" s="595"/>
      <c r="R482" s="595"/>
      <c r="S482" s="595"/>
      <c r="T482" s="596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2">
        <v>4640242180441</v>
      </c>
      <c r="E483" s="593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88" t="s">
        <v>743</v>
      </c>
      <c r="Q483" s="595"/>
      <c r="R483" s="595"/>
      <c r="S483" s="595"/>
      <c r="T483" s="596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2">
        <v>4640242180564</v>
      </c>
      <c r="E484" s="593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2" t="s">
        <v>747</v>
      </c>
      <c r="Q484" s="595"/>
      <c r="R484" s="595"/>
      <c r="S484" s="595"/>
      <c r="T484" s="596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2">
        <v>4640242181189</v>
      </c>
      <c r="E485" s="593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25" t="s">
        <v>751</v>
      </c>
      <c r="Q485" s="595"/>
      <c r="R485" s="595"/>
      <c r="S485" s="595"/>
      <c r="T485" s="596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9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1"/>
      <c r="P486" s="600" t="s">
        <v>71</v>
      </c>
      <c r="Q486" s="601"/>
      <c r="R486" s="601"/>
      <c r="S486" s="601"/>
      <c r="T486" s="601"/>
      <c r="U486" s="601"/>
      <c r="V486" s="602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591"/>
      <c r="P487" s="600" t="s">
        <v>71</v>
      </c>
      <c r="Q487" s="601"/>
      <c r="R487" s="601"/>
      <c r="S487" s="601"/>
      <c r="T487" s="601"/>
      <c r="U487" s="601"/>
      <c r="V487" s="602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2">
        <v>4640242180519</v>
      </c>
      <c r="E489" s="593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36" t="s">
        <v>754</v>
      </c>
      <c r="Q489" s="595"/>
      <c r="R489" s="595"/>
      <c r="S489" s="595"/>
      <c r="T489" s="596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2">
        <v>4640242180519</v>
      </c>
      <c r="E490" s="593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7" t="s">
        <v>757</v>
      </c>
      <c r="Q490" s="595"/>
      <c r="R490" s="595"/>
      <c r="S490" s="595"/>
      <c r="T490" s="596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2">
        <v>4640242180526</v>
      </c>
      <c r="E491" s="593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8" t="s">
        <v>761</v>
      </c>
      <c r="Q491" s="595"/>
      <c r="R491" s="595"/>
      <c r="S491" s="595"/>
      <c r="T491" s="596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2">
        <v>4640242181363</v>
      </c>
      <c r="E492" s="593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34" t="s">
        <v>764</v>
      </c>
      <c r="Q492" s="595"/>
      <c r="R492" s="595"/>
      <c r="S492" s="595"/>
      <c r="T492" s="596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9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1"/>
      <c r="P493" s="600" t="s">
        <v>71</v>
      </c>
      <c r="Q493" s="601"/>
      <c r="R493" s="601"/>
      <c r="S493" s="601"/>
      <c r="T493" s="601"/>
      <c r="U493" s="601"/>
      <c r="V493" s="602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1"/>
      <c r="P494" s="600" t="s">
        <v>71</v>
      </c>
      <c r="Q494" s="601"/>
      <c r="R494" s="601"/>
      <c r="S494" s="601"/>
      <c r="T494" s="601"/>
      <c r="U494" s="601"/>
      <c r="V494" s="602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2">
        <v>4640242180816</v>
      </c>
      <c r="E496" s="593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2" t="s">
        <v>768</v>
      </c>
      <c r="Q496" s="595"/>
      <c r="R496" s="595"/>
      <c r="S496" s="595"/>
      <c r="T496" s="596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2">
        <v>4640242180595</v>
      </c>
      <c r="E497" s="593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1" t="s">
        <v>772</v>
      </c>
      <c r="Q497" s="595"/>
      <c r="R497" s="595"/>
      <c r="S497" s="595"/>
      <c r="T497" s="596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9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1"/>
      <c r="P498" s="600" t="s">
        <v>71</v>
      </c>
      <c r="Q498" s="601"/>
      <c r="R498" s="601"/>
      <c r="S498" s="601"/>
      <c r="T498" s="601"/>
      <c r="U498" s="601"/>
      <c r="V498" s="602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1"/>
      <c r="P499" s="600" t="s">
        <v>71</v>
      </c>
      <c r="Q499" s="601"/>
      <c r="R499" s="601"/>
      <c r="S499" s="601"/>
      <c r="T499" s="601"/>
      <c r="U499" s="601"/>
      <c r="V499" s="602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2">
        <v>4640242180533</v>
      </c>
      <c r="E501" s="593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9" t="s">
        <v>776</v>
      </c>
      <c r="Q501" s="595"/>
      <c r="R501" s="595"/>
      <c r="S501" s="595"/>
      <c r="T501" s="596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2">
        <v>4640242180533</v>
      </c>
      <c r="E502" s="593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89" t="s">
        <v>776</v>
      </c>
      <c r="Q502" s="595"/>
      <c r="R502" s="595"/>
      <c r="S502" s="595"/>
      <c r="T502" s="596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2">
        <v>4640242181233</v>
      </c>
      <c r="E503" s="593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683" t="s">
        <v>781</v>
      </c>
      <c r="Q503" s="595"/>
      <c r="R503" s="595"/>
      <c r="S503" s="595"/>
      <c r="T503" s="596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9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1"/>
      <c r="P504" s="600" t="s">
        <v>71</v>
      </c>
      <c r="Q504" s="601"/>
      <c r="R504" s="601"/>
      <c r="S504" s="601"/>
      <c r="T504" s="601"/>
      <c r="U504" s="601"/>
      <c r="V504" s="602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1"/>
      <c r="P505" s="600" t="s">
        <v>71</v>
      </c>
      <c r="Q505" s="601"/>
      <c r="R505" s="601"/>
      <c r="S505" s="601"/>
      <c r="T505" s="601"/>
      <c r="U505" s="601"/>
      <c r="V505" s="602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2">
        <v>4640242180120</v>
      </c>
      <c r="E507" s="593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03" t="s">
        <v>785</v>
      </c>
      <c r="Q507" s="595"/>
      <c r="R507" s="595"/>
      <c r="S507" s="595"/>
      <c r="T507" s="596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2">
        <v>4640242180120</v>
      </c>
      <c r="E508" s="593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58" t="s">
        <v>788</v>
      </c>
      <c r="Q508" s="595"/>
      <c r="R508" s="595"/>
      <c r="S508" s="595"/>
      <c r="T508" s="596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2">
        <v>4640242180137</v>
      </c>
      <c r="E509" s="593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55" t="s">
        <v>791</v>
      </c>
      <c r="Q509" s="595"/>
      <c r="R509" s="595"/>
      <c r="S509" s="595"/>
      <c r="T509" s="596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2">
        <v>4640242180137</v>
      </c>
      <c r="E510" s="593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7" t="s">
        <v>794</v>
      </c>
      <c r="Q510" s="595"/>
      <c r="R510" s="595"/>
      <c r="S510" s="595"/>
      <c r="T510" s="596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9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591"/>
      <c r="P511" s="600" t="s">
        <v>71</v>
      </c>
      <c r="Q511" s="601"/>
      <c r="R511" s="601"/>
      <c r="S511" s="601"/>
      <c r="T511" s="601"/>
      <c r="U511" s="601"/>
      <c r="V511" s="602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1"/>
      <c r="P512" s="600" t="s">
        <v>71</v>
      </c>
      <c r="Q512" s="601"/>
      <c r="R512" s="601"/>
      <c r="S512" s="601"/>
      <c r="T512" s="601"/>
      <c r="U512" s="601"/>
      <c r="V512" s="602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5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7"/>
      <c r="AB513" s="577"/>
      <c r="AC513" s="577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2">
        <v>4640242180090</v>
      </c>
      <c r="E515" s="593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73" t="s">
        <v>798</v>
      </c>
      <c r="Q515" s="595"/>
      <c r="R515" s="595"/>
      <c r="S515" s="595"/>
      <c r="T515" s="596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89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600" t="s">
        <v>71</v>
      </c>
      <c r="Q516" s="601"/>
      <c r="R516" s="601"/>
      <c r="S516" s="601"/>
      <c r="T516" s="601"/>
      <c r="U516" s="601"/>
      <c r="V516" s="602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600" t="s">
        <v>71</v>
      </c>
      <c r="Q517" s="601"/>
      <c r="R517" s="601"/>
      <c r="S517" s="601"/>
      <c r="T517" s="601"/>
      <c r="U517" s="601"/>
      <c r="V517" s="602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8"/>
      <c r="P518" s="630" t="s">
        <v>800</v>
      </c>
      <c r="Q518" s="631"/>
      <c r="R518" s="631"/>
      <c r="S518" s="631"/>
      <c r="T518" s="631"/>
      <c r="U518" s="631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2741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2870.42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8"/>
      <c r="P519" s="630" t="s">
        <v>801</v>
      </c>
      <c r="Q519" s="631"/>
      <c r="R519" s="631"/>
      <c r="S519" s="631"/>
      <c r="T519" s="631"/>
      <c r="U519" s="631"/>
      <c r="V519" s="611"/>
      <c r="W519" s="37" t="s">
        <v>69</v>
      </c>
      <c r="X519" s="585">
        <f>IFERROR(SUM(BM22:BM515),"0")</f>
        <v>2894.8228124201323</v>
      </c>
      <c r="Y519" s="585">
        <f>IFERROR(SUM(BN22:BN515),"0")</f>
        <v>3031.221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8"/>
      <c r="P520" s="630" t="s">
        <v>802</v>
      </c>
      <c r="Q520" s="631"/>
      <c r="R520" s="631"/>
      <c r="S520" s="631"/>
      <c r="T520" s="631"/>
      <c r="U520" s="631"/>
      <c r="V520" s="611"/>
      <c r="W520" s="37" t="s">
        <v>803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8"/>
      <c r="P521" s="630" t="s">
        <v>804</v>
      </c>
      <c r="Q521" s="631"/>
      <c r="R521" s="631"/>
      <c r="S521" s="631"/>
      <c r="T521" s="631"/>
      <c r="U521" s="631"/>
      <c r="V521" s="611"/>
      <c r="W521" s="37" t="s">
        <v>69</v>
      </c>
      <c r="X521" s="585">
        <f>GrossWeightTotal+PalletQtyTotal*25</f>
        <v>3019.8228124201323</v>
      </c>
      <c r="Y521" s="585">
        <f>GrossWeightTotalR+PalletQtyTotalR*25</f>
        <v>3156.221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8"/>
      <c r="P522" s="630" t="s">
        <v>805</v>
      </c>
      <c r="Q522" s="631"/>
      <c r="R522" s="631"/>
      <c r="S522" s="631"/>
      <c r="T522" s="631"/>
      <c r="U522" s="631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479.90142497924785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502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8"/>
      <c r="P523" s="630" t="s">
        <v>806</v>
      </c>
      <c r="Q523" s="631"/>
      <c r="R523" s="631"/>
      <c r="S523" s="631"/>
      <c r="T523" s="631"/>
      <c r="U523" s="631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5.8879600000000005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639"/>
      <c r="E525" s="639"/>
      <c r="F525" s="639"/>
      <c r="G525" s="639"/>
      <c r="H525" s="640"/>
      <c r="I525" s="587" t="s">
        <v>258</v>
      </c>
      <c r="J525" s="639"/>
      <c r="K525" s="639"/>
      <c r="L525" s="639"/>
      <c r="M525" s="639"/>
      <c r="N525" s="639"/>
      <c r="O525" s="639"/>
      <c r="P525" s="639"/>
      <c r="Q525" s="639"/>
      <c r="R525" s="639"/>
      <c r="S525" s="640"/>
      <c r="T525" s="587" t="s">
        <v>550</v>
      </c>
      <c r="U525" s="640"/>
      <c r="V525" s="587" t="s">
        <v>607</v>
      </c>
      <c r="W525" s="639"/>
      <c r="X525" s="639"/>
      <c r="Y525" s="640"/>
      <c r="Z525" s="575" t="s">
        <v>666</v>
      </c>
      <c r="AA525" s="587" t="s">
        <v>736</v>
      </c>
      <c r="AB525" s="640"/>
      <c r="AC525" s="52"/>
      <c r="AF525" s="576"/>
    </row>
    <row r="526" spans="1:68" ht="14.25" customHeight="1" thickTop="1" x14ac:dyDescent="0.2">
      <c r="A526" s="684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685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108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240.20000000000005</v>
      </c>
      <c r="E528" s="46">
        <f>IFERROR(Y89*1,"0")+IFERROR(Y90*1,"0")+IFERROR(Y91*1,"0")+IFERROR(Y95*1,"0")+IFERROR(Y96*1,"0")+IFERROR(Y97*1,"0")+IFERROR(Y98*1,"0")+IFERROR(Y99*1,"0")+IFERROR(Y100*1,"0")</f>
        <v>307.8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353.1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66.960000000000008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470.4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74.400000000000006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99.6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330</v>
      </c>
      <c r="U528" s="46">
        <f>IFERROR(Y375*1,"0")+IFERROR(Y376*1,"0")+IFERROR(Y377*1,"0")+IFERROR(Y378*1,"0")+IFERROR(Y382*1,"0")+IFERROR(Y386*1,"0")+IFERROR(Y387*1,"0")+IFERROR(Y391*1,"0")</f>
        <v>177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642.96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,00"/>
        <filter val="1,01"/>
        <filter val="1,67"/>
        <filter val="1,92"/>
        <filter val="10,00"/>
        <filter val="10,38"/>
        <filter val="104,00"/>
        <filter val="108,00"/>
        <filter val="11,00"/>
        <filter val="11,32"/>
        <filter val="11,90"/>
        <filter val="111,00"/>
        <filter val="12,00"/>
        <filter val="120,00"/>
        <filter val="124,00"/>
        <filter val="129,00"/>
        <filter val="145,00"/>
        <filter val="149,00"/>
        <filter val="15,93"/>
        <filter val="154,00"/>
        <filter val="16,11"/>
        <filter val="166,00"/>
        <filter val="17,00"/>
        <filter val="17,07"/>
        <filter val="17,23"/>
        <filter val="182,00"/>
        <filter val="189,00"/>
        <filter val="191,00"/>
        <filter val="2 741,00"/>
        <filter val="2 894,82"/>
        <filter val="2,00"/>
        <filter val="20,00"/>
        <filter val="20,27"/>
        <filter val="20,71"/>
        <filter val="22,69"/>
        <filter val="23,00"/>
        <filter val="24,00"/>
        <filter val="252,00"/>
        <filter val="257,00"/>
        <filter val="26,00"/>
        <filter val="28,00"/>
        <filter val="28,27"/>
        <filter val="285,00"/>
        <filter val="3 019,82"/>
        <filter val="3,00"/>
        <filter val="3,08"/>
        <filter val="3,53"/>
        <filter val="30,42"/>
        <filter val="304,00"/>
        <filter val="38,00"/>
        <filter val="4,00"/>
        <filter val="40,00"/>
        <filter val="41,00"/>
        <filter val="43,00"/>
        <filter val="46,00"/>
        <filter val="479,90"/>
        <filter val="49,00"/>
        <filter val="49,85"/>
        <filter val="5"/>
        <filter val="50,00"/>
        <filter val="52,00"/>
        <filter val="53,98"/>
        <filter val="55,00"/>
        <filter val="57,00"/>
        <filter val="59,00"/>
        <filter val="59,07"/>
        <filter val="6,00"/>
        <filter val="6,48"/>
        <filter val="62,00"/>
        <filter val="64,80"/>
        <filter val="67,00"/>
        <filter val="70,00"/>
        <filter val="73,00"/>
        <filter val="74,00"/>
        <filter val="79,00"/>
        <filter val="81,00"/>
        <filter val="89,00"/>
        <filter val="9,00"/>
        <filter val="90,00"/>
        <filter val="91,00"/>
        <filter val="94,00"/>
      </filters>
    </filterColumn>
    <filterColumn colId="29" showButton="0"/>
    <filterColumn colId="30" showButton="0"/>
  </autoFilter>
  <mergeCells count="928"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D126:E126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A40:Z40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P113:T113"/>
    <mergeCell ref="P284:T284"/>
    <mergeCell ref="A349:Z349"/>
    <mergeCell ref="A272:Z272"/>
    <mergeCell ref="A381:Z381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J9:M9"/>
    <mergeCell ref="D112:E112"/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