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3 машина Бердянск_Мелитополь + ИОСГ(Б.,М.)\"/>
    </mc:Choice>
  </mc:AlternateContent>
  <xr:revisionPtr revIDLastSave="0" documentId="13_ncr:1_{8476C9D9-AA1E-4C59-AC1A-0C43049BAA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Y73" i="1"/>
  <c r="X73" i="1"/>
  <c r="Z72" i="1"/>
  <c r="X72" i="1"/>
  <c r="BO71" i="1"/>
  <c r="BM71" i="1"/>
  <c r="Z71" i="1"/>
  <c r="Y71" i="1"/>
  <c r="P71" i="1"/>
  <c r="BP70" i="1"/>
  <c r="BO70" i="1"/>
  <c r="BN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BO22" i="1"/>
  <c r="X326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H9" i="1"/>
  <c r="Y23" i="1"/>
  <c r="BP22" i="1"/>
  <c r="BN22" i="1"/>
  <c r="X325" i="1"/>
  <c r="X327" i="1" s="1"/>
  <c r="X328" i="1"/>
  <c r="Z30" i="1"/>
  <c r="Z329" i="1" s="1"/>
  <c r="Y38" i="1"/>
  <c r="Y324" i="1" s="1"/>
  <c r="Y49" i="1"/>
  <c r="Y66" i="1"/>
  <c r="Y67" i="1"/>
  <c r="Y72" i="1"/>
  <c r="BP69" i="1"/>
  <c r="BN69" i="1"/>
  <c r="BP71" i="1"/>
  <c r="BN71" i="1"/>
  <c r="Z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5" i="1" l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<sst xmlns="http://schemas.openxmlformats.org/spreadsheetml/2006/main" count="1569" uniqueCount="515">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</sst>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154</v>
      </c>
      <c r="Y28" s="325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154</v>
      </c>
      <c r="Y30" s="326">
        <f>IFERROR(SUM(Y28:Y29),"0")</f>
        <v>154</v>
      </c>
      <c r="Z30" s="326">
        <f>IFERROR(IF(Z28="",0,Z28),"0")+IFERROR(IF(Z29="",0,Z29),"0")</f>
        <v>1.4491400000000001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231</v>
      </c>
      <c r="Y31" s="326">
        <f>IFERROR(SUMPRODUCT(Y28:Y29*H28:H29),"0")</f>
        <v>231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24</v>
      </c>
      <c r="Y37" s="326">
        <f>IFERROR(SUM(Y34:Y36),"0")</f>
        <v>24</v>
      </c>
      <c r="Z37" s="326">
        <f>IFERROR(IF(Z34="",0,Z34),"0")+IFERROR(IF(Z35="",0,Z35),"0")+IFERROR(IF(Z36="",0,Z36),"0")</f>
        <v>0.372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134.39999999999998</v>
      </c>
      <c r="Y38" s="326">
        <f>IFERROR(SUMPRODUCT(Y34:Y36*H34:H36),"0")</f>
        <v>134.39999999999998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12</v>
      </c>
      <c r="Y44" s="325">
        <f t="shared" si="0"/>
        <v>12</v>
      </c>
      <c r="Z44" s="36">
        <f t="shared" si="1"/>
        <v>0.186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336</v>
      </c>
      <c r="Y49" s="326">
        <f>IFERROR(SUMPRODUCT(Y41:Y47*H41:H47),"0")</f>
        <v>336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96</v>
      </c>
      <c r="Y77" s="325">
        <f>IFERROR(IF(X77="","",X77),"")</f>
        <v>96</v>
      </c>
      <c r="Z77" s="36">
        <f>IFERROR(IF(X77="","",X77*0.00866),"")</f>
        <v>0.83135999999999988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96</v>
      </c>
      <c r="Y78" s="326">
        <f>IFERROR(SUM(Y76:Y77),"0")</f>
        <v>96</v>
      </c>
      <c r="Z78" s="326">
        <f>IFERROR(IF(Z76="",0,Z76),"0")+IFERROR(IF(Z77="",0,Z77),"0")</f>
        <v>0.83135999999999988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480</v>
      </c>
      <c r="Y79" s="326">
        <f>IFERROR(SUMPRODUCT(Y76:Y77*H76:H77),"0")</f>
        <v>480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0</v>
      </c>
      <c r="Y88" s="325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28</v>
      </c>
      <c r="Y89" s="325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28</v>
      </c>
      <c r="Y90" s="326">
        <f>IFERROR(SUM(Y88:Y89),"0")</f>
        <v>28</v>
      </c>
      <c r="Z90" s="326">
        <f>IFERROR(IF(Z88="",0,Z88),"0")+IFERROR(IF(Z89="",0,Z89),"0")</f>
        <v>0.50063999999999997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100.8</v>
      </c>
      <c r="Y91" s="326">
        <f>IFERROR(SUMPRODUCT(Y88:Y89*H88:H89),"0")</f>
        <v>100.8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56</v>
      </c>
      <c r="Y95" s="325">
        <f t="shared" si="6"/>
        <v>56</v>
      </c>
      <c r="Z95" s="36">
        <f t="shared" si="7"/>
        <v>1.0012799999999999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200.6816</v>
      </c>
      <c r="BN95" s="67">
        <f t="shared" si="9"/>
        <v>200.6816</v>
      </c>
      <c r="BO95" s="67">
        <f t="shared" si="10"/>
        <v>0.8</v>
      </c>
      <c r="BP95" s="67">
        <f t="shared" si="11"/>
        <v>0.8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98</v>
      </c>
      <c r="Y97" s="325">
        <f t="shared" si="6"/>
        <v>98</v>
      </c>
      <c r="Z97" s="36">
        <f t="shared" si="7"/>
        <v>1.75224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351.19280000000003</v>
      </c>
      <c r="BN97" s="67">
        <f t="shared" si="9"/>
        <v>351.19280000000003</v>
      </c>
      <c r="BO97" s="67">
        <f t="shared" si="10"/>
        <v>1.4</v>
      </c>
      <c r="BP97" s="67">
        <f t="shared" si="11"/>
        <v>1.4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154</v>
      </c>
      <c r="Y100" s="326">
        <f>IFERROR(SUM(Y94:Y99),"0")</f>
        <v>154</v>
      </c>
      <c r="Z100" s="326">
        <f>IFERROR(IF(Z94="",0,Z94),"0")+IFERROR(IF(Z95="",0,Z95),"0")+IFERROR(IF(Z96="",0,Z96),"0")+IFERROR(IF(Z97="",0,Z97),"0")+IFERROR(IF(Z98="",0,Z98),"0")+IFERROR(IF(Z99="",0,Z99),"0")</f>
        <v>2.75352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443.52</v>
      </c>
      <c r="Y101" s="326">
        <f>IFERROR(SUMPRODUCT(Y94:Y99*H94:H99),"0")</f>
        <v>443.52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72</v>
      </c>
      <c r="Y112" s="325">
        <f t="shared" si="12"/>
        <v>72</v>
      </c>
      <c r="Z112" s="36">
        <f t="shared" si="13"/>
        <v>1.1160000000000001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525.6</v>
      </c>
      <c r="BN112" s="67">
        <f t="shared" si="15"/>
        <v>525.6</v>
      </c>
      <c r="BO112" s="67">
        <f t="shared" si="16"/>
        <v>0.8571428571428571</v>
      </c>
      <c r="BP112" s="67">
        <f t="shared" si="17"/>
        <v>0.8571428571428571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12</v>
      </c>
      <c r="Y114" s="325">
        <f t="shared" si="12"/>
        <v>12</v>
      </c>
      <c r="Z114" s="36">
        <f t="shared" si="13"/>
        <v>0.186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80.635199999999998</v>
      </c>
      <c r="BN114" s="67">
        <f t="shared" si="15"/>
        <v>80.635199999999998</v>
      </c>
      <c r="BO114" s="67">
        <f t="shared" si="16"/>
        <v>0.14285714285714285</v>
      </c>
      <c r="BP114" s="67">
        <f t="shared" si="17"/>
        <v>0.14285714285714285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108</v>
      </c>
      <c r="Y115" s="325">
        <f t="shared" si="12"/>
        <v>108</v>
      </c>
      <c r="Z115" s="36">
        <f t="shared" si="13"/>
        <v>1.6739999999999999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788.4</v>
      </c>
      <c r="BN115" s="67">
        <f t="shared" si="15"/>
        <v>788.4</v>
      </c>
      <c r="BO115" s="67">
        <f t="shared" si="16"/>
        <v>1.2857142857142858</v>
      </c>
      <c r="BP115" s="67">
        <f t="shared" si="17"/>
        <v>1.2857142857142858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216</v>
      </c>
      <c r="Y116" s="326">
        <f>IFERROR(SUM(Y110:Y115),"0")</f>
        <v>216</v>
      </c>
      <c r="Z116" s="326">
        <f>IFERROR(IF(Z110="",0,Z110),"0")+IFERROR(IF(Z111="",0,Z111),"0")+IFERROR(IF(Z112="",0,Z112),"0")+IFERROR(IF(Z113="",0,Z113),"0")+IFERROR(IF(Z114="",0,Z114),"0")+IFERROR(IF(Z115="",0,Z115),"0")</f>
        <v>3.3479999999999999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1497.6</v>
      </c>
      <c r="Y117" s="326">
        <f>IFERROR(SUMPRODUCT(Y110:Y115*H110:H115),"0")</f>
        <v>1497.6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14</v>
      </c>
      <c r="Y119" s="325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46.810400000000001</v>
      </c>
      <c r="BN119" s="67">
        <f>IFERROR(Y119*I119,"0")</f>
        <v>46.810400000000001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14</v>
      </c>
      <c r="Y120" s="326">
        <f>IFERROR(SUM(Y119:Y119),"0")</f>
        <v>14</v>
      </c>
      <c r="Z120" s="326">
        <f>IFERROR(IF(Z119="",0,Z119),"0")</f>
        <v>0.25031999999999999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36.96</v>
      </c>
      <c r="Y121" s="326">
        <f>IFERROR(SUMPRODUCT(Y119:Y119*H119:H119),"0")</f>
        <v>36.96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112</v>
      </c>
      <c r="Y124" s="325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84</v>
      </c>
      <c r="Y125" s="325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196</v>
      </c>
      <c r="Y126" s="326">
        <f>IFERROR(SUM(Y124:Y125),"0")</f>
        <v>196</v>
      </c>
      <c r="Z126" s="326">
        <f>IFERROR(IF(Z124="",0,Z124),"0")+IFERROR(IF(Z125="",0,Z125),"0")</f>
        <v>3.50448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588</v>
      </c>
      <c r="Y127" s="326">
        <f>IFERROR(SUMPRODUCT(Y124:Y125*H124:H125),"0")</f>
        <v>588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14</v>
      </c>
      <c r="Y131" s="325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42</v>
      </c>
      <c r="Y132" s="326">
        <f>IFERROR(SUM(Y130:Y131),"0")</f>
        <v>42</v>
      </c>
      <c r="Z132" s="326">
        <f>IFERROR(IF(Z130="",0,Z130),"0")+IFERROR(IF(Z131="",0,Z131),"0")</f>
        <v>0.75095999999999996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126</v>
      </c>
      <c r="Y133" s="326">
        <f>IFERROR(SUMPRODUCT(Y130:Y131*H130:H131),"0")</f>
        <v>126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84</v>
      </c>
      <c r="Y158" s="325">
        <f>IFERROR(IF(X158="","",X158),"")</f>
        <v>84</v>
      </c>
      <c r="Z158" s="36">
        <f>IFERROR(IF(X158="","",X158*0.00941),"")</f>
        <v>0.79044000000000003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176.55119999999999</v>
      </c>
      <c r="BN158" s="67">
        <f>IFERROR(Y158*I158,"0")</f>
        <v>176.55119999999999</v>
      </c>
      <c r="BO158" s="67">
        <f>IFERROR(X158/J158,"0")</f>
        <v>0.6</v>
      </c>
      <c r="BP158" s="67">
        <f>IFERROR(Y158/J158,"0")</f>
        <v>0.6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84</v>
      </c>
      <c r="Y159" s="326">
        <f>IFERROR(SUM(Y158:Y158),"0")</f>
        <v>84</v>
      </c>
      <c r="Z159" s="326">
        <f>IFERROR(IF(Z158="",0,Z158),"0")</f>
        <v>0.79044000000000003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141.12</v>
      </c>
      <c r="Y160" s="326">
        <f>IFERROR(SUMPRODUCT(Y158:Y158*H158:H158),"0")</f>
        <v>141.12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156</v>
      </c>
      <c r="Y171" s="325">
        <f>IFERROR(IF(X171="","",X171),"")</f>
        <v>156</v>
      </c>
      <c r="Z171" s="36">
        <f>IFERROR(IF(X171="","",X171*0.00866),"")</f>
        <v>1.3509599999999999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813.25919999999996</v>
      </c>
      <c r="BN171" s="67">
        <f>IFERROR(Y171*I171,"0")</f>
        <v>813.25919999999996</v>
      </c>
      <c r="BO171" s="67">
        <f>IFERROR(X171/J171,"0")</f>
        <v>1.0833333333333333</v>
      </c>
      <c r="BP171" s="67">
        <f>IFERROR(Y171/J171,"0")</f>
        <v>1.0833333333333333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156</v>
      </c>
      <c r="Y173" s="326">
        <f>IFERROR(SUM(Y169:Y172),"0")</f>
        <v>156</v>
      </c>
      <c r="Z173" s="326">
        <f>IFERROR(IF(Z169="",0,Z169),"0")+IFERROR(IF(Z170="",0,Z170),"0")+IFERROR(IF(Z171="",0,Z171),"0")+IFERROR(IF(Z172="",0,Z172),"0")</f>
        <v>1.3509599999999999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780</v>
      </c>
      <c r="Y174" s="326">
        <f>IFERROR(SUMPRODUCT(Y169:Y172*H169:H172),"0")</f>
        <v>780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42</v>
      </c>
      <c r="Y183" s="325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142.29599999999999</v>
      </c>
      <c r="BN183" s="67">
        <f>IFERROR(Y183*I183,"0")</f>
        <v>142.29599999999999</v>
      </c>
      <c r="BO183" s="67">
        <f>IFERROR(X183/J183,"0")</f>
        <v>0.6</v>
      </c>
      <c r="BP183" s="67">
        <f>IFERROR(Y183/J183,"0")</f>
        <v>0.6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56</v>
      </c>
      <c r="Y184" s="325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56</v>
      </c>
      <c r="Y185" s="325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209.21600000000001</v>
      </c>
      <c r="BN185" s="67">
        <f>IFERROR(Y185*I185,"0")</f>
        <v>209.21600000000001</v>
      </c>
      <c r="BO185" s="67">
        <f>IFERROR(X185/J185,"0")</f>
        <v>0.8</v>
      </c>
      <c r="BP185" s="67">
        <f>IFERROR(Y185/J185,"0")</f>
        <v>0.8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154</v>
      </c>
      <c r="Y186" s="326">
        <f>IFERROR(SUM(Y183:Y185),"0")</f>
        <v>154</v>
      </c>
      <c r="Z186" s="326">
        <f>IFERROR(IF(Z183="",0,Z183),"0")+IFERROR(IF(Z184="",0,Z184),"0")+IFERROR(IF(Z185="",0,Z185),"0")</f>
        <v>2.75352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462</v>
      </c>
      <c r="Y187" s="326">
        <f>IFERROR(SUMPRODUCT(Y183:Y185*H183:H185),"0")</f>
        <v>462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60</v>
      </c>
      <c r="Y207" s="325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352.2</v>
      </c>
      <c r="BN207" s="67">
        <f>IFERROR(Y207*I207,"0")</f>
        <v>352.2</v>
      </c>
      <c r="BO207" s="67">
        <f>IFERROR(X207/J207,"0")</f>
        <v>0.7142857142857143</v>
      </c>
      <c r="BP207" s="67">
        <f>IFERROR(Y207/J207,"0")</f>
        <v>0.7142857142857143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60</v>
      </c>
      <c r="Y210" s="326">
        <f>IFERROR(SUM(Y207:Y209),"0")</f>
        <v>60</v>
      </c>
      <c r="Z210" s="326">
        <f>IFERROR(IF(Z207="",0,Z207),"0")+IFERROR(IF(Z208="",0,Z208),"0")+IFERROR(IF(Z209="",0,Z209),"0")</f>
        <v>0.92999999999999994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336</v>
      </c>
      <c r="Y211" s="326">
        <f>IFERROR(SUMPRODUCT(Y207:Y209*H207:H209),"0")</f>
        <v>336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36</v>
      </c>
      <c r="Y232" s="325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188.28000000000003</v>
      </c>
      <c r="BN232" s="67">
        <f>IFERROR(Y232*I232,"0")</f>
        <v>188.28000000000003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36</v>
      </c>
      <c r="Y233" s="326">
        <f>IFERROR(SUM(Y232:Y232),"0")</f>
        <v>36</v>
      </c>
      <c r="Z233" s="326">
        <f>IFERROR(IF(Z232="",0,Z232),"0")</f>
        <v>0.55800000000000005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180</v>
      </c>
      <c r="Y234" s="326">
        <f>IFERROR(SUMPRODUCT(Y232:Y232*H232:H232),"0")</f>
        <v>180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84</v>
      </c>
      <c r="Y261" s="325">
        <f>IFERROR(IF(X261="","",X261),"")</f>
        <v>84</v>
      </c>
      <c r="Z261" s="36">
        <f>IFERROR(IF(X261="","",X261*0.0155),"")</f>
        <v>1.302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442.00799999999998</v>
      </c>
      <c r="BN261" s="67">
        <f>IFERROR(Y261*I261,"0")</f>
        <v>442.00799999999998</v>
      </c>
      <c r="BO261" s="67">
        <f>IFERROR(X261/J261,"0")</f>
        <v>1</v>
      </c>
      <c r="BP261" s="67">
        <f>IFERROR(Y261/J261,"0")</f>
        <v>1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84</v>
      </c>
      <c r="Y263" s="326">
        <f>IFERROR(SUM(Y261:Y262),"0")</f>
        <v>84</v>
      </c>
      <c r="Z263" s="326">
        <f>IFERROR(IF(Z261="",0,Z261),"0")+IFERROR(IF(Z262="",0,Z262),"0")</f>
        <v>1.302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420</v>
      </c>
      <c r="Y264" s="326">
        <f>IFERROR(SUMPRODUCT(Y261:Y262*H261:H262),"0")</f>
        <v>420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24</v>
      </c>
      <c r="Y279" s="325">
        <f>IFERROR(IF(X279="","",X279),"")</f>
        <v>24</v>
      </c>
      <c r="Z279" s="36">
        <f>IFERROR(IF(X279="","",X279*0.0155),"")</f>
        <v>0.372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174.72</v>
      </c>
      <c r="BN279" s="67">
        <f>IFERROR(Y279*I279,"0")</f>
        <v>174.72</v>
      </c>
      <c r="BO279" s="67">
        <f>IFERROR(X279/J279,"0")</f>
        <v>0.2857142857142857</v>
      </c>
      <c r="BP279" s="67">
        <f>IFERROR(Y279/J279,"0")</f>
        <v>0.2857142857142857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24</v>
      </c>
      <c r="Y281" s="326">
        <f>IFERROR(SUM(Y278:Y280),"0")</f>
        <v>24</v>
      </c>
      <c r="Z281" s="326">
        <f>IFERROR(IF(Z278="",0,Z278),"0")+IFERROR(IF(Z279="",0,Z279),"0")+IFERROR(IF(Z280="",0,Z280),"0")</f>
        <v>0.372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168</v>
      </c>
      <c r="Y282" s="326">
        <f>IFERROR(SUMPRODUCT(Y278:Y280*H278:H280),"0")</f>
        <v>168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198</v>
      </c>
      <c r="Y284" s="325">
        <f>IFERROR(IF(X284="","",X284),"")</f>
        <v>198</v>
      </c>
      <c r="Z284" s="36">
        <f>IFERROR(IF(X284="","",X284*0.00502),"")</f>
        <v>0.99396000000000007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379.17</v>
      </c>
      <c r="BN284" s="67">
        <f>IFERROR(Y284*I284,"0")</f>
        <v>379.17</v>
      </c>
      <c r="BO284" s="67">
        <f>IFERROR(X284/J284,"0")</f>
        <v>0.84615384615384615</v>
      </c>
      <c r="BP284" s="67">
        <f>IFERROR(Y284/J284,"0")</f>
        <v>0.84615384615384615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198</v>
      </c>
      <c r="Y285" s="326">
        <f>IFERROR(SUM(Y284:Y284),"0")</f>
        <v>198</v>
      </c>
      <c r="Z285" s="326">
        <f>IFERROR(IF(Z284="",0,Z284),"0")</f>
        <v>0.99396000000000007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356.40000000000003</v>
      </c>
      <c r="Y286" s="326">
        <f>IFERROR(SUMPRODUCT(Y284:Y284*H284:H284),"0")</f>
        <v>356.40000000000003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108</v>
      </c>
      <c r="Y288" s="325">
        <f>IFERROR(IF(X288="","",X288),"")</f>
        <v>108</v>
      </c>
      <c r="Z288" s="36">
        <f>IFERROR(IF(X288="","",X288*0.0155),"")</f>
        <v>1.6739999999999999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676.07999999999993</v>
      </c>
      <c r="BN288" s="67">
        <f>IFERROR(Y288*I288,"0")</f>
        <v>676.07999999999993</v>
      </c>
      <c r="BO288" s="67">
        <f>IFERROR(X288/J288,"0")</f>
        <v>1.2857142857142858</v>
      </c>
      <c r="BP288" s="67">
        <f>IFERROR(Y288/J288,"0")</f>
        <v>1.2857142857142858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108</v>
      </c>
      <c r="Y290" s="326">
        <f>IFERROR(SUM(Y288:Y289),"0")</f>
        <v>108</v>
      </c>
      <c r="Z290" s="326">
        <f>IFERROR(IF(Z288="",0,Z288),"0")+IFERROR(IF(Z289="",0,Z289),"0")</f>
        <v>1.6739999999999999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648</v>
      </c>
      <c r="Y291" s="326">
        <f>IFERROR(SUMPRODUCT(Y288:Y289*H288:H289),"0")</f>
        <v>648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14</v>
      </c>
      <c r="Y293" s="325">
        <f>IFERROR(IF(X293="","",X293),"")</f>
        <v>14</v>
      </c>
      <c r="Z293" s="36">
        <f>IFERROR(IF(X293="","",X293*0.00936),"")</f>
        <v>0.13103999999999999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40.468400000000003</v>
      </c>
      <c r="BN293" s="67">
        <f>IFERROR(Y293*I293,"0")</f>
        <v>40.468400000000003</v>
      </c>
      <c r="BO293" s="67">
        <f>IFERROR(X293/J293,"0")</f>
        <v>0.1111111111111111</v>
      </c>
      <c r="BP293" s="67">
        <f>IFERROR(Y293/J293,"0")</f>
        <v>0.1111111111111111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132</v>
      </c>
      <c r="Y294" s="325">
        <f>IFERROR(IF(X294="","",X294),"")</f>
        <v>132</v>
      </c>
      <c r="Z294" s="36">
        <f>IFERROR(IF(X294="","",X294*0.0155),"")</f>
        <v>2.0459999999999998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691.0200000000001</v>
      </c>
      <c r="BN294" s="67">
        <f>IFERROR(Y294*I294,"0")</f>
        <v>691.0200000000001</v>
      </c>
      <c r="BO294" s="67">
        <f>IFERROR(X294/J294,"0")</f>
        <v>1.5714285714285714</v>
      </c>
      <c r="BP294" s="67">
        <f>IFERROR(Y294/J294,"0")</f>
        <v>1.5714285714285714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146</v>
      </c>
      <c r="Y296" s="326">
        <f>IFERROR(SUM(Y293:Y295),"0")</f>
        <v>146</v>
      </c>
      <c r="Z296" s="326">
        <f>IFERROR(IF(Z293="",0,Z293),"0")+IFERROR(IF(Z294="",0,Z294),"0")+IFERROR(IF(Z295="",0,Z295),"0")</f>
        <v>2.1770399999999999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697.8</v>
      </c>
      <c r="Y297" s="326">
        <f>IFERROR(SUMPRODUCT(Y293:Y295*H293:H295),"0")</f>
        <v>697.8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28</v>
      </c>
      <c r="Y300" s="325">
        <f t="shared" si="24"/>
        <v>28</v>
      </c>
      <c r="Z300" s="36">
        <f>IFERROR(IF(X300="","",X300*0.00936),"")</f>
        <v>0.26207999999999998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108.976</v>
      </c>
      <c r="BN300" s="67">
        <f t="shared" si="26"/>
        <v>108.976</v>
      </c>
      <c r="BO300" s="67">
        <f t="shared" si="27"/>
        <v>0.22222222222222221</v>
      </c>
      <c r="BP300" s="67">
        <f t="shared" si="28"/>
        <v>0.22222222222222221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42</v>
      </c>
      <c r="Y304" s="325">
        <f t="shared" si="24"/>
        <v>42</v>
      </c>
      <c r="Z304" s="36">
        <f t="shared" si="29"/>
        <v>0.39312000000000002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134.06400000000002</v>
      </c>
      <c r="BN304" s="67">
        <f t="shared" si="26"/>
        <v>134.06400000000002</v>
      </c>
      <c r="BO304" s="67">
        <f t="shared" si="27"/>
        <v>0.33333333333333331</v>
      </c>
      <c r="BP304" s="67">
        <f t="shared" si="28"/>
        <v>0.33333333333333331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70</v>
      </c>
      <c r="Y317" s="326">
        <f>IFERROR(SUM(Y299:Y316),"0")</f>
        <v>70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0.6552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229.60000000000002</v>
      </c>
      <c r="Y318" s="326">
        <f>IFERROR(SUMPRODUCT(Y299:Y316*H299:H316),"0")</f>
        <v>229.60000000000002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8532.64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8532.64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9332.3100000000031</v>
      </c>
      <c r="Y325" s="326">
        <f>IFERROR(SUM(BN22:BN321),"0")</f>
        <v>9332.3100000000031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23</v>
      </c>
      <c r="Y326" s="38">
        <f>ROUNDUP(SUM(BP22:BP321),0)</f>
        <v>23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9907.3100000000031</v>
      </c>
      <c r="Y327" s="326">
        <f>GrossWeightTotalR+PalletQtyTotalR*25</f>
        <v>9907.3100000000031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2134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2134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28.8125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231</v>
      </c>
      <c r="D334" s="46">
        <f>IFERROR(X34*H34,"0")+IFERROR(X35*H35,"0")+IFERROR(X36*H36,"0")</f>
        <v>134.39999999999998</v>
      </c>
      <c r="E334" s="46">
        <f>IFERROR(X41*H41,"0")+IFERROR(X42*H42,"0")+IFERROR(X43*H43,"0")+IFERROR(X44*H44,"0")+IFERROR(X45*H45,"0")+IFERROR(X46*H46,"0")+IFERROR(X47*H47,"0")</f>
        <v>336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480</v>
      </c>
      <c r="H334" s="46">
        <f>IFERROR(X82*H82,"0")+IFERROR(X83*H83,"0")</f>
        <v>100.8</v>
      </c>
      <c r="I334" s="46">
        <f>IFERROR(X88*H88,"0")+IFERROR(X89*H89,"0")</f>
        <v>100.8</v>
      </c>
      <c r="J334" s="46">
        <f>IFERROR(X94*H94,"0")+IFERROR(X95*H95,"0")+IFERROR(X96*H96,"0")+IFERROR(X97*H97,"0")+IFERROR(X98*H98,"0")+IFERROR(X99*H99,"0")</f>
        <v>443.52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1534.56</v>
      </c>
      <c r="M334" s="46">
        <f>IFERROR(X124*H124,"0")+IFERROR(X125*H125,"0")</f>
        <v>588</v>
      </c>
      <c r="N334" s="322"/>
      <c r="O334" s="46">
        <f>IFERROR(X130*H130,"0")+IFERROR(X131*H131,"0")</f>
        <v>126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141.12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780</v>
      </c>
      <c r="W334" s="46">
        <f>IFERROR(X183*H183,"0")+IFERROR(X184*H184,"0")+IFERROR(X185*H185,"0")+IFERROR(X189*H189,"0")</f>
        <v>462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336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180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420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2099.8000000000002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4332</v>
      </c>
      <c r="B337" s="60">
        <f>SUMPRODUCT(--(BB:BB="ПГП"),--(W:W="кор"),H:H,Y:Y)+SUMPRODUCT(--(BB:BB="ПГП"),--(W:W="кг"),Y:Y)</f>
        <v>4200.6399999999994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