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филиалы\1 машина Бердянск_Донецк_Мелитополь_Поляков\"/>
    </mc:Choice>
  </mc:AlternateContent>
  <xr:revisionPtr revIDLastSave="0" documentId="13_ncr:1_{7C6E78AE-495C-4AE9-A623-3C0D3CD4B3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U528" i="1" s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T528" i="1" s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Y333" i="1" s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Y310" i="1" s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Y277" i="1" s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Y244" i="1" s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Y238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3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7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F10" i="1" s="1"/>
  <c r="D7" i="1"/>
  <c r="Q6" i="1"/>
  <c r="P2" i="1"/>
  <c r="H9" i="1" l="1"/>
  <c r="A10" i="1"/>
  <c r="F9" i="1"/>
  <c r="J9" i="1"/>
  <c r="Y24" i="1"/>
  <c r="Y32" i="1"/>
  <c r="Y44" i="1"/>
  <c r="Y59" i="1"/>
  <c r="Y65" i="1"/>
  <c r="Y71" i="1"/>
  <c r="Y81" i="1"/>
  <c r="Y85" i="1"/>
  <c r="Y92" i="1"/>
  <c r="BP99" i="1"/>
  <c r="BN99" i="1"/>
  <c r="Y101" i="1"/>
  <c r="BP106" i="1"/>
  <c r="BN106" i="1"/>
  <c r="Z106" i="1"/>
  <c r="Z109" i="1" s="1"/>
  <c r="BP114" i="1"/>
  <c r="BN114" i="1"/>
  <c r="Z114" i="1"/>
  <c r="Y116" i="1"/>
  <c r="Y124" i="1"/>
  <c r="Y123" i="1"/>
  <c r="BP118" i="1"/>
  <c r="BN118" i="1"/>
  <c r="Z118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Z101" i="1" s="1"/>
  <c r="BN95" i="1"/>
  <c r="BP95" i="1"/>
  <c r="Z97" i="1"/>
  <c r="BN97" i="1"/>
  <c r="Z99" i="1"/>
  <c r="BP108" i="1"/>
  <c r="BN108" i="1"/>
  <c r="Z108" i="1"/>
  <c r="Y110" i="1"/>
  <c r="Y115" i="1"/>
  <c r="BP112" i="1"/>
  <c r="BN112" i="1"/>
  <c r="Z112" i="1"/>
  <c r="Z115" i="1" s="1"/>
  <c r="Z243" i="1"/>
  <c r="F528" i="1"/>
  <c r="Y109" i="1"/>
  <c r="Z120" i="1"/>
  <c r="BN120" i="1"/>
  <c r="Z122" i="1"/>
  <c r="BN122" i="1"/>
  <c r="Z126" i="1"/>
  <c r="Z128" i="1" s="1"/>
  <c r="BN126" i="1"/>
  <c r="BP126" i="1"/>
  <c r="Y129" i="1"/>
  <c r="G528" i="1"/>
  <c r="Z133" i="1"/>
  <c r="Z134" i="1" s="1"/>
  <c r="BN133" i="1"/>
  <c r="BP133" i="1"/>
  <c r="Y134" i="1"/>
  <c r="Z137" i="1"/>
  <c r="Z139" i="1" s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BP193" i="1"/>
  <c r="Z197" i="1"/>
  <c r="Z205" i="1" s="1"/>
  <c r="BN197" i="1"/>
  <c r="BP197" i="1"/>
  <c r="Z199" i="1"/>
  <c r="BN199" i="1"/>
  <c r="Z201" i="1"/>
  <c r="BN201" i="1"/>
  <c r="Z203" i="1"/>
  <c r="BN203" i="1"/>
  <c r="Y206" i="1"/>
  <c r="Z209" i="1"/>
  <c r="Z217" i="1" s="1"/>
  <c r="BN209" i="1"/>
  <c r="Z211" i="1"/>
  <c r="BN211" i="1"/>
  <c r="Z213" i="1"/>
  <c r="BN213" i="1"/>
  <c r="Z215" i="1"/>
  <c r="BN215" i="1"/>
  <c r="Y218" i="1"/>
  <c r="Z221" i="1"/>
  <c r="Z222" i="1" s="1"/>
  <c r="BN221" i="1"/>
  <c r="Y222" i="1"/>
  <c r="Z226" i="1"/>
  <c r="Z233" i="1" s="1"/>
  <c r="BN226" i="1"/>
  <c r="BP226" i="1"/>
  <c r="Z228" i="1"/>
  <c r="BN228" i="1"/>
  <c r="Z230" i="1"/>
  <c r="BN230" i="1"/>
  <c r="Z232" i="1"/>
  <c r="BN232" i="1"/>
  <c r="Y233" i="1"/>
  <c r="Y239" i="1"/>
  <c r="BP242" i="1"/>
  <c r="BN242" i="1"/>
  <c r="Z242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Z388" i="1"/>
  <c r="Y150" i="1"/>
  <c r="Y162" i="1"/>
  <c r="Y189" i="1"/>
  <c r="Z227" i="1"/>
  <c r="BN227" i="1"/>
  <c r="Z229" i="1"/>
  <c r="BN229" i="1"/>
  <c r="Z231" i="1"/>
  <c r="BN231" i="1"/>
  <c r="Y234" i="1"/>
  <c r="Z237" i="1"/>
  <c r="Z238" i="1" s="1"/>
  <c r="BN237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O528" i="1"/>
  <c r="BP296" i="1"/>
  <c r="BN296" i="1"/>
  <c r="Z296" i="1"/>
  <c r="Y300" i="1"/>
  <c r="BP304" i="1"/>
  <c r="BN304" i="1"/>
  <c r="Z304" i="1"/>
  <c r="Z310" i="1" s="1"/>
  <c r="BP308" i="1"/>
  <c r="BN308" i="1"/>
  <c r="Z308" i="1"/>
  <c r="BP316" i="1"/>
  <c r="BN316" i="1"/>
  <c r="Z316" i="1"/>
  <c r="Z318" i="1" s="1"/>
  <c r="Y332" i="1"/>
  <c r="BP327" i="1"/>
  <c r="BN327" i="1"/>
  <c r="Z327" i="1"/>
  <c r="Z332" i="1" s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Y346" i="1"/>
  <c r="Z367" i="1"/>
  <c r="Y358" i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Z461" i="1" s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50" i="1"/>
  <c r="Z357" i="1" s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Z366" i="1"/>
  <c r="BN366" i="1"/>
  <c r="Z370" i="1"/>
  <c r="Z371" i="1" s="1"/>
  <c r="BN370" i="1"/>
  <c r="BP370" i="1"/>
  <c r="Z375" i="1"/>
  <c r="Z379" i="1" s="1"/>
  <c r="BN375" i="1"/>
  <c r="BP375" i="1"/>
  <c r="Z377" i="1"/>
  <c r="BN377" i="1"/>
  <c r="Y380" i="1"/>
  <c r="Y388" i="1"/>
  <c r="Z387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07" i="1" l="1"/>
  <c r="Z338" i="1"/>
  <c r="Z493" i="1"/>
  <c r="Z471" i="1"/>
  <c r="Z455" i="1"/>
  <c r="Z269" i="1"/>
  <c r="Z300" i="1"/>
  <c r="Z252" i="1"/>
  <c r="Z179" i="1"/>
  <c r="Z173" i="1"/>
  <c r="Z155" i="1"/>
  <c r="Z32" i="1"/>
  <c r="Y522" i="1"/>
  <c r="Y519" i="1"/>
  <c r="Z123" i="1"/>
  <c r="Y520" i="1"/>
  <c r="Z523" i="1"/>
  <c r="Y518" i="1"/>
  <c r="Y521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<sst xmlns="http://schemas.openxmlformats.org/spreadsheetml/2006/main" count="2343" uniqueCount="847">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</sst>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2" t="s">
        <v>0</v>
      </c>
      <c r="E1" s="612"/>
      <c r="F1" s="612"/>
      <c r="G1" s="12" t="s">
        <v>1</v>
      </c>
      <c r="H1" s="662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714" t="s">
        <v>8</v>
      </c>
      <c r="B5" s="715"/>
      <c r="C5" s="716"/>
      <c r="D5" s="668"/>
      <c r="E5" s="669"/>
      <c r="F5" s="892" t="s">
        <v>9</v>
      </c>
      <c r="G5" s="716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2"/>
      <c r="T5" s="764" t="s">
        <v>11</v>
      </c>
      <c r="U5" s="636"/>
      <c r="V5" s="766" t="s">
        <v>12</v>
      </c>
      <c r="W5" s="712"/>
      <c r="AB5" s="51"/>
      <c r="AC5" s="51"/>
      <c r="AD5" s="51"/>
      <c r="AE5" s="51"/>
    </row>
    <row r="6" spans="1:32" s="580" customFormat="1" ht="24" customHeight="1" x14ac:dyDescent="0.2">
      <c r="A6" s="714" t="s">
        <v>13</v>
      </c>
      <c r="B6" s="715"/>
      <c r="C6" s="716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2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3" t="s">
        <v>17</v>
      </c>
      <c r="W6" s="63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4"/>
      <c r="W7" s="825"/>
      <c r="AB7" s="51"/>
      <c r="AC7" s="51"/>
      <c r="AD7" s="51"/>
      <c r="AE7" s="51"/>
    </row>
    <row r="8" spans="1:32" s="580" customFormat="1" ht="25.5" customHeight="1" x14ac:dyDescent="0.2">
      <c r="A8" s="920" t="s">
        <v>18</v>
      </c>
      <c r="B8" s="599"/>
      <c r="C8" s="600"/>
      <c r="D8" s="651"/>
      <c r="E8" s="652"/>
      <c r="F8" s="652"/>
      <c r="G8" s="652"/>
      <c r="H8" s="652"/>
      <c r="I8" s="652"/>
      <c r="J8" s="652"/>
      <c r="K8" s="652"/>
      <c r="L8" s="652"/>
      <c r="M8" s="653"/>
      <c r="N8" s="61"/>
      <c r="P8" s="24" t="s">
        <v>19</v>
      </c>
      <c r="Q8" s="725">
        <v>0.41666666666666669</v>
      </c>
      <c r="R8" s="646"/>
      <c r="T8" s="597"/>
      <c r="U8" s="636"/>
      <c r="V8" s="824"/>
      <c r="W8" s="825"/>
      <c r="AB8" s="51"/>
      <c r="AC8" s="51"/>
      <c r="AD8" s="51"/>
      <c r="AE8" s="51"/>
    </row>
    <row r="9" spans="1:32" s="580" customFormat="1" ht="39.950000000000003" customHeight="1" x14ac:dyDescent="0.2">
      <c r="A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7"/>
      <c r="E9" s="602"/>
      <c r="F9" s="7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81"/>
      <c r="P9" s="26" t="s">
        <v>20</v>
      </c>
      <c r="Q9" s="708"/>
      <c r="R9" s="709"/>
      <c r="T9" s="597"/>
      <c r="U9" s="636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7"/>
      <c r="E10" s="602"/>
      <c r="F10" s="7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5" t="str">
        <f>IFERROR(VLOOKUP($D$10,Proxy,2,FALSE),"")</f>
        <v/>
      </c>
      <c r="I10" s="597"/>
      <c r="J10" s="597"/>
      <c r="K10" s="597"/>
      <c r="L10" s="597"/>
      <c r="M10" s="597"/>
      <c r="N10" s="579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1"/>
      <c r="R11" s="712"/>
      <c r="U11" s="24" t="s">
        <v>26</v>
      </c>
      <c r="V11" s="861" t="s">
        <v>27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58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25"/>
      <c r="R12" s="646"/>
      <c r="S12" s="23"/>
      <c r="U12" s="24"/>
      <c r="V12" s="612"/>
      <c r="W12" s="597"/>
      <c r="AB12" s="51"/>
      <c r="AC12" s="51"/>
      <c r="AD12" s="51"/>
      <c r="AE12" s="51"/>
    </row>
    <row r="13" spans="1:32" s="580" customFormat="1" ht="23.25" customHeight="1" x14ac:dyDescent="0.2">
      <c r="A13" s="758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1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58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789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1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5" t="s">
        <v>37</v>
      </c>
      <c r="D17" s="623" t="s">
        <v>38</v>
      </c>
      <c r="E17" s="694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3"/>
      <c r="R17" s="693"/>
      <c r="S17" s="693"/>
      <c r="T17" s="694"/>
      <c r="U17" s="917" t="s">
        <v>50</v>
      </c>
      <c r="V17" s="716"/>
      <c r="W17" s="623" t="s">
        <v>51</v>
      </c>
      <c r="X17" s="623" t="s">
        <v>52</v>
      </c>
      <c r="Y17" s="918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5"/>
      <c r="E18" s="697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4"/>
      <c r="X18" s="624"/>
      <c r="Y18" s="919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7"/>
      <c r="AB20" s="577"/>
      <c r="AC20" s="577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8"/>
      <c r="AB21" s="578"/>
      <c r="AC21" s="578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8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8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8"/>
      <c r="AB25" s="578"/>
      <c r="AC25" s="578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8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8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8"/>
      <c r="AB34" s="578"/>
      <c r="AC34" s="578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8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8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7"/>
      <c r="AB39" s="577"/>
      <c r="AC39" s="577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104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108.18888888888888</v>
      </c>
      <c r="BN41" s="64">
        <f>IFERROR(Y41*I41/H41,"0")</f>
        <v>112.34999999999998</v>
      </c>
      <c r="BO41" s="64">
        <f>IFERROR(1/J41*(X41/H41),"0")</f>
        <v>0.15046296296296297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7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8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9.6296296296296298</v>
      </c>
      <c r="Y44" s="585">
        <f>IFERROR(Y41/H41,"0")+IFERROR(Y42/H42,"0")+IFERROR(Y43/H43,"0")</f>
        <v>10</v>
      </c>
      <c r="Z44" s="585">
        <f>IFERROR(IF(Z41="",0,Z41),"0")+IFERROR(IF(Z42="",0,Z42),"0")+IFERROR(IF(Z43="",0,Z43),"0")</f>
        <v>0.1898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8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104</v>
      </c>
      <c r="Y45" s="585">
        <f>IFERROR(SUM(Y41:Y43),"0")</f>
        <v>108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8"/>
      <c r="AB46" s="578"/>
      <c r="AC46" s="578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7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8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8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7"/>
      <c r="AB50" s="577"/>
      <c r="AC50" s="577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39</v>
      </c>
      <c r="Y52" s="584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40.514732142857142</v>
      </c>
      <c r="BN52" s="64">
        <f t="shared" ref="BN52:BN57" si="8">IFERROR(Y52*I52/H52,"0")</f>
        <v>46.54</v>
      </c>
      <c r="BO52" s="64">
        <f t="shared" ref="BO52:BO57" si="9">IFERROR(1/J52*(X52/H52),"0")</f>
        <v>5.4408482142857144E-2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7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8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3.4821428571428572</v>
      </c>
      <c r="Y58" s="585">
        <f>IFERROR(Y52/H52,"0")+IFERROR(Y53/H53,"0")+IFERROR(Y54/H54,"0")+IFERROR(Y55/H55,"0")+IFERROR(Y56/H56,"0")+IFERROR(Y57/H57,"0")</f>
        <v>4</v>
      </c>
      <c r="Z58" s="585">
        <f>IFERROR(IF(Z52="",0,Z52),"0")+IFERROR(IF(Z53="",0,Z53),"0")+IFERROR(IF(Z54="",0,Z54),"0")+IFERROR(IF(Z55="",0,Z55),"0")+IFERROR(IF(Z56="",0,Z56),"0")+IFERROR(IF(Z57="",0,Z57),"0")</f>
        <v>7.5920000000000001E-2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8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39</v>
      </c>
      <c r="Y59" s="585">
        <f>IFERROR(SUM(Y52:Y57),"0")</f>
        <v>44.8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7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8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8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8"/>
      <c r="AB67" s="578"/>
      <c r="AC67" s="578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7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8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8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8"/>
      <c r="AB73" s="578"/>
      <c r="AC73" s="578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33</v>
      </c>
      <c r="Y75" s="584">
        <f t="shared" si="11"/>
        <v>33.6</v>
      </c>
      <c r="Z75" s="36">
        <f>IFERROR(IF(Y75=0,"",ROUNDUP(Y75/H75,0)*0.01898),"")</f>
        <v>7.5920000000000001E-2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34.708928571428572</v>
      </c>
      <c r="BN75" s="64">
        <f t="shared" si="13"/>
        <v>35.340000000000003</v>
      </c>
      <c r="BO75" s="64">
        <f t="shared" si="14"/>
        <v>6.1383928571428568E-2</v>
      </c>
      <c r="BP75" s="64">
        <f t="shared" si="15"/>
        <v>6.25E-2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7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8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3.9285714285714284</v>
      </c>
      <c r="Y80" s="585">
        <f>IFERROR(Y74/H74,"0")+IFERROR(Y75/H75,"0")+IFERROR(Y76/H76,"0")+IFERROR(Y77/H77,"0")+IFERROR(Y78/H78,"0")+IFERROR(Y79/H79,"0")</f>
        <v>4</v>
      </c>
      <c r="Z80" s="585">
        <f>IFERROR(IF(Z74="",0,Z74),"0")+IFERROR(IF(Z75="",0,Z75),"0")+IFERROR(IF(Z76="",0,Z76),"0")+IFERROR(IF(Z77="",0,Z77),"0")+IFERROR(IF(Z78="",0,Z78),"0")+IFERROR(IF(Z79="",0,Z79),"0")</f>
        <v>7.5920000000000001E-2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8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33</v>
      </c>
      <c r="Y81" s="585">
        <f>IFERROR(SUM(Y74:Y79),"0")</f>
        <v>33.6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7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8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8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7"/>
      <c r="AB87" s="577"/>
      <c r="AC87" s="577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127</v>
      </c>
      <c r="Y89" s="584">
        <f>IFERROR(IF(X89="",0,CEILING((X89/$H89),1)*$H89),"")</f>
        <v>129.60000000000002</v>
      </c>
      <c r="Z89" s="36">
        <f>IFERROR(IF(Y89=0,"",ROUNDUP(Y89/H89,0)*0.01898),"")</f>
        <v>0.22776000000000002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132.11527777777778</v>
      </c>
      <c r="BN89" s="64">
        <f>IFERROR(Y89*I89/H89,"0")</f>
        <v>134.82000000000002</v>
      </c>
      <c r="BO89" s="64">
        <f>IFERROR(1/J89*(X89/H89),"0")</f>
        <v>0.1837384259259259</v>
      </c>
      <c r="BP89" s="64">
        <f>IFERROR(1/J89*(Y89/H89),"0")</f>
        <v>0.18750000000000003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7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8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11.759259259259258</v>
      </c>
      <c r="Y92" s="585">
        <f>IFERROR(Y89/H89,"0")+IFERROR(Y90/H90,"0")+IFERROR(Y91/H91,"0")</f>
        <v>12.000000000000002</v>
      </c>
      <c r="Z92" s="585">
        <f>IFERROR(IF(Z89="",0,Z89),"0")+IFERROR(IF(Z90="",0,Z90),"0")+IFERROR(IF(Z91="",0,Z91),"0")</f>
        <v>0.22776000000000002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8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127</v>
      </c>
      <c r="Y93" s="585">
        <f>IFERROR(SUM(Y89:Y91),"0")</f>
        <v>129.60000000000002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8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19</v>
      </c>
      <c r="Y99" s="584">
        <f t="shared" si="16"/>
        <v>21.6</v>
      </c>
      <c r="Z99" s="36">
        <f>IFERROR(IF(Y99=0,"",ROUNDUP(Y99/H99,0)*0.00651),"")</f>
        <v>5.2080000000000001E-2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20.773333333333333</v>
      </c>
      <c r="BN99" s="64">
        <f t="shared" si="18"/>
        <v>23.616</v>
      </c>
      <c r="BO99" s="64">
        <f t="shared" si="19"/>
        <v>3.8665038665038662E-2</v>
      </c>
      <c r="BP99" s="64">
        <f t="shared" si="20"/>
        <v>4.3956043956043959E-2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7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8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7.0370370370370363</v>
      </c>
      <c r="Y101" s="585">
        <f>IFERROR(Y95/H95,"0")+IFERROR(Y96/H96,"0")+IFERROR(Y97/H97,"0")+IFERROR(Y98/H98,"0")+IFERROR(Y99/H99,"0")+IFERROR(Y100/H100,"0")</f>
        <v>8</v>
      </c>
      <c r="Z101" s="585">
        <f>IFERROR(IF(Z95="",0,Z95),"0")+IFERROR(IF(Z96="",0,Z96),"0")+IFERROR(IF(Z97="",0,Z97),"0")+IFERROR(IF(Z98="",0,Z98),"0")+IFERROR(IF(Z99="",0,Z99),"0")+IFERROR(IF(Z100="",0,Z100),"0")</f>
        <v>5.2080000000000001E-2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8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19</v>
      </c>
      <c r="Y102" s="585">
        <f>IFERROR(SUM(Y95:Y100),"0")</f>
        <v>21.6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7"/>
      <c r="AB103" s="577"/>
      <c r="AC103" s="577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86</v>
      </c>
      <c r="Y105" s="584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89.463888888888874</v>
      </c>
      <c r="BN105" s="64">
        <f>IFERROR(Y105*I105/H105,"0")</f>
        <v>89.88</v>
      </c>
      <c r="BO105" s="64">
        <f>IFERROR(1/J105*(X105/H105),"0")</f>
        <v>0.12442129629629629</v>
      </c>
      <c r="BP105" s="64">
        <f>IFERROR(1/J105*(Y105/H105),"0")</f>
        <v>0.125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45</v>
      </c>
      <c r="Y107" s="584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47.099999999999994</v>
      </c>
      <c r="BN107" s="64">
        <f>IFERROR(Y107*I107/H107,"0")</f>
        <v>47.099999999999994</v>
      </c>
      <c r="BO107" s="64">
        <f>IFERROR(1/J107*(X107/H107),"0")</f>
        <v>7.575757575757576E-2</v>
      </c>
      <c r="BP107" s="64">
        <f>IFERROR(1/J107*(Y107/H107),"0")</f>
        <v>7.575757575757576E-2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7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8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17.962962962962962</v>
      </c>
      <c r="Y109" s="585">
        <f>IFERROR(Y105/H105,"0")+IFERROR(Y106/H106,"0")+IFERROR(Y107/H107,"0")+IFERROR(Y108/H108,"0")</f>
        <v>18</v>
      </c>
      <c r="Z109" s="585">
        <f>IFERROR(IF(Z105="",0,Z105),"0")+IFERROR(IF(Z106="",0,Z106),"0")+IFERROR(IF(Z107="",0,Z107),"0")+IFERROR(IF(Z108="",0,Z108),"0")</f>
        <v>0.24204000000000001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8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131</v>
      </c>
      <c r="Y110" s="585">
        <f>IFERROR(SUM(Y105:Y108),"0")</f>
        <v>131.4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64</v>
      </c>
      <c r="Y112" s="584">
        <f>IFERROR(IF(X112="",0,CEILING((X112/$H112),1)*$H112),"")</f>
        <v>64.800000000000011</v>
      </c>
      <c r="Z112" s="36">
        <f>IFERROR(IF(Y112=0,"",ROUNDUP(Y112/H112,0)*0.01898),"")</f>
        <v>0.11388000000000001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66.577777777777769</v>
      </c>
      <c r="BN112" s="64">
        <f>IFERROR(Y112*I112/H112,"0")</f>
        <v>67.410000000000011</v>
      </c>
      <c r="BO112" s="64">
        <f>IFERROR(1/J112*(X112/H112),"0")</f>
        <v>9.2592592592592587E-2</v>
      </c>
      <c r="BP112" s="64">
        <f>IFERROR(1/J112*(Y112/H112),"0")</f>
        <v>9.3750000000000014E-2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9</v>
      </c>
      <c r="Y114" s="584">
        <f>IFERROR(IF(X114="",0,CEILING((X114/$H114),1)*$H114),"")</f>
        <v>9.6</v>
      </c>
      <c r="Z114" s="36">
        <f>IFERROR(IF(Y114=0,"",ROUNDUP(Y114/H114,0)*0.00651),"")</f>
        <v>2.6040000000000001E-2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9.6750000000000007</v>
      </c>
      <c r="BN114" s="64">
        <f>IFERROR(Y114*I114/H114,"0")</f>
        <v>10.32</v>
      </c>
      <c r="BO114" s="64">
        <f>IFERROR(1/J114*(X114/H114),"0")</f>
        <v>2.0604395604395608E-2</v>
      </c>
      <c r="BP114" s="64">
        <f>IFERROR(1/J114*(Y114/H114),"0")</f>
        <v>2.197802197802198E-2</v>
      </c>
    </row>
    <row r="115" spans="1:68" x14ac:dyDescent="0.2">
      <c r="A115" s="607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8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9.6759259259259256</v>
      </c>
      <c r="Y115" s="585">
        <f>IFERROR(Y112/H112,"0")+IFERROR(Y113/H113,"0")+IFERROR(Y114/H114,"0")</f>
        <v>10</v>
      </c>
      <c r="Z115" s="585">
        <f>IFERROR(IF(Z112="",0,Z112),"0")+IFERROR(IF(Z113="",0,Z113),"0")+IFERROR(IF(Z114="",0,Z114),"0")</f>
        <v>0.13992000000000002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8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73</v>
      </c>
      <c r="Y116" s="585">
        <f>IFERROR(SUM(Y112:Y114),"0")</f>
        <v>74.400000000000006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6</v>
      </c>
      <c r="Y118" s="584">
        <f>IFERROR(IF(X118="",0,CEILING((X118/$H118),1)*$H118),"")</f>
        <v>8.1</v>
      </c>
      <c r="Z118" s="36">
        <f>IFERROR(IF(Y118=0,"",ROUNDUP(Y118/H118,0)*0.01898),"")</f>
        <v>1.898E-2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6.38</v>
      </c>
      <c r="BN118" s="64">
        <f>IFERROR(Y118*I118/H118,"0")</f>
        <v>8.6129999999999995</v>
      </c>
      <c r="BO118" s="64">
        <f>IFERROR(1/J118*(X118/H118),"0")</f>
        <v>1.1574074074074075E-2</v>
      </c>
      <c r="BP118" s="64">
        <f>IFERROR(1/J118*(Y118/H118),"0")</f>
        <v>1.5625E-2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7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8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0.74074074074074081</v>
      </c>
      <c r="Y123" s="585">
        <f>IFERROR(Y118/H118,"0")+IFERROR(Y119/H119,"0")+IFERROR(Y120/H120,"0")+IFERROR(Y121/H121,"0")+IFERROR(Y122/H122,"0")</f>
        <v>1</v>
      </c>
      <c r="Z123" s="585">
        <f>IFERROR(IF(Z118="",0,Z118),"0")+IFERROR(IF(Z119="",0,Z119),"0")+IFERROR(IF(Z120="",0,Z120),"0")+IFERROR(IF(Z121="",0,Z121),"0")+IFERROR(IF(Z122="",0,Z122),"0")</f>
        <v>1.898E-2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8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6</v>
      </c>
      <c r="Y124" s="585">
        <f>IFERROR(SUM(Y118:Y122),"0")</f>
        <v>8.1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8"/>
      <c r="AB125" s="578"/>
      <c r="AC125" s="578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7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8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8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7"/>
      <c r="AB130" s="577"/>
      <c r="AC130" s="577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8"/>
      <c r="AB131" s="578"/>
      <c r="AC131" s="578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7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8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8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8"/>
      <c r="AB136" s="578"/>
      <c r="AC136" s="578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7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8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8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8"/>
      <c r="AB141" s="578"/>
      <c r="AC141" s="578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7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8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8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7"/>
      <c r="AB146" s="577"/>
      <c r="AC146" s="577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8"/>
      <c r="AB147" s="578"/>
      <c r="AC147" s="578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7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8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8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8"/>
      <c r="AB151" s="578"/>
      <c r="AC151" s="578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7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8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8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7"/>
      <c r="AB158" s="577"/>
      <c r="AC158" s="577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8"/>
      <c r="AB159" s="578"/>
      <c r="AC159" s="578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7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8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8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42</v>
      </c>
      <c r="Y164" s="584">
        <f t="shared" ref="Y164:Y172" si="21">IFERROR(IF(X164="",0,CEILING((X164/$H164),1)*$H164),"")</f>
        <v>42</v>
      </c>
      <c r="Z164" s="36">
        <f>IFERROR(IF(Y164=0,"",ROUNDUP(Y164/H164,0)*0.00902),"")</f>
        <v>9.0200000000000002E-2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44.699999999999996</v>
      </c>
      <c r="BN164" s="64">
        <f t="shared" ref="BN164:BN172" si="23">IFERROR(Y164*I164/H164,"0")</f>
        <v>44.699999999999996</v>
      </c>
      <c r="BO164" s="64">
        <f t="shared" ref="BO164:BO172" si="24">IFERROR(1/J164*(X164/H164),"0")</f>
        <v>7.575757575757576E-2</v>
      </c>
      <c r="BP164" s="64">
        <f t="shared" ref="BP164:BP172" si="25">IFERROR(1/J164*(Y164/H164),"0")</f>
        <v>7.575757575757576E-2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25</v>
      </c>
      <c r="Y166" s="584">
        <f t="shared" si="21"/>
        <v>25.200000000000003</v>
      </c>
      <c r="Z166" s="36">
        <f>IFERROR(IF(Y166=0,"",ROUNDUP(Y166/H166,0)*0.00902),"")</f>
        <v>5.4120000000000001E-2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26.25</v>
      </c>
      <c r="BN166" s="64">
        <f t="shared" si="23"/>
        <v>26.460000000000004</v>
      </c>
      <c r="BO166" s="64">
        <f t="shared" si="24"/>
        <v>4.5093795093795096E-2</v>
      </c>
      <c r="BP166" s="64">
        <f t="shared" si="25"/>
        <v>4.5454545454545456E-2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7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8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15.952380952380953</v>
      </c>
      <c r="Y173" s="585">
        <f>IFERROR(Y164/H164,"0")+IFERROR(Y165/H165,"0")+IFERROR(Y166/H166,"0")+IFERROR(Y167/H167,"0")+IFERROR(Y168/H168,"0")+IFERROR(Y169/H169,"0")+IFERROR(Y170/H170,"0")+IFERROR(Y171/H171,"0")+IFERROR(Y172/H172,"0")</f>
        <v>16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0.14432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8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67</v>
      </c>
      <c r="Y174" s="585">
        <f>IFERROR(SUM(Y164:Y172),"0")</f>
        <v>67.2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8"/>
      <c r="AB175" s="578"/>
      <c r="AC175" s="578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7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8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8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8"/>
      <c r="AB181" s="578"/>
      <c r="AC181" s="578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7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8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8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7"/>
      <c r="AB185" s="577"/>
      <c r="AC185" s="577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8"/>
      <c r="AB186" s="578"/>
      <c r="AC186" s="578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7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8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8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8"/>
      <c r="AB191" s="578"/>
      <c r="AC191" s="578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7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8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8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58</v>
      </c>
      <c r="Y197" s="584">
        <f t="shared" ref="Y197:Y204" si="26">IFERROR(IF(X197="",0,CEILING((X197/$H197),1)*$H197),"")</f>
        <v>59.400000000000006</v>
      </c>
      <c r="Z197" s="36">
        <f>IFERROR(IF(Y197=0,"",ROUNDUP(Y197/H197,0)*0.00902),"")</f>
        <v>9.9220000000000003E-2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60.255555555555553</v>
      </c>
      <c r="BN197" s="64">
        <f t="shared" ref="BN197:BN204" si="28">IFERROR(Y197*I197/H197,"0")</f>
        <v>61.71</v>
      </c>
      <c r="BO197" s="64">
        <f t="shared" ref="BO197:BO204" si="29">IFERROR(1/J197*(X197/H197),"0")</f>
        <v>8.1369248035914707E-2</v>
      </c>
      <c r="BP197" s="64">
        <f t="shared" ref="BP197:BP204" si="30">IFERROR(1/J197*(Y197/H197),"0")</f>
        <v>8.3333333333333343E-2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184</v>
      </c>
      <c r="Y198" s="584">
        <f t="shared" si="26"/>
        <v>189</v>
      </c>
      <c r="Z198" s="36">
        <f>IFERROR(IF(Y198=0,"",ROUNDUP(Y198/H198,0)*0.00902),"")</f>
        <v>0.31569999999999998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191.15555555555554</v>
      </c>
      <c r="BN198" s="64">
        <f t="shared" si="28"/>
        <v>196.35</v>
      </c>
      <c r="BO198" s="64">
        <f t="shared" si="29"/>
        <v>0.25813692480359146</v>
      </c>
      <c r="BP198" s="64">
        <f t="shared" si="30"/>
        <v>0.26515151515151514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154</v>
      </c>
      <c r="Y200" s="584">
        <f t="shared" si="26"/>
        <v>156.60000000000002</v>
      </c>
      <c r="Z200" s="36">
        <f>IFERROR(IF(Y200=0,"",ROUNDUP(Y200/H200,0)*0.00902),"")</f>
        <v>0.26158000000000003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159.98888888888888</v>
      </c>
      <c r="BN200" s="64">
        <f t="shared" si="28"/>
        <v>162.69000000000003</v>
      </c>
      <c r="BO200" s="64">
        <f t="shared" si="29"/>
        <v>0.21604938271604937</v>
      </c>
      <c r="BP200" s="64">
        <f t="shared" si="30"/>
        <v>0.21969696969696972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7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8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73.333333333333329</v>
      </c>
      <c r="Y205" s="585">
        <f>IFERROR(Y197/H197,"0")+IFERROR(Y198/H198,"0")+IFERROR(Y199/H199,"0")+IFERROR(Y200/H200,"0")+IFERROR(Y201/H201,"0")+IFERROR(Y202/H202,"0")+IFERROR(Y203/H203,"0")+IFERROR(Y204/H204,"0")</f>
        <v>75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0.67649999999999999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8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396</v>
      </c>
      <c r="Y206" s="585">
        <f>IFERROR(SUM(Y197:Y204),"0")</f>
        <v>405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8"/>
      <c r="AB207" s="578"/>
      <c r="AC207" s="578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30</v>
      </c>
      <c r="Y210" s="584">
        <f t="shared" si="31"/>
        <v>34.799999999999997</v>
      </c>
      <c r="Z210" s="36">
        <f>IFERROR(IF(Y210=0,"",ROUNDUP(Y210/H210,0)*0.01898),"")</f>
        <v>7.5920000000000001E-2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31.789655172413795</v>
      </c>
      <c r="BN210" s="64">
        <f t="shared" si="33"/>
        <v>36.875999999999998</v>
      </c>
      <c r="BO210" s="64">
        <f t="shared" si="34"/>
        <v>5.387931034482759E-2</v>
      </c>
      <c r="BP210" s="64">
        <f t="shared" si="35"/>
        <v>6.25E-2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78</v>
      </c>
      <c r="Y211" s="584">
        <f t="shared" si="31"/>
        <v>79.2</v>
      </c>
      <c r="Z211" s="36">
        <f t="shared" ref="Z211:Z216" si="36">IFERROR(IF(Y211=0,"",ROUNDUP(Y211/H211,0)*0.00651),"")</f>
        <v>0.21482999999999999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86.775000000000006</v>
      </c>
      <c r="BN211" s="64">
        <f t="shared" si="33"/>
        <v>88.11</v>
      </c>
      <c r="BO211" s="64">
        <f t="shared" si="34"/>
        <v>0.17857142857142858</v>
      </c>
      <c r="BP211" s="64">
        <f t="shared" si="35"/>
        <v>0.18131868131868134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98</v>
      </c>
      <c r="Y216" s="584">
        <f t="shared" si="31"/>
        <v>98.399999999999991</v>
      </c>
      <c r="Z216" s="36">
        <f t="shared" si="36"/>
        <v>0.26690999999999998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108.535</v>
      </c>
      <c r="BN216" s="64">
        <f t="shared" si="33"/>
        <v>108.97799999999999</v>
      </c>
      <c r="BO216" s="64">
        <f t="shared" si="34"/>
        <v>0.22435897435897439</v>
      </c>
      <c r="BP216" s="64">
        <f t="shared" si="35"/>
        <v>0.22527472527472528</v>
      </c>
    </row>
    <row r="217" spans="1:68" x14ac:dyDescent="0.2">
      <c r="A217" s="607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8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76.781609195402297</v>
      </c>
      <c r="Y217" s="585">
        <f>IFERROR(Y208/H208,"0")+IFERROR(Y209/H209,"0")+IFERROR(Y210/H210,"0")+IFERROR(Y211/H211,"0")+IFERROR(Y212/H212,"0")+IFERROR(Y213/H213,"0")+IFERROR(Y214/H214,"0")+IFERROR(Y215/H215,"0")+IFERROR(Y216/H216,"0")</f>
        <v>78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0.55766000000000004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8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206</v>
      </c>
      <c r="Y218" s="585">
        <f>IFERROR(SUM(Y208:Y216),"0")</f>
        <v>212.39999999999998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19</v>
      </c>
      <c r="Y220" s="584">
        <f>IFERROR(IF(X220="",0,CEILING((X220/$H220),1)*$H220),"")</f>
        <v>19.2</v>
      </c>
      <c r="Z220" s="36">
        <f>IFERROR(IF(Y220=0,"",ROUNDUP(Y220/H220,0)*0.00651),"")</f>
        <v>5.2080000000000001E-2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20.995000000000005</v>
      </c>
      <c r="BN220" s="64">
        <f>IFERROR(Y220*I220/H220,"0")</f>
        <v>21.216000000000001</v>
      </c>
      <c r="BO220" s="64">
        <f>IFERROR(1/J220*(X220/H220),"0")</f>
        <v>4.3498168498168503E-2</v>
      </c>
      <c r="BP220" s="64">
        <f>IFERROR(1/J220*(Y220/H220),"0")</f>
        <v>4.3956043956043959E-2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36</v>
      </c>
      <c r="Y221" s="584">
        <f>IFERROR(IF(X221="",0,CEILING((X221/$H221),1)*$H221),"")</f>
        <v>36</v>
      </c>
      <c r="Z221" s="36">
        <f>IFERROR(IF(Y221=0,"",ROUNDUP(Y221/H221,0)*0.00651),"")</f>
        <v>9.7650000000000001E-2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39.780000000000008</v>
      </c>
      <c r="BN221" s="64">
        <f>IFERROR(Y221*I221/H221,"0")</f>
        <v>39.780000000000008</v>
      </c>
      <c r="BO221" s="64">
        <f>IFERROR(1/J221*(X221/H221),"0")</f>
        <v>8.241758241758243E-2</v>
      </c>
      <c r="BP221" s="64">
        <f>IFERROR(1/J221*(Y221/H221),"0")</f>
        <v>8.241758241758243E-2</v>
      </c>
    </row>
    <row r="222" spans="1:68" x14ac:dyDescent="0.2">
      <c r="A222" s="607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8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22.916666666666668</v>
      </c>
      <c r="Y222" s="585">
        <f>IFERROR(Y220/H220,"0")+IFERROR(Y221/H221,"0")</f>
        <v>23</v>
      </c>
      <c r="Z222" s="585">
        <f>IFERROR(IF(Z220="",0,Z220),"0")+IFERROR(IF(Z221="",0,Z221),"0")</f>
        <v>0.14973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8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55</v>
      </c>
      <c r="Y223" s="585">
        <f>IFERROR(SUM(Y220:Y221),"0")</f>
        <v>55.2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7"/>
      <c r="AB224" s="577"/>
      <c r="AC224" s="577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8"/>
      <c r="AB225" s="578"/>
      <c r="AC225" s="578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7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8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8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8"/>
      <c r="AB235" s="578"/>
      <c r="AC235" s="578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7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8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8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8"/>
      <c r="AB240" s="578"/>
      <c r="AC240" s="578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8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8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8"/>
      <c r="AB245" s="578"/>
      <c r="AC245" s="578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5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8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8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7"/>
      <c r="AB254" s="577"/>
      <c r="AC254" s="577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8"/>
      <c r="AB255" s="578"/>
      <c r="AC255" s="578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8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8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7"/>
      <c r="AB263" s="577"/>
      <c r="AC263" s="577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8"/>
      <c r="AB264" s="578"/>
      <c r="AC264" s="578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8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8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7"/>
      <c r="AB271" s="577"/>
      <c r="AC271" s="577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8"/>
      <c r="AB272" s="578"/>
      <c r="AC272" s="578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8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8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7"/>
      <c r="AB278" s="577"/>
      <c r="AC278" s="577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8"/>
      <c r="AB279" s="578"/>
      <c r="AC279" s="578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8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8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8"/>
      <c r="AB283" s="578"/>
      <c r="AC283" s="578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8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8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7"/>
      <c r="AB287" s="577"/>
      <c r="AC287" s="577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8"/>
      <c r="AB288" s="578"/>
      <c r="AC288" s="578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8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8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7"/>
      <c r="AB292" s="577"/>
      <c r="AC292" s="577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8"/>
      <c r="AB293" s="578"/>
      <c r="AC293" s="578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8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8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8"/>
      <c r="AB302" s="578"/>
      <c r="AC302" s="578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8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8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8"/>
      <c r="AB312" s="578"/>
      <c r="AC312" s="578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8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8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79</v>
      </c>
      <c r="Y322" s="584">
        <f>IFERROR(IF(X322="",0,CEILING((X322/$H322),1)*$H322),"")</f>
        <v>85.8</v>
      </c>
      <c r="Z322" s="36">
        <f>IFERROR(IF(Y322=0,"",ROUNDUP(Y322/H322,0)*0.01898),"")</f>
        <v>0.20877999999999999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84.256538461538469</v>
      </c>
      <c r="BN322" s="64">
        <f>IFERROR(Y322*I322/H322,"0")</f>
        <v>91.509000000000015</v>
      </c>
      <c r="BO322" s="64">
        <f>IFERROR(1/J322*(X322/H322),"0")</f>
        <v>0.15825320512820512</v>
      </c>
      <c r="BP322" s="64">
        <f>IFERROR(1/J322*(Y322/H322),"0")</f>
        <v>0.171875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8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10.128205128205128</v>
      </c>
      <c r="Y324" s="585">
        <f>IFERROR(Y321/H321,"0")+IFERROR(Y322/H322,"0")+IFERROR(Y323/H323,"0")</f>
        <v>11</v>
      </c>
      <c r="Z324" s="585">
        <f>IFERROR(IF(Z321="",0,Z321),"0")+IFERROR(IF(Z322="",0,Z322),"0")+IFERROR(IF(Z323="",0,Z323),"0")</f>
        <v>0.20877999999999999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8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79</v>
      </c>
      <c r="Y325" s="585">
        <f>IFERROR(SUM(Y321:Y323),"0")</f>
        <v>85.8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8"/>
      <c r="AB326" s="578"/>
      <c r="AC326" s="578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8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8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8"/>
      <c r="AB334" s="578"/>
      <c r="AC334" s="578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8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8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7"/>
      <c r="AB340" s="577"/>
      <c r="AC340" s="577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8"/>
      <c r="AB341" s="578"/>
      <c r="AC341" s="578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8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8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7"/>
      <c r="AB348" s="577"/>
      <c r="AC348" s="577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391</v>
      </c>
      <c r="Y351" s="584">
        <f t="shared" si="58"/>
        <v>405</v>
      </c>
      <c r="Z351" s="36">
        <f>IFERROR(IF(Y351=0,"",ROUNDUP(Y351/H351,0)*0.02175),"")</f>
        <v>0.58724999999999994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403.512</v>
      </c>
      <c r="BN351" s="64">
        <f t="shared" si="60"/>
        <v>417.96000000000004</v>
      </c>
      <c r="BO351" s="64">
        <f t="shared" si="61"/>
        <v>0.54305555555555551</v>
      </c>
      <c r="BP351" s="64">
        <f t="shared" si="62"/>
        <v>0.5625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453</v>
      </c>
      <c r="Y352" s="584">
        <f t="shared" si="58"/>
        <v>465</v>
      </c>
      <c r="Z352" s="36">
        <f>IFERROR(IF(Y352=0,"",ROUNDUP(Y352/H352,0)*0.02175),"")</f>
        <v>0.6742499999999999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467.49600000000004</v>
      </c>
      <c r="BN352" s="64">
        <f t="shared" si="60"/>
        <v>479.88</v>
      </c>
      <c r="BO352" s="64">
        <f t="shared" si="61"/>
        <v>0.62916666666666665</v>
      </c>
      <c r="BP352" s="64">
        <f t="shared" si="62"/>
        <v>0.64583333333333326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297</v>
      </c>
      <c r="Y353" s="584">
        <f t="shared" si="58"/>
        <v>300</v>
      </c>
      <c r="Z353" s="36">
        <f>IFERROR(IF(Y353=0,"",ROUNDUP(Y353/H353,0)*0.02175),"")</f>
        <v>0.43499999999999994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306.50400000000002</v>
      </c>
      <c r="BN353" s="64">
        <f t="shared" si="60"/>
        <v>309.60000000000002</v>
      </c>
      <c r="BO353" s="64">
        <f t="shared" si="61"/>
        <v>0.41249999999999998</v>
      </c>
      <c r="BP353" s="64">
        <f t="shared" si="62"/>
        <v>0.41666666666666663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8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76.066666666666663</v>
      </c>
      <c r="Y357" s="585">
        <f>IFERROR(Y350/H350,"0")+IFERROR(Y351/H351,"0")+IFERROR(Y352/H352,"0")+IFERROR(Y353/H353,"0")+IFERROR(Y354/H354,"0")+IFERROR(Y355/H355,"0")+IFERROR(Y356/H356,"0")</f>
        <v>78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1.6964999999999999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8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1141</v>
      </c>
      <c r="Y358" s="585">
        <f>IFERROR(SUM(Y350:Y356),"0")</f>
        <v>1170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8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8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8"/>
      <c r="AB364" s="578"/>
      <c r="AC364" s="578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15</v>
      </c>
      <c r="Y366" s="584">
        <f>IFERROR(IF(X366="",0,CEILING((X366/$H366),1)*$H366),"")</f>
        <v>18</v>
      </c>
      <c r="Z366" s="36">
        <f>IFERROR(IF(Y366=0,"",ROUNDUP(Y366/H366,0)*0.01898),"")</f>
        <v>3.7960000000000001E-2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15.865</v>
      </c>
      <c r="BN366" s="64">
        <f>IFERROR(Y366*I366/H366,"0")</f>
        <v>19.038</v>
      </c>
      <c r="BO366" s="64">
        <f>IFERROR(1/J366*(X366/H366),"0")</f>
        <v>2.6041666666666668E-2</v>
      </c>
      <c r="BP366" s="64">
        <f>IFERROR(1/J366*(Y366/H366),"0")</f>
        <v>3.125E-2</v>
      </c>
    </row>
    <row r="367" spans="1:68" x14ac:dyDescent="0.2">
      <c r="A367" s="60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8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1.6666666666666667</v>
      </c>
      <c r="Y367" s="585">
        <f>IFERROR(Y365/H365,"0")+IFERROR(Y366/H366,"0")</f>
        <v>2</v>
      </c>
      <c r="Z367" s="585">
        <f>IFERROR(IF(Z365="",0,Z365),"0")+IFERROR(IF(Z366="",0,Z366),"0")</f>
        <v>3.7960000000000001E-2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8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15</v>
      </c>
      <c r="Y368" s="585">
        <f>IFERROR(SUM(Y365:Y366),"0")</f>
        <v>18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40</v>
      </c>
      <c r="Y370" s="584">
        <f>IFERROR(IF(X370="",0,CEILING((X370/$H370),1)*$H370),"")</f>
        <v>45</v>
      </c>
      <c r="Z370" s="36">
        <f>IFERROR(IF(Y370=0,"",ROUNDUP(Y370/H370,0)*0.01898),"")</f>
        <v>9.4899999999999998E-2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42.306666666666665</v>
      </c>
      <c r="BN370" s="64">
        <f>IFERROR(Y370*I370/H370,"0")</f>
        <v>47.594999999999999</v>
      </c>
      <c r="BO370" s="64">
        <f>IFERROR(1/J370*(X370/H370),"0")</f>
        <v>6.9444444444444448E-2</v>
      </c>
      <c r="BP370" s="64">
        <f>IFERROR(1/J370*(Y370/H370),"0")</f>
        <v>7.8125E-2</v>
      </c>
    </row>
    <row r="371" spans="1:68" x14ac:dyDescent="0.2">
      <c r="A371" s="60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8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4.4444444444444446</v>
      </c>
      <c r="Y371" s="585">
        <f>IFERROR(Y370/H370,"0")</f>
        <v>5</v>
      </c>
      <c r="Z371" s="585">
        <f>IFERROR(IF(Z370="",0,Z370),"0")</f>
        <v>9.4899999999999998E-2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8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40</v>
      </c>
      <c r="Y372" s="585">
        <f>IFERROR(SUM(Y370:Y370),"0")</f>
        <v>45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7"/>
      <c r="AB373" s="577"/>
      <c r="AC373" s="577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8"/>
      <c r="AB374" s="578"/>
      <c r="AC374" s="578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8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8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8"/>
      <c r="AB381" s="578"/>
      <c r="AC381" s="578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8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8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113</v>
      </c>
      <c r="Y386" s="584">
        <f>IFERROR(IF(X386="",0,CEILING((X386/$H386),1)*$H386),"")</f>
        <v>117</v>
      </c>
      <c r="Z386" s="36">
        <f>IFERROR(IF(Y386=0,"",ROUNDUP(Y386/H386,0)*0.01898),"")</f>
        <v>0.24674000000000001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119.51633333333332</v>
      </c>
      <c r="BN386" s="64">
        <f>IFERROR(Y386*I386/H386,"0")</f>
        <v>123.747</v>
      </c>
      <c r="BO386" s="64">
        <f>IFERROR(1/J386*(X386/H386),"0")</f>
        <v>0.19618055555555555</v>
      </c>
      <c r="BP386" s="64">
        <f>IFERROR(1/J386*(Y386/H386),"0")</f>
        <v>0.203125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8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12.555555555555555</v>
      </c>
      <c r="Y388" s="585">
        <f>IFERROR(Y386/H386,"0")+IFERROR(Y387/H387,"0")</f>
        <v>13</v>
      </c>
      <c r="Z388" s="585">
        <f>IFERROR(IF(Z386="",0,Z386),"0")+IFERROR(IF(Z387="",0,Z387),"0")</f>
        <v>0.24674000000000001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8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113</v>
      </c>
      <c r="Y389" s="585">
        <f>IFERROR(SUM(Y386:Y387),"0")</f>
        <v>117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8"/>
      <c r="AB390" s="578"/>
      <c r="AC390" s="578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8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8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7"/>
      <c r="AB395" s="577"/>
      <c r="AC395" s="577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8"/>
      <c r="AB396" s="578"/>
      <c r="AC396" s="578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8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8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8"/>
      <c r="AB409" s="578"/>
      <c r="AC409" s="578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8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8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7"/>
      <c r="AB414" s="577"/>
      <c r="AC414" s="577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8"/>
      <c r="AB415" s="578"/>
      <c r="AC415" s="578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8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8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8"/>
      <c r="AB420" s="578"/>
      <c r="AC420" s="578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138</v>
      </c>
      <c r="Y421" s="584">
        <f>IFERROR(IF(X421="",0,CEILING((X421/$H421),1)*$H421),"")</f>
        <v>140.4</v>
      </c>
      <c r="Z421" s="36">
        <f>IFERROR(IF(Y421=0,"",ROUNDUP(Y421/H421,0)*0.00902),"")</f>
        <v>0.23452000000000001</v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143.36666666666667</v>
      </c>
      <c r="BN421" s="64">
        <f>IFERROR(Y421*I421/H421,"0")</f>
        <v>145.86000000000001</v>
      </c>
      <c r="BO421" s="64">
        <f>IFERROR(1/J421*(X421/H421),"0")</f>
        <v>0.19360269360269358</v>
      </c>
      <c r="BP421" s="64">
        <f>IFERROR(1/J421*(Y421/H421),"0")</f>
        <v>0.19696969696969696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8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25.555555555555554</v>
      </c>
      <c r="Y425" s="585">
        <f>IFERROR(Y421/H421,"0")+IFERROR(Y422/H422,"0")+IFERROR(Y423/H423,"0")+IFERROR(Y424/H424,"0")</f>
        <v>26</v>
      </c>
      <c r="Z425" s="585">
        <f>IFERROR(IF(Z421="",0,Z421),"0")+IFERROR(IF(Z422="",0,Z422),"0")+IFERROR(IF(Z423="",0,Z423),"0")+IFERROR(IF(Z424="",0,Z424),"0")</f>
        <v>0.23452000000000001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8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138</v>
      </c>
      <c r="Y426" s="585">
        <f>IFERROR(SUM(Y421:Y424),"0")</f>
        <v>140.4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7"/>
      <c r="AB427" s="577"/>
      <c r="AC427" s="577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8"/>
      <c r="AB428" s="578"/>
      <c r="AC428" s="578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4</v>
      </c>
      <c r="Y429" s="584">
        <f>IFERROR(IF(X429="",0,CEILING((X429/$H429),1)*$H429),"")</f>
        <v>4.8</v>
      </c>
      <c r="Z429" s="36">
        <f>IFERROR(IF(Y429=0,"",ROUNDUP(Y429/H429,0)*0.00651),"")</f>
        <v>2.6040000000000001E-2</v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7.0000000000000009</v>
      </c>
      <c r="BN429" s="64">
        <f>IFERROR(Y429*I429/H429,"0")</f>
        <v>8.4</v>
      </c>
      <c r="BO429" s="64">
        <f>IFERROR(1/J429*(X429/H429),"0")</f>
        <v>1.8315018315018316E-2</v>
      </c>
      <c r="BP429" s="64">
        <f>IFERROR(1/J429*(Y429/H429),"0")</f>
        <v>2.197802197802198E-2</v>
      </c>
    </row>
    <row r="430" spans="1:68" x14ac:dyDescent="0.2">
      <c r="A430" s="60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8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3.3333333333333335</v>
      </c>
      <c r="Y430" s="585">
        <f>IFERROR(Y429/H429,"0")</f>
        <v>4</v>
      </c>
      <c r="Z430" s="585">
        <f>IFERROR(IF(Z429="",0,Z429),"0")</f>
        <v>2.6040000000000001E-2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8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4</v>
      </c>
      <c r="Y431" s="585">
        <f>IFERROR(SUM(Y429:Y429),"0")</f>
        <v>4.8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7"/>
      <c r="AB432" s="577"/>
      <c r="AC432" s="577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8"/>
      <c r="AB433" s="578"/>
      <c r="AC433" s="578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8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8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7"/>
      <c r="AB438" s="577"/>
      <c r="AC438" s="577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21</v>
      </c>
      <c r="Y440" s="584">
        <f t="shared" ref="Y440:Y454" si="69">IFERROR(IF(X440="",0,CEILING((X440/$H440),1)*$H440),"")</f>
        <v>21.12</v>
      </c>
      <c r="Z440" s="36">
        <f t="shared" ref="Z440:Z446" si="70">IFERROR(IF(Y440=0,"",ROUNDUP(Y440/H440,0)*0.01196),"")</f>
        <v>4.7840000000000001E-2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22.43181818181818</v>
      </c>
      <c r="BN440" s="64">
        <f t="shared" ref="BN440:BN454" si="72">IFERROR(Y440*I440/H440,"0")</f>
        <v>22.56</v>
      </c>
      <c r="BO440" s="64">
        <f t="shared" ref="BO440:BO454" si="73">IFERROR(1/J440*(X440/H440),"0")</f>
        <v>3.8243006993006992E-2</v>
      </c>
      <c r="BP440" s="64">
        <f t="shared" ref="BP440:BP454" si="74">IFERROR(1/J440*(Y440/H440),"0")</f>
        <v>3.8461538461538464E-2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66</v>
      </c>
      <c r="Y442" s="584">
        <f t="shared" si="69"/>
        <v>68.64</v>
      </c>
      <c r="Z442" s="36">
        <f t="shared" si="70"/>
        <v>0.15548000000000001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70.499999999999986</v>
      </c>
      <c r="BN442" s="64">
        <f t="shared" si="72"/>
        <v>73.319999999999993</v>
      </c>
      <c r="BO442" s="64">
        <f t="shared" si="73"/>
        <v>0.1201923076923077</v>
      </c>
      <c r="BP442" s="64">
        <f t="shared" si="74"/>
        <v>0.125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122</v>
      </c>
      <c r="Y445" s="584">
        <f t="shared" si="69"/>
        <v>126.72</v>
      </c>
      <c r="Z445" s="36">
        <f t="shared" si="70"/>
        <v>0.28704000000000002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130.31818181818178</v>
      </c>
      <c r="BN445" s="64">
        <f t="shared" si="72"/>
        <v>135.35999999999999</v>
      </c>
      <c r="BO445" s="64">
        <f t="shared" si="73"/>
        <v>0.22217365967365968</v>
      </c>
      <c r="BP445" s="64">
        <f t="shared" si="74"/>
        <v>0.23076923076923078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7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8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39.583333333333329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41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0.49036000000000002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8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209</v>
      </c>
      <c r="Y456" s="585">
        <f>IFERROR(SUM(Y440:Y454),"0")</f>
        <v>216.48000000000002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7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8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8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47</v>
      </c>
      <c r="Y464" s="584">
        <f t="shared" ref="Y464:Y470" si="75">IFERROR(IF(X464="",0,CEILING((X464/$H464),1)*$H464),"")</f>
        <v>47.52</v>
      </c>
      <c r="Z464" s="36">
        <f>IFERROR(IF(Y464=0,"",ROUNDUP(Y464/H464,0)*0.01196),"")</f>
        <v>0.10764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50.204545454545446</v>
      </c>
      <c r="BN464" s="64">
        <f t="shared" ref="BN464:BN470" si="77">IFERROR(Y464*I464/H464,"0")</f>
        <v>50.760000000000005</v>
      </c>
      <c r="BO464" s="64">
        <f t="shared" ref="BO464:BO470" si="78">IFERROR(1/J464*(X464/H464),"0")</f>
        <v>8.559149184149184E-2</v>
      </c>
      <c r="BP464" s="64">
        <f t="shared" ref="BP464:BP470" si="79">IFERROR(1/J464*(Y464/H464),"0")</f>
        <v>8.6538461538461536E-2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57</v>
      </c>
      <c r="Y465" s="584">
        <f t="shared" si="75"/>
        <v>58.080000000000005</v>
      </c>
      <c r="Z465" s="36">
        <f>IFERROR(IF(Y465=0,"",ROUNDUP(Y465/H465,0)*0.01196),"")</f>
        <v>0.13156000000000001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60.886363636363626</v>
      </c>
      <c r="BN465" s="64">
        <f t="shared" si="77"/>
        <v>62.040000000000006</v>
      </c>
      <c r="BO465" s="64">
        <f t="shared" si="78"/>
        <v>0.10380244755244755</v>
      </c>
      <c r="BP465" s="64">
        <f t="shared" si="79"/>
        <v>0.10576923076923078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7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8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19.696969696969695</v>
      </c>
      <c r="Y471" s="585">
        <f>IFERROR(Y464/H464,"0")+IFERROR(Y465/H465,"0")+IFERROR(Y466/H466,"0")+IFERROR(Y467/H467,"0")+IFERROR(Y468/H468,"0")+IFERROR(Y469/H469,"0")+IFERROR(Y470/H470,"0")</f>
        <v>20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0.23920000000000002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8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104</v>
      </c>
      <c r="Y472" s="585">
        <f>IFERROR(SUM(Y464:Y470),"0")</f>
        <v>105.60000000000001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8"/>
      <c r="AB473" s="578"/>
      <c r="AC473" s="578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7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8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8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7"/>
      <c r="AB480" s="577"/>
      <c r="AC480" s="577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8"/>
      <c r="AB481" s="578"/>
      <c r="AC481" s="578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8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9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8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8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8"/>
      <c r="AB488" s="578"/>
      <c r="AC488" s="578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7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8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8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8"/>
      <c r="AB495" s="578"/>
      <c r="AC495" s="578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8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6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8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8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8"/>
      <c r="AB500" s="578"/>
      <c r="AC500" s="578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9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1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8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8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8"/>
      <c r="AB506" s="578"/>
      <c r="AC506" s="578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1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8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8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7"/>
      <c r="AB513" s="577"/>
      <c r="AC513" s="577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8"/>
      <c r="AB514" s="578"/>
      <c r="AC514" s="578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8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8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5"/>
      <c r="R518" s="715"/>
      <c r="S518" s="715"/>
      <c r="T518" s="715"/>
      <c r="U518" s="715"/>
      <c r="V518" s="716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3099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3194.38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5"/>
      <c r="R519" s="715"/>
      <c r="S519" s="715"/>
      <c r="T519" s="715"/>
      <c r="U519" s="715"/>
      <c r="V519" s="716"/>
      <c r="W519" s="37" t="s">
        <v>69</v>
      </c>
      <c r="X519" s="585">
        <f>IFERROR(SUM(BM22:BM515),"0")</f>
        <v>3249.8865967724805</v>
      </c>
      <c r="Y519" s="585">
        <f>IFERROR(SUM(BN22:BN515),"0")</f>
        <v>3350.4880000000003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5"/>
      <c r="R520" s="715"/>
      <c r="S520" s="715"/>
      <c r="T520" s="715"/>
      <c r="U520" s="715"/>
      <c r="V520" s="716"/>
      <c r="W520" s="37" t="s">
        <v>803</v>
      </c>
      <c r="X520" s="38">
        <f>ROUNDUP(SUM(BO22:BO515),0)</f>
        <v>5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5"/>
      <c r="R521" s="715"/>
      <c r="S521" s="715"/>
      <c r="T521" s="715"/>
      <c r="U521" s="715"/>
      <c r="V521" s="716"/>
      <c r="W521" s="37" t="s">
        <v>69</v>
      </c>
      <c r="X521" s="585">
        <f>GrossWeightTotal+PalletQtyTotal*25</f>
        <v>3374.8865967724805</v>
      </c>
      <c r="Y521" s="585">
        <f>GrossWeightTotalR+PalletQtyTotalR*25</f>
        <v>3500.4880000000003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5"/>
      <c r="R522" s="715"/>
      <c r="S522" s="715"/>
      <c r="T522" s="715"/>
      <c r="U522" s="715"/>
      <c r="V522" s="716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446.2309903697834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459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5"/>
      <c r="R523" s="715"/>
      <c r="S523" s="715"/>
      <c r="T523" s="715"/>
      <c r="U523" s="715"/>
      <c r="V523" s="716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5.8256299999999994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92" t="s">
        <v>100</v>
      </c>
      <c r="D525" s="736"/>
      <c r="E525" s="736"/>
      <c r="F525" s="736"/>
      <c r="G525" s="736"/>
      <c r="H525" s="640"/>
      <c r="I525" s="592" t="s">
        <v>258</v>
      </c>
      <c r="J525" s="736"/>
      <c r="K525" s="736"/>
      <c r="L525" s="736"/>
      <c r="M525" s="736"/>
      <c r="N525" s="736"/>
      <c r="O525" s="736"/>
      <c r="P525" s="736"/>
      <c r="Q525" s="736"/>
      <c r="R525" s="736"/>
      <c r="S525" s="640"/>
      <c r="T525" s="592" t="s">
        <v>550</v>
      </c>
      <c r="U525" s="640"/>
      <c r="V525" s="592" t="s">
        <v>607</v>
      </c>
      <c r="W525" s="736"/>
      <c r="X525" s="736"/>
      <c r="Y525" s="640"/>
      <c r="Z525" s="575" t="s">
        <v>666</v>
      </c>
      <c r="AA525" s="592" t="s">
        <v>736</v>
      </c>
      <c r="AB525" s="640"/>
      <c r="AC525" s="52"/>
      <c r="AF525" s="576"/>
    </row>
    <row r="526" spans="1:68" ht="14.25" customHeight="1" thickTop="1" x14ac:dyDescent="0.2">
      <c r="A526" s="853" t="s">
        <v>809</v>
      </c>
      <c r="B526" s="592" t="s">
        <v>62</v>
      </c>
      <c r="C526" s="592" t="s">
        <v>101</v>
      </c>
      <c r="D526" s="592" t="s">
        <v>116</v>
      </c>
      <c r="E526" s="592" t="s">
        <v>176</v>
      </c>
      <c r="F526" s="592" t="s">
        <v>199</v>
      </c>
      <c r="G526" s="592" t="s">
        <v>234</v>
      </c>
      <c r="H526" s="592" t="s">
        <v>100</v>
      </c>
      <c r="I526" s="592" t="s">
        <v>259</v>
      </c>
      <c r="J526" s="592" t="s">
        <v>299</v>
      </c>
      <c r="K526" s="592" t="s">
        <v>360</v>
      </c>
      <c r="L526" s="592" t="s">
        <v>403</v>
      </c>
      <c r="M526" s="592" t="s">
        <v>419</v>
      </c>
      <c r="N526" s="576"/>
      <c r="O526" s="592" t="s">
        <v>432</v>
      </c>
      <c r="P526" s="592" t="s">
        <v>442</v>
      </c>
      <c r="Q526" s="592" t="s">
        <v>449</v>
      </c>
      <c r="R526" s="592" t="s">
        <v>454</v>
      </c>
      <c r="S526" s="592" t="s">
        <v>540</v>
      </c>
      <c r="T526" s="592" t="s">
        <v>551</v>
      </c>
      <c r="U526" s="592" t="s">
        <v>585</v>
      </c>
      <c r="V526" s="592" t="s">
        <v>608</v>
      </c>
      <c r="W526" s="592" t="s">
        <v>640</v>
      </c>
      <c r="X526" s="592" t="s">
        <v>658</v>
      </c>
      <c r="Y526" s="592" t="s">
        <v>662</v>
      </c>
      <c r="Z526" s="592" t="s">
        <v>666</v>
      </c>
      <c r="AA526" s="592" t="s">
        <v>736</v>
      </c>
      <c r="AB526" s="592" t="s">
        <v>795</v>
      </c>
      <c r="AC526" s="52"/>
      <c r="AF526" s="576"/>
    </row>
    <row r="527" spans="1:68" ht="13.5" customHeight="1" thickBot="1" x14ac:dyDescent="0.25">
      <c r="A527" s="854"/>
      <c r="B527" s="593"/>
      <c r="C527" s="593"/>
      <c r="D527" s="593"/>
      <c r="E527" s="593"/>
      <c r="F527" s="593"/>
      <c r="G527" s="593"/>
      <c r="H527" s="593"/>
      <c r="I527" s="593"/>
      <c r="J527" s="593"/>
      <c r="K527" s="593"/>
      <c r="L527" s="593"/>
      <c r="M527" s="593"/>
      <c r="N527" s="576"/>
      <c r="O527" s="593"/>
      <c r="P527" s="593"/>
      <c r="Q527" s="593"/>
      <c r="R527" s="593"/>
      <c r="S527" s="593"/>
      <c r="T527" s="593"/>
      <c r="U527" s="593"/>
      <c r="V527" s="593"/>
      <c r="W527" s="593"/>
      <c r="X527" s="593"/>
      <c r="Y527" s="593"/>
      <c r="Z527" s="593"/>
      <c r="AA527" s="593"/>
      <c r="AB527" s="593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108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78.400000000000006</v>
      </c>
      <c r="E528" s="46">
        <f>IFERROR(Y89*1,"0")+IFERROR(Y90*1,"0")+IFERROR(Y91*1,"0")+IFERROR(Y95*1,"0")+IFERROR(Y96*1,"0")+IFERROR(Y97*1,"0")+IFERROR(Y98*1,"0")+IFERROR(Y99*1,"0")+IFERROR(Y100*1,"0")</f>
        <v>151.20000000000002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213.9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67.2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672.6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85.8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1233</v>
      </c>
      <c r="U528" s="46">
        <f>IFERROR(Y375*1,"0")+IFERROR(Y376*1,"0")+IFERROR(Y377*1,"0")+IFERROR(Y378*1,"0")+IFERROR(Y382*1,"0")+IFERROR(Y386*1,"0")+IFERROR(Y387*1,"0")+IFERROR(Y391*1,"0")</f>
        <v>117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140.4</v>
      </c>
      <c r="X528" s="46">
        <f>IFERROR(Y429*1,"0")</f>
        <v>4.8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322.08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A44:O45"/>
    <mergeCell ref="A103:Z103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A51:Z51"/>
    <mergeCell ref="D105:E105"/>
    <mergeCell ref="A349:Z349"/>
    <mergeCell ref="D170:E170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P494:V494"/>
    <mergeCell ref="A175:Z175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A9:C9"/>
    <mergeCell ref="P321:T321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H10:M10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D509:E509"/>
    <mergeCell ref="P96:T96"/>
    <mergeCell ref="H17:H18"/>
    <mergeCell ref="P90:T90"/>
    <mergeCell ref="A146:Z146"/>
    <mergeCell ref="D204:E204"/>
    <mergeCell ref="P503:T503"/>
    <mergeCell ref="D198:E198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465:T465"/>
    <mergeCell ref="P286:V286"/>
    <mergeCell ref="D485:E485"/>
    <mergeCell ref="P149:V149"/>
    <mergeCell ref="D137:E137"/>
    <mergeCell ref="P216:T216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P431:V431"/>
    <mergeCell ref="P358:V358"/>
    <mergeCell ref="P421:T421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D460:E460"/>
    <mergeCell ref="D106:E106"/>
    <mergeCell ref="D416:E416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P408:V408"/>
    <mergeCell ref="A338:O339"/>
    <mergeCell ref="P208:T208"/>
    <mergeCell ref="P450:T450"/>
    <mergeCell ref="A430:O431"/>
    <mergeCell ref="D352:E352"/>
    <mergeCell ref="D91:E91"/>
    <mergeCell ref="D327:E327"/>
    <mergeCell ref="P210:T210"/>
    <mergeCell ref="A367:O368"/>
    <mergeCell ref="D398:E398"/>
    <mergeCell ref="D454:E454"/>
    <mergeCell ref="P308:T308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P411:T411"/>
    <mergeCell ref="P467:T467"/>
    <mergeCell ref="P442:T442"/>
    <mergeCell ref="D448:E448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26:E26"/>
    <mergeCell ref="D148:E148"/>
    <mergeCell ref="P403:T403"/>
    <mergeCell ref="P378:T378"/>
    <mergeCell ref="P55:T55"/>
    <mergeCell ref="A324:O325"/>
    <mergeCell ref="P182:T182"/>
    <mergeCell ref="P102:V102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P367:V367"/>
    <mergeCell ref="D27:E27"/>
    <mergeCell ref="P15:T16"/>
    <mergeCell ref="P43:T43"/>
    <mergeCell ref="P65:V65"/>
    <mergeCell ref="A12:M1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D526:D527"/>
    <mergeCell ref="P192:T192"/>
    <mergeCell ref="P277:V277"/>
    <mergeCell ref="D100:E100"/>
    <mergeCell ref="P113:T113"/>
    <mergeCell ref="P284:T284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D474:E474"/>
    <mergeCell ref="A518:O523"/>
    <mergeCell ref="P316:T316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79:T79"/>
    <mergeCell ref="D187:E187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2025-06-20T08:57:07Z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