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036E7A0-D308-4F2A-90BB-3BBA415BB0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520" i="1" s="1"/>
  <c r="BM22" i="1"/>
  <c r="Y22" i="1"/>
  <c r="H10" i="1"/>
  <c r="F10" i="1"/>
  <c r="J9" i="1"/>
  <c r="F9" i="1"/>
  <c r="A9" i="1"/>
  <c r="A10" i="1" s="1"/>
  <c r="D7" i="1"/>
  <c r="Q6" i="1"/>
  <c r="P2" i="1"/>
  <c r="B528" i="1" l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Z58" i="1" s="1"/>
  <c r="D528" i="1"/>
  <c r="BP57" i="1"/>
  <c r="BN57" i="1"/>
  <c r="Z57" i="1"/>
  <c r="Y59" i="1"/>
  <c r="Y66" i="1"/>
  <c r="BP61" i="1"/>
  <c r="BN61" i="1"/>
  <c r="Z61" i="1"/>
  <c r="Y65" i="1"/>
  <c r="Z71" i="1"/>
  <c r="BP69" i="1"/>
  <c r="BN69" i="1"/>
  <c r="Z69" i="1"/>
  <c r="BP77" i="1"/>
  <c r="BN77" i="1"/>
  <c r="Z77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Z144" i="1" s="1"/>
  <c r="Y145" i="1"/>
  <c r="H528" i="1"/>
  <c r="Y149" i="1"/>
  <c r="BP148" i="1"/>
  <c r="BN148" i="1"/>
  <c r="Z148" i="1"/>
  <c r="Z149" i="1" s="1"/>
  <c r="Y150" i="1"/>
  <c r="Y155" i="1"/>
  <c r="BP152" i="1"/>
  <c r="BN152" i="1"/>
  <c r="Z152" i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8" i="1"/>
  <c r="Y190" i="1"/>
  <c r="BP187" i="1"/>
  <c r="BN187" i="1"/>
  <c r="Z187" i="1"/>
  <c r="Z189" i="1" s="1"/>
  <c r="BP199" i="1"/>
  <c r="BN199" i="1"/>
  <c r="Z199" i="1"/>
  <c r="BP203" i="1"/>
  <c r="BN203" i="1"/>
  <c r="Z203" i="1"/>
  <c r="X519" i="1"/>
  <c r="X521" i="1" s="1"/>
  <c r="X522" i="1"/>
  <c r="BP28" i="1"/>
  <c r="BN28" i="1"/>
  <c r="Z28" i="1"/>
  <c r="Y32" i="1"/>
  <c r="Z44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8" i="1"/>
  <c r="BP133" i="1"/>
  <c r="BN133" i="1"/>
  <c r="Z133" i="1"/>
  <c r="Z134" i="1" s="1"/>
  <c r="Y135" i="1"/>
  <c r="Y140" i="1"/>
  <c r="BP137" i="1"/>
  <c r="BN137" i="1"/>
  <c r="Z137" i="1"/>
  <c r="Z139" i="1" s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Z179" i="1" s="1"/>
  <c r="Y189" i="1"/>
  <c r="BP193" i="1"/>
  <c r="BN193" i="1"/>
  <c r="Z193" i="1"/>
  <c r="Z194" i="1" s="1"/>
  <c r="Y195" i="1"/>
  <c r="Y206" i="1"/>
  <c r="BP197" i="1"/>
  <c r="BN197" i="1"/>
  <c r="Z197" i="1"/>
  <c r="Y205" i="1"/>
  <c r="BP201" i="1"/>
  <c r="BN201" i="1"/>
  <c r="Z201" i="1"/>
  <c r="Y217" i="1"/>
  <c r="Y223" i="1"/>
  <c r="Y234" i="1"/>
  <c r="Y238" i="1"/>
  <c r="Y243" i="1"/>
  <c r="Y252" i="1"/>
  <c r="Y261" i="1"/>
  <c r="Y269" i="1"/>
  <c r="Y276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Z332" i="1"/>
  <c r="BP330" i="1"/>
  <c r="BN330" i="1"/>
  <c r="Z330" i="1"/>
  <c r="Z345" i="1"/>
  <c r="BP343" i="1"/>
  <c r="BN343" i="1"/>
  <c r="Z343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Z257" i="1"/>
  <c r="Z261" i="1" s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Y333" i="1"/>
  <c r="Y332" i="1"/>
  <c r="Z338" i="1"/>
  <c r="BP336" i="1"/>
  <c r="BN336" i="1"/>
  <c r="Z336" i="1"/>
  <c r="S528" i="1"/>
  <c r="Y345" i="1"/>
  <c r="BP351" i="1"/>
  <c r="BN351" i="1"/>
  <c r="Z351" i="1"/>
  <c r="BP355" i="1"/>
  <c r="BN355" i="1"/>
  <c r="Z355" i="1"/>
  <c r="Z357" i="1" s="1"/>
  <c r="Y362" i="1"/>
  <c r="Y367" i="1"/>
  <c r="BP376" i="1"/>
  <c r="BN376" i="1"/>
  <c r="Z376" i="1"/>
  <c r="Z379" i="1" s="1"/>
  <c r="Y388" i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BP444" i="1"/>
  <c r="BN444" i="1"/>
  <c r="Z444" i="1"/>
  <c r="Z455" i="1" s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504" i="1" l="1"/>
  <c r="Z318" i="1"/>
  <c r="Z310" i="1"/>
  <c r="Z155" i="1"/>
  <c r="Z123" i="1"/>
  <c r="Z32" i="1"/>
  <c r="Y518" i="1"/>
  <c r="Y519" i="1"/>
  <c r="Y522" i="1"/>
  <c r="Z493" i="1"/>
  <c r="Z471" i="1"/>
  <c r="Z425" i="1"/>
  <c r="Z205" i="1"/>
  <c r="Z173" i="1"/>
  <c r="Z65" i="1"/>
  <c r="Z523" i="1" s="1"/>
  <c r="Y520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<sst xmlns="http://schemas.openxmlformats.org/spreadsheetml/2006/main" count="2343" uniqueCount="847">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</sst>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499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2" t="s">
        <v>0</v>
      </c>
      <c r="E1" s="612"/>
      <c r="F1" s="612"/>
      <c r="G1" s="12" t="s">
        <v>1</v>
      </c>
      <c r="H1" s="662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714" t="s">
        <v>8</v>
      </c>
      <c r="B5" s="715"/>
      <c r="C5" s="716"/>
      <c r="D5" s="668"/>
      <c r="E5" s="669"/>
      <c r="F5" s="892" t="s">
        <v>9</v>
      </c>
      <c r="G5" s="716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2"/>
      <c r="T5" s="764" t="s">
        <v>11</v>
      </c>
      <c r="U5" s="636"/>
      <c r="V5" s="766" t="s">
        <v>12</v>
      </c>
      <c r="W5" s="712"/>
      <c r="AB5" s="51"/>
      <c r="AC5" s="51"/>
      <c r="AD5" s="51"/>
      <c r="AE5" s="51"/>
    </row>
    <row r="6" spans="1:32" s="580" customFormat="1" ht="24" customHeight="1" x14ac:dyDescent="0.2">
      <c r="A6" s="714" t="s">
        <v>13</v>
      </c>
      <c r="B6" s="715"/>
      <c r="C6" s="716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2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3" t="s">
        <v>17</v>
      </c>
      <c r="W6" s="63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4"/>
      <c r="W7" s="825"/>
      <c r="AB7" s="51"/>
      <c r="AC7" s="51"/>
      <c r="AD7" s="51"/>
      <c r="AE7" s="51"/>
    </row>
    <row r="8" spans="1:32" s="580" customFormat="1" ht="25.5" customHeight="1" x14ac:dyDescent="0.2">
      <c r="A8" s="920" t="s">
        <v>18</v>
      </c>
      <c r="B8" s="599"/>
      <c r="C8" s="600"/>
      <c r="D8" s="651"/>
      <c r="E8" s="652"/>
      <c r="F8" s="652"/>
      <c r="G8" s="652"/>
      <c r="H8" s="652"/>
      <c r="I8" s="652"/>
      <c r="J8" s="652"/>
      <c r="K8" s="652"/>
      <c r="L8" s="652"/>
      <c r="M8" s="653"/>
      <c r="N8" s="61"/>
      <c r="P8" s="24" t="s">
        <v>19</v>
      </c>
      <c r="Q8" s="725">
        <v>0.41666666666666669</v>
      </c>
      <c r="R8" s="646"/>
      <c r="T8" s="597"/>
      <c r="U8" s="636"/>
      <c r="V8" s="824"/>
      <c r="W8" s="825"/>
      <c r="AB8" s="51"/>
      <c r="AC8" s="51"/>
      <c r="AD8" s="51"/>
      <c r="AE8" s="51"/>
    </row>
    <row r="9" spans="1:32" s="580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7"/>
      <c r="E9" s="602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81"/>
      <c r="P9" s="26" t="s">
        <v>20</v>
      </c>
      <c r="Q9" s="708"/>
      <c r="R9" s="709"/>
      <c r="T9" s="597"/>
      <c r="U9" s="636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7"/>
      <c r="E10" s="602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5" t="str">
        <f>IFERROR(VLOOKUP($D$10,Proxy,2,FALSE),"")</f>
        <v/>
      </c>
      <c r="I10" s="597"/>
      <c r="J10" s="597"/>
      <c r="K10" s="597"/>
      <c r="L10" s="597"/>
      <c r="M10" s="597"/>
      <c r="N10" s="579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61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58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25"/>
      <c r="R12" s="646"/>
      <c r="S12" s="23"/>
      <c r="U12" s="24"/>
      <c r="V12" s="612"/>
      <c r="W12" s="597"/>
      <c r="AB12" s="51"/>
      <c r="AC12" s="51"/>
      <c r="AD12" s="51"/>
      <c r="AE12" s="51"/>
    </row>
    <row r="13" spans="1:32" s="580" customFormat="1" ht="23.25" customHeight="1" x14ac:dyDescent="0.2">
      <c r="A13" s="758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1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58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89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1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5" t="s">
        <v>37</v>
      </c>
      <c r="D17" s="623" t="s">
        <v>38</v>
      </c>
      <c r="E17" s="694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3"/>
      <c r="R17" s="693"/>
      <c r="S17" s="693"/>
      <c r="T17" s="694"/>
      <c r="U17" s="917" t="s">
        <v>50</v>
      </c>
      <c r="V17" s="716"/>
      <c r="W17" s="623" t="s">
        <v>51</v>
      </c>
      <c r="X17" s="623" t="s">
        <v>52</v>
      </c>
      <c r="Y17" s="918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5"/>
      <c r="E18" s="697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4"/>
      <c r="X18" s="624"/>
      <c r="Y18" s="919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7"/>
      <c r="AB20" s="577"/>
      <c r="AC20" s="577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8"/>
      <c r="AB21" s="578"/>
      <c r="AC21" s="578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8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8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8"/>
      <c r="AB25" s="578"/>
      <c r="AC25" s="578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8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8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8"/>
      <c r="AB34" s="578"/>
      <c r="AC34" s="578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8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8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7"/>
      <c r="AB39" s="577"/>
      <c r="AC39" s="577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233</v>
      </c>
      <c r="Y41" s="584">
        <f>IFERROR(IF(X41="",0,CEILING((X41/$H41),1)*$H41),"")</f>
        <v>237.60000000000002</v>
      </c>
      <c r="Z41" s="36">
        <f>IFERROR(IF(Y41=0,"",ROUNDUP(Y41/H41,0)*0.01898),"")</f>
        <v>0.41755999999999999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242.38472222222217</v>
      </c>
      <c r="BN41" s="64">
        <f>IFERROR(Y41*I41/H41,"0")</f>
        <v>247.17</v>
      </c>
      <c r="BO41" s="64">
        <f>IFERROR(1/J41*(X41/H41),"0")</f>
        <v>0.33709490740740738</v>
      </c>
      <c r="BP41" s="64">
        <f>IFERROR(1/J41*(Y41/H41),"0")</f>
        <v>0.34375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45</v>
      </c>
      <c r="Y42" s="584">
        <f>IFERROR(IF(X42="",0,CEILING((X42/$H42),1)*$H42),"")</f>
        <v>48.1</v>
      </c>
      <c r="Z42" s="36">
        <f>IFERROR(IF(Y42=0,"",ROUNDUP(Y42/H42,0)*0.00902),"")</f>
        <v>0.11726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47.554054054054056</v>
      </c>
      <c r="BN42" s="64">
        <f>IFERROR(Y42*I42/H42,"0")</f>
        <v>50.830000000000005</v>
      </c>
      <c r="BO42" s="64">
        <f>IFERROR(1/J42*(X42/H42),"0")</f>
        <v>9.2137592137592136E-2</v>
      </c>
      <c r="BP42" s="64">
        <f>IFERROR(1/J42*(Y42/H42),"0")</f>
        <v>9.8484848484848481E-2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8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33.736236236236238</v>
      </c>
      <c r="Y44" s="585">
        <f>IFERROR(Y41/H41,"0")+IFERROR(Y42/H42,"0")+IFERROR(Y43/H43,"0")</f>
        <v>35</v>
      </c>
      <c r="Z44" s="585">
        <f>IFERROR(IF(Z41="",0,Z41),"0")+IFERROR(IF(Z42="",0,Z42),"0")+IFERROR(IF(Z43="",0,Z43),"0")</f>
        <v>0.53481999999999996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8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278</v>
      </c>
      <c r="Y45" s="585">
        <f>IFERROR(SUM(Y41:Y43),"0")</f>
        <v>285.70000000000005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8"/>
      <c r="AB46" s="578"/>
      <c r="AC46" s="578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8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8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7"/>
      <c r="AB50" s="577"/>
      <c r="AC50" s="577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226</v>
      </c>
      <c r="Y52" s="584">
        <f t="shared" ref="Y52:Y57" si="6">IFERROR(IF(X52="",0,CEILING((X52/$H52),1)*$H52),"")</f>
        <v>235.2</v>
      </c>
      <c r="Z52" s="36">
        <f>IFERROR(IF(Y52=0,"",ROUNDUP(Y52/H52,0)*0.01898),"")</f>
        <v>0.39857999999999999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234.77767857142857</v>
      </c>
      <c r="BN52" s="64">
        <f t="shared" ref="BN52:BN57" si="8">IFERROR(Y52*I52/H52,"0")</f>
        <v>244.33499999999998</v>
      </c>
      <c r="BO52" s="64">
        <f t="shared" ref="BO52:BO57" si="9">IFERROR(1/J52*(X52/H52),"0")</f>
        <v>0.3152901785714286</v>
      </c>
      <c r="BP52" s="64">
        <f t="shared" ref="BP52:BP57" si="10">IFERROR(1/J52*(Y52/H52),"0")</f>
        <v>0.328125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109</v>
      </c>
      <c r="Y53" s="584">
        <f t="shared" si="6"/>
        <v>118.80000000000001</v>
      </c>
      <c r="Z53" s="36">
        <f>IFERROR(IF(Y53=0,"",ROUNDUP(Y53/H53,0)*0.01898),"")</f>
        <v>0.20877999999999999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113.39027777777777</v>
      </c>
      <c r="BN53" s="64">
        <f t="shared" si="8"/>
        <v>123.58499999999999</v>
      </c>
      <c r="BO53" s="64">
        <f t="shared" si="9"/>
        <v>0.15769675925925924</v>
      </c>
      <c r="BP53" s="64">
        <f t="shared" si="10"/>
        <v>0.171875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184</v>
      </c>
      <c r="Y55" s="584">
        <f t="shared" si="6"/>
        <v>184</v>
      </c>
      <c r="Z55" s="36">
        <f>IFERROR(IF(Y55=0,"",ROUNDUP(Y55/H55,0)*0.00902),"")</f>
        <v>0.41492000000000001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193.66</v>
      </c>
      <c r="BN55" s="64">
        <f t="shared" si="8"/>
        <v>193.66</v>
      </c>
      <c r="BO55" s="64">
        <f t="shared" si="9"/>
        <v>0.34848484848484851</v>
      </c>
      <c r="BP55" s="64">
        <f t="shared" si="10"/>
        <v>0.34848484848484851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8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76.271164021164026</v>
      </c>
      <c r="Y58" s="585">
        <f>IFERROR(Y52/H52,"0")+IFERROR(Y53/H53,"0")+IFERROR(Y54/H54,"0")+IFERROR(Y55/H55,"0")+IFERROR(Y56/H56,"0")+IFERROR(Y57/H57,"0")</f>
        <v>78</v>
      </c>
      <c r="Z58" s="585">
        <f>IFERROR(IF(Z52="",0,Z52),"0")+IFERROR(IF(Z53="",0,Z53),"0")+IFERROR(IF(Z54="",0,Z54),"0")+IFERROR(IF(Z55="",0,Z55),"0")+IFERROR(IF(Z56="",0,Z56),"0")+IFERROR(IF(Z57="",0,Z57),"0")</f>
        <v>1.0222800000000001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8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519</v>
      </c>
      <c r="Y59" s="585">
        <f>IFERROR(SUM(Y52:Y57),"0")</f>
        <v>538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261</v>
      </c>
      <c r="Y61" s="584">
        <f>IFERROR(IF(X61="",0,CEILING((X61/$H61),1)*$H61),"")</f>
        <v>270</v>
      </c>
      <c r="Z61" s="36">
        <f>IFERROR(IF(Y61=0,"",ROUNDUP(Y61/H61,0)*0.01898),"")</f>
        <v>0.47450000000000003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271.51249999999999</v>
      </c>
      <c r="BN61" s="64">
        <f>IFERROR(Y61*I61/H61,"0")</f>
        <v>280.87499999999994</v>
      </c>
      <c r="BO61" s="64">
        <f>IFERROR(1/J61*(X61/H61),"0")</f>
        <v>0.37760416666666663</v>
      </c>
      <c r="BP61" s="64">
        <f>IFERROR(1/J61*(Y61/H61),"0")</f>
        <v>0.390625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8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24.166666666666664</v>
      </c>
      <c r="Y65" s="585">
        <f>IFERROR(Y61/H61,"0")+IFERROR(Y62/H62,"0")+IFERROR(Y63/H63,"0")+IFERROR(Y64/H64,"0")</f>
        <v>25</v>
      </c>
      <c r="Z65" s="585">
        <f>IFERROR(IF(Z61="",0,Z61),"0")+IFERROR(IF(Z62="",0,Z62),"0")+IFERROR(IF(Z63="",0,Z63),"0")+IFERROR(IF(Z64="",0,Z64),"0")</f>
        <v>0.47450000000000003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8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261</v>
      </c>
      <c r="Y66" s="585">
        <f>IFERROR(SUM(Y61:Y64),"0")</f>
        <v>270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8"/>
      <c r="AB67" s="578"/>
      <c r="AC67" s="578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8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8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8"/>
      <c r="AB73" s="578"/>
      <c r="AC73" s="578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99</v>
      </c>
      <c r="Y75" s="584">
        <f t="shared" si="11"/>
        <v>100.80000000000001</v>
      </c>
      <c r="Z75" s="36">
        <f>IFERROR(IF(Y75=0,"",ROUNDUP(Y75/H75,0)*0.01898),"")</f>
        <v>0.22776000000000002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104.12678571428572</v>
      </c>
      <c r="BN75" s="64">
        <f t="shared" si="13"/>
        <v>106.02000000000002</v>
      </c>
      <c r="BO75" s="64">
        <f t="shared" si="14"/>
        <v>0.1841517857142857</v>
      </c>
      <c r="BP75" s="64">
        <f t="shared" si="15"/>
        <v>0.1875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8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11.785714285714285</v>
      </c>
      <c r="Y80" s="585">
        <f>IFERROR(Y74/H74,"0")+IFERROR(Y75/H75,"0")+IFERROR(Y76/H76,"0")+IFERROR(Y77/H77,"0")+IFERROR(Y78/H78,"0")+IFERROR(Y79/H79,"0")</f>
        <v>12</v>
      </c>
      <c r="Z80" s="585">
        <f>IFERROR(IF(Z74="",0,Z74),"0")+IFERROR(IF(Z75="",0,Z75),"0")+IFERROR(IF(Z76="",0,Z76),"0")+IFERROR(IF(Z77="",0,Z77),"0")+IFERROR(IF(Z78="",0,Z78),"0")+IFERROR(IF(Z79="",0,Z79),"0")</f>
        <v>0.22776000000000002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8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99</v>
      </c>
      <c r="Y81" s="585">
        <f>IFERROR(SUM(Y74:Y79),"0")</f>
        <v>100.80000000000001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55</v>
      </c>
      <c r="Y83" s="58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58.067307692307686</v>
      </c>
      <c r="BN83" s="64">
        <f>IFERROR(Y83*I83/H83,"0")</f>
        <v>65.88</v>
      </c>
      <c r="BO83" s="64">
        <f>IFERROR(1/J83*(X83/H83),"0")</f>
        <v>0.11017628205128205</v>
      </c>
      <c r="BP83" s="64">
        <f>IFERROR(1/J83*(Y83/H83),"0")</f>
        <v>0.125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5</v>
      </c>
      <c r="Y84" s="584">
        <f>IFERROR(IF(X84="",0,CEILING((X84/$H84),1)*$H84),"")</f>
        <v>7.1999999999999993</v>
      </c>
      <c r="Z84" s="36">
        <f>IFERROR(IF(Y84=0,"",ROUNDUP(Y84/H84,0)*0.00902),"")</f>
        <v>2.7060000000000001E-2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5.4375</v>
      </c>
      <c r="BN84" s="64">
        <f>IFERROR(Y84*I84/H84,"0")</f>
        <v>7.8299999999999992</v>
      </c>
      <c r="BO84" s="64">
        <f>IFERROR(1/J84*(X84/H84),"0")</f>
        <v>1.5782828282828284E-2</v>
      </c>
      <c r="BP84" s="64">
        <f>IFERROR(1/J84*(Y84/H84),"0")</f>
        <v>2.2727272727272728E-2</v>
      </c>
    </row>
    <row r="85" spans="1:68" x14ac:dyDescent="0.2">
      <c r="A85" s="60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8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9.134615384615385</v>
      </c>
      <c r="Y85" s="585">
        <f>IFERROR(Y83/H83,"0")+IFERROR(Y84/H84,"0")</f>
        <v>11</v>
      </c>
      <c r="Z85" s="585">
        <f>IFERROR(IF(Z83="",0,Z83),"0")+IFERROR(IF(Z84="",0,Z84),"0")</f>
        <v>0.1789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8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60</v>
      </c>
      <c r="Y86" s="585">
        <f>IFERROR(SUM(Y83:Y84),"0")</f>
        <v>69.599999999999994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7"/>
      <c r="AB87" s="577"/>
      <c r="AC87" s="577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546</v>
      </c>
      <c r="Y89" s="584">
        <f>IFERROR(IF(X89="",0,CEILING((X89/$H89),1)*$H89),"")</f>
        <v>550.80000000000007</v>
      </c>
      <c r="Z89" s="36">
        <f>IFERROR(IF(Y89=0,"",ROUNDUP(Y89/H89,0)*0.01898),"")</f>
        <v>0.96798000000000006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567.99166666666656</v>
      </c>
      <c r="BN89" s="64">
        <f>IFERROR(Y89*I89/H89,"0")</f>
        <v>572.98500000000001</v>
      </c>
      <c r="BO89" s="64">
        <f>IFERROR(1/J89*(X89/H89),"0")</f>
        <v>0.78993055555555547</v>
      </c>
      <c r="BP89" s="64">
        <f>IFERROR(1/J89*(Y89/H89),"0")</f>
        <v>0.796875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69</v>
      </c>
      <c r="Y91" s="584">
        <f>IFERROR(IF(X91="",0,CEILING((X91/$H91),1)*$H91),"")</f>
        <v>72</v>
      </c>
      <c r="Z91" s="36">
        <f>IFERROR(IF(Y91=0,"",ROUNDUP(Y91/H91,0)*0.00902),"")</f>
        <v>0.14432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72.22</v>
      </c>
      <c r="BN91" s="64">
        <f>IFERROR(Y91*I91/H91,"0")</f>
        <v>75.36</v>
      </c>
      <c r="BO91" s="64">
        <f>IFERROR(1/J91*(X91/H91),"0")</f>
        <v>0.11616161616161617</v>
      </c>
      <c r="BP91" s="64">
        <f>IFERROR(1/J91*(Y91/H91),"0")</f>
        <v>0.12121212121212122</v>
      </c>
    </row>
    <row r="92" spans="1:68" x14ac:dyDescent="0.2">
      <c r="A92" s="60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8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65.888888888888886</v>
      </c>
      <c r="Y92" s="585">
        <f>IFERROR(Y89/H89,"0")+IFERROR(Y90/H90,"0")+IFERROR(Y91/H91,"0")</f>
        <v>67</v>
      </c>
      <c r="Z92" s="585">
        <f>IFERROR(IF(Z89="",0,Z89),"0")+IFERROR(IF(Z90="",0,Z90),"0")+IFERROR(IF(Z91="",0,Z91),"0")</f>
        <v>1.1123000000000001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8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615</v>
      </c>
      <c r="Y93" s="585">
        <f>IFERROR(SUM(Y89:Y91),"0")</f>
        <v>622.80000000000007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8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196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208.55851851851853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0.37808641975308643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48</v>
      </c>
      <c r="Y99" s="584">
        <f t="shared" si="16"/>
        <v>48.6</v>
      </c>
      <c r="Z99" s="36">
        <f>IFERROR(IF(Y99=0,"",ROUNDUP(Y99/H99,0)*0.00651),"")</f>
        <v>0.11718000000000001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52.48</v>
      </c>
      <c r="BN99" s="64">
        <f t="shared" si="18"/>
        <v>53.135999999999996</v>
      </c>
      <c r="BO99" s="64">
        <f t="shared" si="19"/>
        <v>9.7680097680097666E-2</v>
      </c>
      <c r="BP99" s="64">
        <f t="shared" si="20"/>
        <v>9.8901098901098911E-2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8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41.975308641975303</v>
      </c>
      <c r="Y101" s="585">
        <f>IFERROR(Y95/H95,"0")+IFERROR(Y96/H96,"0")+IFERROR(Y97/H97,"0")+IFERROR(Y98/H98,"0")+IFERROR(Y99/H99,"0")+IFERROR(Y100/H100,"0")</f>
        <v>43</v>
      </c>
      <c r="Z101" s="585">
        <f>IFERROR(IF(Z95="",0,Z95),"0")+IFERROR(IF(Z96="",0,Z96),"0")+IFERROR(IF(Z97="",0,Z97),"0")+IFERROR(IF(Z98="",0,Z98),"0")+IFERROR(IF(Z99="",0,Z99),"0")+IFERROR(IF(Z100="",0,Z100),"0")</f>
        <v>0.59167999999999998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8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244</v>
      </c>
      <c r="Y102" s="585">
        <f>IFERROR(SUM(Y95:Y100),"0")</f>
        <v>251.1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7"/>
      <c r="AB103" s="577"/>
      <c r="AC103" s="577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544</v>
      </c>
      <c r="Y105" s="584">
        <f>IFERROR(IF(X105="",0,CEILING((X105/$H105),1)*$H105),"")</f>
        <v>550.80000000000007</v>
      </c>
      <c r="Z105" s="36">
        <f>IFERROR(IF(Y105=0,"",ROUNDUP(Y105/H105,0)*0.01898),"")</f>
        <v>0.96798000000000006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565.91111111111104</v>
      </c>
      <c r="BN105" s="64">
        <f>IFERROR(Y105*I105/H105,"0")</f>
        <v>572.98500000000001</v>
      </c>
      <c r="BO105" s="64">
        <f>IFERROR(1/J105*(X105/H105),"0")</f>
        <v>0.78703703703703698</v>
      </c>
      <c r="BP105" s="64">
        <f>IFERROR(1/J105*(Y105/H105),"0")</f>
        <v>0.796875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82</v>
      </c>
      <c r="Y107" s="584">
        <f>IFERROR(IF(X107="",0,CEILING((X107/$H107),1)*$H107),"")</f>
        <v>85.5</v>
      </c>
      <c r="Z107" s="36">
        <f>IFERROR(IF(Y107=0,"",ROUNDUP(Y107/H107,0)*0.00902),"")</f>
        <v>0.17138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85.826666666666654</v>
      </c>
      <c r="BN107" s="64">
        <f>IFERROR(Y107*I107/H107,"0")</f>
        <v>89.49</v>
      </c>
      <c r="BO107" s="64">
        <f>IFERROR(1/J107*(X107/H107),"0")</f>
        <v>0.13804713804713806</v>
      </c>
      <c r="BP107" s="64">
        <f>IFERROR(1/J107*(Y107/H107),"0")</f>
        <v>0.14393939393939395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8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68.592592592592581</v>
      </c>
      <c r="Y109" s="585">
        <f>IFERROR(Y105/H105,"0")+IFERROR(Y106/H106,"0")+IFERROR(Y107/H107,"0")+IFERROR(Y108/H108,"0")</f>
        <v>70</v>
      </c>
      <c r="Z109" s="585">
        <f>IFERROR(IF(Z105="",0,Z105),"0")+IFERROR(IF(Z106="",0,Z106),"0")+IFERROR(IF(Z107="",0,Z107),"0")+IFERROR(IF(Z108="",0,Z108),"0")</f>
        <v>1.1393600000000002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8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626</v>
      </c>
      <c r="Y110" s="585">
        <f>IFERROR(SUM(Y105:Y108),"0")</f>
        <v>636.30000000000007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137</v>
      </c>
      <c r="Y112" s="584">
        <f>IFERROR(IF(X112="",0,CEILING((X112/$H112),1)*$H112),"")</f>
        <v>140.4</v>
      </c>
      <c r="Z112" s="36">
        <f>IFERROR(IF(Y112=0,"",ROUNDUP(Y112/H112,0)*0.01898),"")</f>
        <v>0.24674000000000001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142.51805555555555</v>
      </c>
      <c r="BN112" s="64">
        <f>IFERROR(Y112*I112/H112,"0")</f>
        <v>146.05499999999998</v>
      </c>
      <c r="BO112" s="64">
        <f>IFERROR(1/J112*(X112/H112),"0")</f>
        <v>0.19820601851851852</v>
      </c>
      <c r="BP112" s="64">
        <f>IFERROR(1/J112*(Y112/H112),"0")</f>
        <v>0.203125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40</v>
      </c>
      <c r="Y114" s="584">
        <f>IFERROR(IF(X114="",0,CEILING((X114/$H114),1)*$H114),"")</f>
        <v>40.799999999999997</v>
      </c>
      <c r="Z114" s="36">
        <f>IFERROR(IF(Y114=0,"",ROUNDUP(Y114/H114,0)*0.00651),"")</f>
        <v>0.11067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43</v>
      </c>
      <c r="BN114" s="64">
        <f>IFERROR(Y114*I114/H114,"0")</f>
        <v>43.86</v>
      </c>
      <c r="BO114" s="64">
        <f>IFERROR(1/J114*(X114/H114),"0")</f>
        <v>9.1575091575091583E-2</v>
      </c>
      <c r="BP114" s="64">
        <f>IFERROR(1/J114*(Y114/H114),"0")</f>
        <v>9.3406593406593408E-2</v>
      </c>
    </row>
    <row r="115" spans="1:68" x14ac:dyDescent="0.2">
      <c r="A115" s="60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8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29.351851851851855</v>
      </c>
      <c r="Y115" s="585">
        <f>IFERROR(Y112/H112,"0")+IFERROR(Y113/H113,"0")+IFERROR(Y114/H114,"0")</f>
        <v>30</v>
      </c>
      <c r="Z115" s="585">
        <f>IFERROR(IF(Z112="",0,Z112),"0")+IFERROR(IF(Z113="",0,Z113),"0")+IFERROR(IF(Z114="",0,Z114),"0")</f>
        <v>0.35741000000000001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8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177</v>
      </c>
      <c r="Y116" s="585">
        <f>IFERROR(SUM(Y112:Y114),"0")</f>
        <v>181.2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249</v>
      </c>
      <c r="Y118" s="584">
        <f>IFERROR(IF(X118="",0,CEILING((X118/$H118),1)*$H118),"")</f>
        <v>251.1</v>
      </c>
      <c r="Z118" s="36">
        <f>IFERROR(IF(Y118=0,"",ROUNDUP(Y118/H118,0)*0.01898),"")</f>
        <v>0.58838000000000001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264.77</v>
      </c>
      <c r="BN118" s="64">
        <f>IFERROR(Y118*I118/H118,"0")</f>
        <v>267.00299999999999</v>
      </c>
      <c r="BO118" s="64">
        <f>IFERROR(1/J118*(X118/H118),"0")</f>
        <v>0.48032407407407407</v>
      </c>
      <c r="BP118" s="64">
        <f>IFERROR(1/J118*(Y118/H118),"0")</f>
        <v>0.484375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177</v>
      </c>
      <c r="Y121" s="584">
        <f>IFERROR(IF(X121="",0,CEILING((X121/$H121),1)*$H121),"")</f>
        <v>178.20000000000002</v>
      </c>
      <c r="Z121" s="36">
        <f>IFERROR(IF(Y121=0,"",ROUNDUP(Y121/H121,0)*0.00651),"")</f>
        <v>0.42965999999999999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193.51999999999998</v>
      </c>
      <c r="BN121" s="64">
        <f>IFERROR(Y121*I121/H121,"0")</f>
        <v>194.83200000000002</v>
      </c>
      <c r="BO121" s="64">
        <f>IFERROR(1/J121*(X121/H121),"0")</f>
        <v>0.36019536019536025</v>
      </c>
      <c r="BP121" s="64">
        <f>IFERROR(1/J121*(Y121/H121),"0")</f>
        <v>0.36263736263736268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8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96.296296296296305</v>
      </c>
      <c r="Y123" s="585">
        <f>IFERROR(Y118/H118,"0")+IFERROR(Y119/H119,"0")+IFERROR(Y120/H120,"0")+IFERROR(Y121/H121,"0")+IFERROR(Y122/H122,"0")</f>
        <v>97</v>
      </c>
      <c r="Z123" s="585">
        <f>IFERROR(IF(Z118="",0,Z118),"0")+IFERROR(IF(Z119="",0,Z119),"0")+IFERROR(IF(Z120="",0,Z120),"0")+IFERROR(IF(Z121="",0,Z121),"0")+IFERROR(IF(Z122="",0,Z122),"0")</f>
        <v>1.0180400000000001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8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426</v>
      </c>
      <c r="Y124" s="585">
        <f>IFERROR(SUM(Y118:Y122),"0")</f>
        <v>429.3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8"/>
      <c r="AB125" s="578"/>
      <c r="AC125" s="578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8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8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7"/>
      <c r="AB130" s="577"/>
      <c r="AC130" s="577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8"/>
      <c r="AB131" s="578"/>
      <c r="AC131" s="578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8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8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8"/>
      <c r="AB136" s="578"/>
      <c r="AC136" s="578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8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8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8"/>
      <c r="AB141" s="578"/>
      <c r="AC141" s="578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8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8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7"/>
      <c r="AB146" s="577"/>
      <c r="AC146" s="577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8"/>
      <c r="AB147" s="578"/>
      <c r="AC147" s="578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8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8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8"/>
      <c r="AB151" s="578"/>
      <c r="AC151" s="578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8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8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7"/>
      <c r="AB158" s="577"/>
      <c r="AC158" s="577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8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8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184</v>
      </c>
      <c r="Y164" s="584">
        <f t="shared" ref="Y164:Y172" si="21">IFERROR(IF(X164="",0,CEILING((X164/$H164),1)*$H164),"")</f>
        <v>184.8</v>
      </c>
      <c r="Z164" s="36">
        <f>IFERROR(IF(Y164=0,"",ROUNDUP(Y164/H164,0)*0.00902),"")</f>
        <v>0.39688000000000001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195.82857142857139</v>
      </c>
      <c r="BN164" s="64">
        <f t="shared" ref="BN164:BN172" si="23">IFERROR(Y164*I164/H164,"0")</f>
        <v>196.68</v>
      </c>
      <c r="BO164" s="64">
        <f t="shared" ref="BO164:BO172" si="24">IFERROR(1/J164*(X164/H164),"0")</f>
        <v>0.3318903318903319</v>
      </c>
      <c r="BP164" s="64">
        <f t="shared" ref="BP164:BP172" si="25">IFERROR(1/J164*(Y164/H164),"0")</f>
        <v>0.33333333333333337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241</v>
      </c>
      <c r="Y166" s="584">
        <f t="shared" si="21"/>
        <v>243.60000000000002</v>
      </c>
      <c r="Z166" s="36">
        <f>IFERROR(IF(Y166=0,"",ROUNDUP(Y166/H166,0)*0.00902),"")</f>
        <v>0.52316000000000007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253.04999999999998</v>
      </c>
      <c r="BN166" s="64">
        <f t="shared" si="23"/>
        <v>255.78</v>
      </c>
      <c r="BO166" s="64">
        <f t="shared" si="24"/>
        <v>0.4347041847041847</v>
      </c>
      <c r="BP166" s="64">
        <f t="shared" si="25"/>
        <v>0.43939393939393939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105</v>
      </c>
      <c r="Y167" s="584">
        <f t="shared" si="21"/>
        <v>105</v>
      </c>
      <c r="Z167" s="36">
        <f>IFERROR(IF(Y167=0,"",ROUNDUP(Y167/H167,0)*0.00502),"")</f>
        <v>0.251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111.5</v>
      </c>
      <c r="BN167" s="64">
        <f t="shared" si="23"/>
        <v>111.5</v>
      </c>
      <c r="BO167" s="64">
        <f t="shared" si="24"/>
        <v>0.21367521367521369</v>
      </c>
      <c r="BP167" s="64">
        <f t="shared" si="25"/>
        <v>0.21367521367521369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37</v>
      </c>
      <c r="Y169" s="584">
        <f t="shared" si="21"/>
        <v>37.800000000000004</v>
      </c>
      <c r="Z169" s="36">
        <f>IFERROR(IF(Y169=0,"",ROUNDUP(Y169/H169,0)*0.00502),"")</f>
        <v>0.10542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39.672222222222217</v>
      </c>
      <c r="BN169" s="64">
        <f t="shared" si="23"/>
        <v>40.53</v>
      </c>
      <c r="BO169" s="64">
        <f t="shared" si="24"/>
        <v>8.7844254510921177E-2</v>
      </c>
      <c r="BP169" s="64">
        <f t="shared" si="25"/>
        <v>8.9743589743589772E-2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103</v>
      </c>
      <c r="Y170" s="584">
        <f t="shared" si="21"/>
        <v>105</v>
      </c>
      <c r="Z170" s="36">
        <f>IFERROR(IF(Y170=0,"",ROUNDUP(Y170/H170,0)*0.00502),"")</f>
        <v>0.251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107.90476190476191</v>
      </c>
      <c r="BN170" s="64">
        <f t="shared" si="23"/>
        <v>110.00000000000001</v>
      </c>
      <c r="BO170" s="64">
        <f t="shared" si="24"/>
        <v>0.20960520960520962</v>
      </c>
      <c r="BP170" s="64">
        <f t="shared" si="25"/>
        <v>0.21367521367521369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8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220.79365079365078</v>
      </c>
      <c r="Y173" s="585">
        <f>IFERROR(Y164/H164,"0")+IFERROR(Y165/H165,"0")+IFERROR(Y166/H166,"0")+IFERROR(Y167/H167,"0")+IFERROR(Y168/H168,"0")+IFERROR(Y169/H169,"0")+IFERROR(Y170/H170,"0")+IFERROR(Y171/H171,"0")+IFERROR(Y172/H172,"0")</f>
        <v>223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1.52746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8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670</v>
      </c>
      <c r="Y174" s="585">
        <f>IFERROR(SUM(Y164:Y172),"0")</f>
        <v>676.2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8"/>
      <c r="AB175" s="578"/>
      <c r="AC175" s="578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8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8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8"/>
      <c r="AB181" s="578"/>
      <c r="AC181" s="578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8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8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7"/>
      <c r="AB185" s="577"/>
      <c r="AC185" s="577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8"/>
      <c r="AB186" s="578"/>
      <c r="AC186" s="578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8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8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8"/>
      <c r="AB191" s="578"/>
      <c r="AC191" s="578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31</v>
      </c>
      <c r="Y193" s="584">
        <f>IFERROR(IF(X193="",0,CEILING((X193/$H193),1)*$H193),"")</f>
        <v>31.5</v>
      </c>
      <c r="Z193" s="36">
        <f>IFERROR(IF(Y193=0,"",ROUNDUP(Y193/H193,0)*0.00651),"")</f>
        <v>9.7650000000000001E-2</v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33.657142857142851</v>
      </c>
      <c r="BN193" s="64">
        <f>IFERROR(Y193*I193/H193,"0")</f>
        <v>34.199999999999996</v>
      </c>
      <c r="BO193" s="64">
        <f>IFERROR(1/J193*(X193/H193),"0")</f>
        <v>8.1109366823652537E-2</v>
      </c>
      <c r="BP193" s="64">
        <f>IFERROR(1/J193*(Y193/H193),"0")</f>
        <v>8.241758241758243E-2</v>
      </c>
    </row>
    <row r="194" spans="1:68" x14ac:dyDescent="0.2">
      <c r="A194" s="60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8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14.761904761904761</v>
      </c>
      <c r="Y194" s="585">
        <f>IFERROR(Y192/H192,"0")+IFERROR(Y193/H193,"0")</f>
        <v>15</v>
      </c>
      <c r="Z194" s="585">
        <f>IFERROR(IF(Z192="",0,Z192),"0")+IFERROR(IF(Z193="",0,Z193),"0")</f>
        <v>9.7650000000000001E-2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8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31</v>
      </c>
      <c r="Y195" s="585">
        <f>IFERROR(SUM(Y192:Y193),"0")</f>
        <v>31.5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219</v>
      </c>
      <c r="Y197" s="584">
        <f t="shared" ref="Y197:Y204" si="26">IFERROR(IF(X197="",0,CEILING((X197/$H197),1)*$H197),"")</f>
        <v>221.4</v>
      </c>
      <c r="Z197" s="36">
        <f>IFERROR(IF(Y197=0,"",ROUNDUP(Y197/H197,0)*0.00902),"")</f>
        <v>0.36982000000000004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227.51666666666668</v>
      </c>
      <c r="BN197" s="64">
        <f t="shared" ref="BN197:BN204" si="28">IFERROR(Y197*I197/H197,"0")</f>
        <v>230.01</v>
      </c>
      <c r="BO197" s="64">
        <f t="shared" ref="BO197:BO204" si="29">IFERROR(1/J197*(X197/H197),"0")</f>
        <v>0.3072390572390572</v>
      </c>
      <c r="BP197" s="64">
        <f t="shared" ref="BP197:BP204" si="30">IFERROR(1/J197*(Y197/H197),"0")</f>
        <v>0.31060606060606061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237</v>
      </c>
      <c r="Y198" s="584">
        <f t="shared" si="26"/>
        <v>237.60000000000002</v>
      </c>
      <c r="Z198" s="36">
        <f>IFERROR(IF(Y198=0,"",ROUNDUP(Y198/H198,0)*0.00902),"")</f>
        <v>0.39688000000000001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246.21666666666667</v>
      </c>
      <c r="BN198" s="64">
        <f t="shared" si="28"/>
        <v>246.84</v>
      </c>
      <c r="BO198" s="64">
        <f t="shared" si="29"/>
        <v>0.33249158249158245</v>
      </c>
      <c r="BP198" s="64">
        <f t="shared" si="30"/>
        <v>0.33333333333333337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123</v>
      </c>
      <c r="Y200" s="584">
        <f t="shared" si="26"/>
        <v>124.2</v>
      </c>
      <c r="Z200" s="36">
        <f>IFERROR(IF(Y200=0,"",ROUNDUP(Y200/H200,0)*0.00902),"")</f>
        <v>0.20746000000000001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127.78333333333335</v>
      </c>
      <c r="BN200" s="64">
        <f t="shared" si="28"/>
        <v>129.03</v>
      </c>
      <c r="BO200" s="64">
        <f t="shared" si="29"/>
        <v>0.17255892255892255</v>
      </c>
      <c r="BP200" s="64">
        <f t="shared" si="30"/>
        <v>0.17424242424242425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22</v>
      </c>
      <c r="Y201" s="584">
        <f t="shared" si="26"/>
        <v>23.400000000000002</v>
      </c>
      <c r="Z201" s="36">
        <f>IFERROR(IF(Y201=0,"",ROUNDUP(Y201/H201,0)*0.00502),"")</f>
        <v>6.5259999999999999E-2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23.588888888888889</v>
      </c>
      <c r="BN201" s="64">
        <f t="shared" si="28"/>
        <v>25.090000000000003</v>
      </c>
      <c r="BO201" s="64">
        <f t="shared" si="29"/>
        <v>5.2231718898385564E-2</v>
      </c>
      <c r="BP201" s="64">
        <f t="shared" si="30"/>
        <v>5.5555555555555559E-2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17</v>
      </c>
      <c r="Y202" s="584">
        <f t="shared" si="26"/>
        <v>18</v>
      </c>
      <c r="Z202" s="36">
        <f>IFERROR(IF(Y202=0,"",ROUNDUP(Y202/H202,0)*0.00502),"")</f>
        <v>5.0200000000000002E-2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17.944444444444443</v>
      </c>
      <c r="BN202" s="64">
        <f t="shared" si="28"/>
        <v>18.999999999999996</v>
      </c>
      <c r="BO202" s="64">
        <f t="shared" si="29"/>
        <v>4.0360873694207031E-2</v>
      </c>
      <c r="BP202" s="64">
        <f t="shared" si="30"/>
        <v>4.2735042735042736E-2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22</v>
      </c>
      <c r="Y204" s="584">
        <f t="shared" si="26"/>
        <v>23.400000000000002</v>
      </c>
      <c r="Z204" s="36">
        <f>IFERROR(IF(Y204=0,"",ROUNDUP(Y204/H204,0)*0.00502),"")</f>
        <v>6.5259999999999999E-2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23.222222222222221</v>
      </c>
      <c r="BN204" s="64">
        <f t="shared" si="28"/>
        <v>24.7</v>
      </c>
      <c r="BO204" s="64">
        <f t="shared" si="29"/>
        <v>5.2231718898385564E-2</v>
      </c>
      <c r="BP204" s="64">
        <f t="shared" si="30"/>
        <v>5.5555555555555559E-2</v>
      </c>
    </row>
    <row r="205" spans="1:68" x14ac:dyDescent="0.2">
      <c r="A205" s="60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8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141.11111111111111</v>
      </c>
      <c r="Y205" s="585">
        <f>IFERROR(Y197/H197,"0")+IFERROR(Y198/H198,"0")+IFERROR(Y199/H199,"0")+IFERROR(Y200/H200,"0")+IFERROR(Y201/H201,"0")+IFERROR(Y202/H202,"0")+IFERROR(Y203/H203,"0")+IFERROR(Y204/H204,"0")</f>
        <v>144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1.1548800000000001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8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640</v>
      </c>
      <c r="Y206" s="585">
        <f>IFERROR(SUM(Y197:Y204),"0")</f>
        <v>648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8"/>
      <c r="AB207" s="578"/>
      <c r="AC207" s="578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321</v>
      </c>
      <c r="Y210" s="584">
        <f t="shared" si="31"/>
        <v>321.89999999999998</v>
      </c>
      <c r="Z210" s="36">
        <f>IFERROR(IF(Y210=0,"",ROUNDUP(Y210/H210,0)*0.01898),"")</f>
        <v>0.70226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340.1493103448276</v>
      </c>
      <c r="BN210" s="64">
        <f t="shared" si="33"/>
        <v>341.10300000000001</v>
      </c>
      <c r="BO210" s="64">
        <f t="shared" si="34"/>
        <v>0.57650862068965525</v>
      </c>
      <c r="BP210" s="64">
        <f t="shared" si="35"/>
        <v>0.578125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147</v>
      </c>
      <c r="Y211" s="584">
        <f t="shared" si="31"/>
        <v>148.79999999999998</v>
      </c>
      <c r="Z211" s="36">
        <f t="shared" ref="Z211:Z216" si="36">IFERROR(IF(Y211=0,"",ROUNDUP(Y211/H211,0)*0.00651),"")</f>
        <v>0.40362000000000003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163.53750000000002</v>
      </c>
      <c r="BN211" s="64">
        <f t="shared" si="33"/>
        <v>165.54</v>
      </c>
      <c r="BO211" s="64">
        <f t="shared" si="34"/>
        <v>0.33653846153846156</v>
      </c>
      <c r="BP211" s="64">
        <f t="shared" si="35"/>
        <v>0.34065934065934067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270</v>
      </c>
      <c r="Y213" s="584">
        <f t="shared" si="31"/>
        <v>271.2</v>
      </c>
      <c r="Z213" s="36">
        <f t="shared" si="36"/>
        <v>0.73563000000000001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298.35000000000002</v>
      </c>
      <c r="BN213" s="64">
        <f t="shared" si="33"/>
        <v>299.67599999999999</v>
      </c>
      <c r="BO213" s="64">
        <f t="shared" si="34"/>
        <v>0.61813186813186816</v>
      </c>
      <c r="BP213" s="64">
        <f t="shared" si="35"/>
        <v>0.62087912087912089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221</v>
      </c>
      <c r="Y214" s="584">
        <f t="shared" si="31"/>
        <v>223.2</v>
      </c>
      <c r="Z214" s="36">
        <f t="shared" si="36"/>
        <v>0.60543000000000002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244.20500000000001</v>
      </c>
      <c r="BN214" s="64">
        <f t="shared" si="33"/>
        <v>246.636</v>
      </c>
      <c r="BO214" s="64">
        <f t="shared" si="34"/>
        <v>0.50595238095238104</v>
      </c>
      <c r="BP214" s="64">
        <f t="shared" si="35"/>
        <v>0.51098901098901106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144</v>
      </c>
      <c r="Y215" s="584">
        <f t="shared" si="31"/>
        <v>144</v>
      </c>
      <c r="Z215" s="36">
        <f t="shared" si="36"/>
        <v>0.3906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159.12000000000003</v>
      </c>
      <c r="BN215" s="64">
        <f t="shared" si="33"/>
        <v>159.12000000000003</v>
      </c>
      <c r="BO215" s="64">
        <f t="shared" si="34"/>
        <v>0.32967032967032972</v>
      </c>
      <c r="BP215" s="64">
        <f t="shared" si="35"/>
        <v>0.32967032967032972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114</v>
      </c>
      <c r="Y216" s="584">
        <f t="shared" si="31"/>
        <v>115.19999999999999</v>
      </c>
      <c r="Z216" s="36">
        <f t="shared" si="36"/>
        <v>0.31247999999999998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126.25500000000001</v>
      </c>
      <c r="BN216" s="64">
        <f t="shared" si="33"/>
        <v>127.584</v>
      </c>
      <c r="BO216" s="64">
        <f t="shared" si="34"/>
        <v>0.26098901098901101</v>
      </c>
      <c r="BP216" s="64">
        <f t="shared" si="35"/>
        <v>0.26373626373626374</v>
      </c>
    </row>
    <row r="217" spans="1:68" x14ac:dyDescent="0.2">
      <c r="A217" s="607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8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410.22988505747128</v>
      </c>
      <c r="Y217" s="585">
        <f>IFERROR(Y208/H208,"0")+IFERROR(Y209/H209,"0")+IFERROR(Y210/H210,"0")+IFERROR(Y211/H211,"0")+IFERROR(Y212/H212,"0")+IFERROR(Y213/H213,"0")+IFERROR(Y214/H214,"0")+IFERROR(Y215/H215,"0")+IFERROR(Y216/H216,"0")</f>
        <v>413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3.15002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8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1217</v>
      </c>
      <c r="Y218" s="585">
        <f>IFERROR(SUM(Y208:Y216),"0")</f>
        <v>1224.3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27</v>
      </c>
      <c r="Y220" s="584">
        <f>IFERROR(IF(X220="",0,CEILING((X220/$H220),1)*$H220),"")</f>
        <v>28.799999999999997</v>
      </c>
      <c r="Z220" s="36">
        <f>IFERROR(IF(Y220=0,"",ROUNDUP(Y220/H220,0)*0.00651),"")</f>
        <v>7.8119999999999995E-2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29.835000000000001</v>
      </c>
      <c r="BN220" s="64">
        <f>IFERROR(Y220*I220/H220,"0")</f>
        <v>31.824000000000002</v>
      </c>
      <c r="BO220" s="64">
        <f>IFERROR(1/J220*(X220/H220),"0")</f>
        <v>6.1813186813186816E-2</v>
      </c>
      <c r="BP220" s="64">
        <f>IFERROR(1/J220*(Y220/H220),"0")</f>
        <v>6.5934065934065936E-2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41</v>
      </c>
      <c r="Y221" s="584">
        <f>IFERROR(IF(X221="",0,CEILING((X221/$H221),1)*$H221),"")</f>
        <v>43.199999999999996</v>
      </c>
      <c r="Z221" s="36">
        <f>IFERROR(IF(Y221=0,"",ROUNDUP(Y221/H221,0)*0.00651),"")</f>
        <v>0.11718000000000001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45.305</v>
      </c>
      <c r="BN221" s="64">
        <f>IFERROR(Y221*I221/H221,"0")</f>
        <v>47.736000000000004</v>
      </c>
      <c r="BO221" s="64">
        <f>IFERROR(1/J221*(X221/H221),"0")</f>
        <v>9.3864468864468878E-2</v>
      </c>
      <c r="BP221" s="64">
        <f>IFERROR(1/J221*(Y221/H221),"0")</f>
        <v>9.8901098901098911E-2</v>
      </c>
    </row>
    <row r="222" spans="1:68" x14ac:dyDescent="0.2">
      <c r="A222" s="607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8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28.333333333333336</v>
      </c>
      <c r="Y222" s="585">
        <f>IFERROR(Y220/H220,"0")+IFERROR(Y221/H221,"0")</f>
        <v>30</v>
      </c>
      <c r="Z222" s="585">
        <f>IFERROR(IF(Z220="",0,Z220),"0")+IFERROR(IF(Z221="",0,Z221),"0")</f>
        <v>0.1953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8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68</v>
      </c>
      <c r="Y223" s="585">
        <f>IFERROR(SUM(Y220:Y221),"0")</f>
        <v>72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7"/>
      <c r="AB224" s="577"/>
      <c r="AC224" s="577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56</v>
      </c>
      <c r="Y226" s="584">
        <f t="shared" ref="Y226:Y232" si="37">IFERROR(IF(X226="",0,CEILING((X226/$H226),1)*$H226),"")</f>
        <v>58</v>
      </c>
      <c r="Z226" s="36">
        <f>IFERROR(IF(Y226=0,"",ROUNDUP(Y226/H226,0)*0.01898),"")</f>
        <v>9.4899999999999998E-2</v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58.1</v>
      </c>
      <c r="BN226" s="64">
        <f t="shared" ref="BN226:BN232" si="39">IFERROR(Y226*I226/H226,"0")</f>
        <v>60.174999999999997</v>
      </c>
      <c r="BO226" s="64">
        <f t="shared" ref="BO226:BO232" si="40">IFERROR(1/J226*(X226/H226),"0")</f>
        <v>7.5431034482758619E-2</v>
      </c>
      <c r="BP226" s="64">
        <f t="shared" ref="BP226:BP232" si="41">IFERROR(1/J226*(Y226/H226),"0")</f>
        <v>7.8125E-2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8</v>
      </c>
      <c r="Y229" s="584">
        <f t="shared" si="37"/>
        <v>8</v>
      </c>
      <c r="Z229" s="36">
        <f>IFERROR(IF(Y229=0,"",ROUNDUP(Y229/H229,0)*0.00902),"")</f>
        <v>1.804E-2</v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8.42</v>
      </c>
      <c r="BN229" s="64">
        <f t="shared" si="39"/>
        <v>8.42</v>
      </c>
      <c r="BO229" s="64">
        <f t="shared" si="40"/>
        <v>1.5151515151515152E-2</v>
      </c>
      <c r="BP229" s="64">
        <f t="shared" si="41"/>
        <v>1.5151515151515152E-2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7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8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6.8275862068965516</v>
      </c>
      <c r="Y233" s="585">
        <f>IFERROR(Y226/H226,"0")+IFERROR(Y227/H227,"0")+IFERROR(Y228/H228,"0")+IFERROR(Y229/H229,"0")+IFERROR(Y230/H230,"0")+IFERROR(Y231/H231,"0")+IFERROR(Y232/H232,"0")</f>
        <v>7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0.11294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8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64</v>
      </c>
      <c r="Y234" s="585">
        <f>IFERROR(SUM(Y226:Y232),"0")</f>
        <v>66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8"/>
      <c r="AB235" s="578"/>
      <c r="AC235" s="578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7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8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8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8"/>
      <c r="AB240" s="578"/>
      <c r="AC240" s="578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8</v>
      </c>
      <c r="Y242" s="584">
        <f>IFERROR(IF(X242="",0,CEILING((X242/$H242),1)*$H242),"")</f>
        <v>8.64</v>
      </c>
      <c r="Z242" s="36">
        <f>IFERROR(IF(Y242=0,"",ROUNDUP(Y242/H242,0)*0.0059),"")</f>
        <v>2.3599999999999999E-2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8.7037037037037042</v>
      </c>
      <c r="BN242" s="64">
        <f>IFERROR(Y242*I242/H242,"0")</f>
        <v>9.4</v>
      </c>
      <c r="BO242" s="64">
        <f>IFERROR(1/J242*(X242/H242),"0")</f>
        <v>1.7146776406035662E-2</v>
      </c>
      <c r="BP242" s="64">
        <f>IFERROR(1/J242*(Y242/H242),"0")</f>
        <v>1.8518518518518517E-2</v>
      </c>
    </row>
    <row r="243" spans="1:68" x14ac:dyDescent="0.2">
      <c r="A243" s="60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8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3.7037037037037033</v>
      </c>
      <c r="Y243" s="585">
        <f>IFERROR(Y241/H241,"0")+IFERROR(Y242/H242,"0")</f>
        <v>4</v>
      </c>
      <c r="Z243" s="585">
        <f>IFERROR(IF(Z241="",0,Z241),"0")+IFERROR(IF(Z242="",0,Z242),"0")</f>
        <v>2.3599999999999999E-2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8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8</v>
      </c>
      <c r="Y244" s="585">
        <f>IFERROR(SUM(Y241:Y242),"0")</f>
        <v>8.64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8"/>
      <c r="AB245" s="578"/>
      <c r="AC245" s="578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5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8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8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7"/>
      <c r="AB254" s="577"/>
      <c r="AC254" s="577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8"/>
      <c r="AB255" s="578"/>
      <c r="AC255" s="578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8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8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7"/>
      <c r="AB263" s="577"/>
      <c r="AC263" s="577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8"/>
      <c r="AB264" s="578"/>
      <c r="AC264" s="578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8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8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7"/>
      <c r="AB271" s="577"/>
      <c r="AC271" s="577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8"/>
      <c r="AB272" s="578"/>
      <c r="AC272" s="578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78</v>
      </c>
      <c r="Y274" s="584">
        <f>IFERROR(IF(X274="",0,CEILING((X274/$H274),1)*$H274),"")</f>
        <v>79.2</v>
      </c>
      <c r="Z274" s="36">
        <f>IFERROR(IF(Y274=0,"",ROUNDUP(Y274/H274,0)*0.00651),"")</f>
        <v>0.21482999999999999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86.190000000000012</v>
      </c>
      <c r="BN274" s="64">
        <f>IFERROR(Y274*I274/H274,"0")</f>
        <v>87.51600000000002</v>
      </c>
      <c r="BO274" s="64">
        <f>IFERROR(1/J274*(X274/H274),"0")</f>
        <v>0.17857142857142858</v>
      </c>
      <c r="BP274" s="64">
        <f>IFERROR(1/J274*(Y274/H274),"0")</f>
        <v>0.18131868131868134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134</v>
      </c>
      <c r="Y275" s="584">
        <f>IFERROR(IF(X275="",0,CEILING((X275/$H275),1)*$H275),"")</f>
        <v>134.4</v>
      </c>
      <c r="Z275" s="36">
        <f>IFERROR(IF(Y275=0,"",ROUNDUP(Y275/H275,0)*0.00651),"")</f>
        <v>0.36456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144.05000000000001</v>
      </c>
      <c r="BN275" s="64">
        <f>IFERROR(Y275*I275/H275,"0")</f>
        <v>144.48000000000002</v>
      </c>
      <c r="BO275" s="64">
        <f>IFERROR(1/J275*(X275/H275),"0")</f>
        <v>0.3067765567765568</v>
      </c>
      <c r="BP275" s="64">
        <f>IFERROR(1/J275*(Y275/H275),"0")</f>
        <v>0.30769230769230776</v>
      </c>
    </row>
    <row r="276" spans="1:68" x14ac:dyDescent="0.2">
      <c r="A276" s="60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8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88.333333333333343</v>
      </c>
      <c r="Y276" s="585">
        <f>IFERROR(Y273/H273,"0")+IFERROR(Y274/H274,"0")+IFERROR(Y275/H275,"0")</f>
        <v>89</v>
      </c>
      <c r="Z276" s="585">
        <f>IFERROR(IF(Z273="",0,Z273),"0")+IFERROR(IF(Z274="",0,Z274),"0")+IFERROR(IF(Z275="",0,Z275),"0")</f>
        <v>0.57938999999999996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8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212</v>
      </c>
      <c r="Y277" s="585">
        <f>IFERROR(SUM(Y273:Y275),"0")</f>
        <v>213.60000000000002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7"/>
      <c r="AB278" s="577"/>
      <c r="AC278" s="577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8"/>
      <c r="AB279" s="578"/>
      <c r="AC279" s="578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8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8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8"/>
      <c r="AB283" s="578"/>
      <c r="AC283" s="578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8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8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7"/>
      <c r="AB287" s="577"/>
      <c r="AC287" s="577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8"/>
      <c r="AB288" s="578"/>
      <c r="AC288" s="578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8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8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7"/>
      <c r="AB292" s="577"/>
      <c r="AC292" s="577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8"/>
      <c r="AB293" s="578"/>
      <c r="AC293" s="578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8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8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8"/>
      <c r="AB302" s="578"/>
      <c r="AC302" s="578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17</v>
      </c>
      <c r="Y309" s="584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19.153333333333332</v>
      </c>
      <c r="BN309" s="64">
        <f t="shared" si="55"/>
        <v>20.279999999999998</v>
      </c>
      <c r="BO309" s="64">
        <f t="shared" si="56"/>
        <v>5.1892551892551896E-2</v>
      </c>
      <c r="BP309" s="64">
        <f t="shared" si="57"/>
        <v>5.4945054945054951E-2</v>
      </c>
    </row>
    <row r="310" spans="1:68" x14ac:dyDescent="0.2">
      <c r="A310" s="60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8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9.4444444444444446</v>
      </c>
      <c r="Y310" s="585">
        <f>IFERROR(Y303/H303,"0")+IFERROR(Y304/H304,"0")+IFERROR(Y305/H305,"0")+IFERROR(Y306/H306,"0")+IFERROR(Y307/H307,"0")+IFERROR(Y308/H308,"0")+IFERROR(Y309/H309,"0")</f>
        <v>10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6.5100000000000005E-2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8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17</v>
      </c>
      <c r="Y311" s="585">
        <f>IFERROR(SUM(Y303:Y309),"0")</f>
        <v>18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17</v>
      </c>
      <c r="Y317" s="584">
        <f>IFERROR(IF(X317="",0,CEILING((X317/$H317),1)*$H317),"")</f>
        <v>18.900000000000002</v>
      </c>
      <c r="Z317" s="36">
        <f>IFERROR(IF(Y317=0,"",ROUNDUP(Y317/H317,0)*0.00651),"")</f>
        <v>4.5569999999999999E-2</v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18.624444444444443</v>
      </c>
      <c r="BN317" s="64">
        <f>IFERROR(Y317*I317/H317,"0")</f>
        <v>20.706000000000003</v>
      </c>
      <c r="BO317" s="64">
        <f>IFERROR(1/J317*(X317/H317),"0")</f>
        <v>3.4595034595034595E-2</v>
      </c>
      <c r="BP317" s="64">
        <f>IFERROR(1/J317*(Y317/H317),"0")</f>
        <v>3.8461538461538464E-2</v>
      </c>
    </row>
    <row r="318" spans="1:68" x14ac:dyDescent="0.2">
      <c r="A318" s="60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8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6.2962962962962958</v>
      </c>
      <c r="Y318" s="585">
        <f>IFERROR(Y313/H313,"0")+IFERROR(Y314/H314,"0")+IFERROR(Y315/H315,"0")+IFERROR(Y316/H316,"0")+IFERROR(Y317/H317,"0")</f>
        <v>7</v>
      </c>
      <c r="Z318" s="585">
        <f>IFERROR(IF(Z313="",0,Z313),"0")+IFERROR(IF(Z314="",0,Z314),"0")+IFERROR(IF(Z315="",0,Z315),"0")+IFERROR(IF(Z316="",0,Z316),"0")+IFERROR(IF(Z317="",0,Z317),"0")</f>
        <v>4.5569999999999999E-2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8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17</v>
      </c>
      <c r="Y319" s="585">
        <f>IFERROR(SUM(Y313:Y317),"0")</f>
        <v>18.900000000000002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177</v>
      </c>
      <c r="Y321" s="584">
        <f>IFERROR(IF(X321="",0,CEILING((X321/$H321),1)*$H321),"")</f>
        <v>184.8</v>
      </c>
      <c r="Z321" s="36">
        <f>IFERROR(IF(Y321=0,"",ROUNDUP(Y321/H321,0)*0.01898),"")</f>
        <v>0.41755999999999999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187.93607142857141</v>
      </c>
      <c r="BN321" s="64">
        <f>IFERROR(Y321*I321/H321,"0")</f>
        <v>196.21800000000002</v>
      </c>
      <c r="BO321" s="64">
        <f>IFERROR(1/J321*(X321/H321),"0")</f>
        <v>0.3292410714285714</v>
      </c>
      <c r="BP321" s="64">
        <f>IFERROR(1/J321*(Y321/H321),"0")</f>
        <v>0.34375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96</v>
      </c>
      <c r="Y322" s="584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102.38769230769232</v>
      </c>
      <c r="BN322" s="64">
        <f>IFERROR(Y322*I322/H322,"0")</f>
        <v>108.14700000000001</v>
      </c>
      <c r="BO322" s="64">
        <f>IFERROR(1/J322*(X322/H322),"0")</f>
        <v>0.19230769230769232</v>
      </c>
      <c r="BP322" s="64">
        <f>IFERROR(1/J322*(Y322/H322),"0")</f>
        <v>0.203125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117</v>
      </c>
      <c r="Y323" s="584">
        <f>IFERROR(IF(X323="",0,CEILING((X323/$H323),1)*$H323),"")</f>
        <v>117.60000000000001</v>
      </c>
      <c r="Z323" s="36">
        <f>IFERROR(IF(Y323=0,"",ROUNDUP(Y323/H323,0)*0.01898),"")</f>
        <v>0.26572000000000001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124.22892857142858</v>
      </c>
      <c r="BN323" s="64">
        <f>IFERROR(Y323*I323/H323,"0")</f>
        <v>124.86600000000001</v>
      </c>
      <c r="BO323" s="64">
        <f>IFERROR(1/J323*(X323/H323),"0")</f>
        <v>0.21763392857142858</v>
      </c>
      <c r="BP323" s="64">
        <f>IFERROR(1/J323*(Y323/H323),"0")</f>
        <v>0.21875</v>
      </c>
    </row>
    <row r="324" spans="1:68" x14ac:dyDescent="0.2">
      <c r="A324" s="60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8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47.307692307692307</v>
      </c>
      <c r="Y324" s="585">
        <f>IFERROR(Y321/H321,"0")+IFERROR(Y322/H322,"0")+IFERROR(Y323/H323,"0")</f>
        <v>49</v>
      </c>
      <c r="Z324" s="585">
        <f>IFERROR(IF(Z321="",0,Z321),"0")+IFERROR(IF(Z322="",0,Z322),"0")+IFERROR(IF(Z323="",0,Z323),"0")</f>
        <v>0.93002000000000007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8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390</v>
      </c>
      <c r="Y325" s="585">
        <f>IFERROR(SUM(Y321:Y323),"0")</f>
        <v>403.8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8"/>
      <c r="AB326" s="578"/>
      <c r="AC326" s="578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5</v>
      </c>
      <c r="Y330" s="584">
        <f>IFERROR(IF(X330="",0,CEILING((X330/$H330),1)*$H330),"")</f>
        <v>5.0999999999999996</v>
      </c>
      <c r="Z330" s="36">
        <f>IFERROR(IF(Y330=0,"",ROUNDUP(Y330/H330,0)*0.00651),"")</f>
        <v>1.302E-2</v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5.7941176470588243</v>
      </c>
      <c r="BN330" s="64">
        <f>IFERROR(Y330*I330/H330,"0")</f>
        <v>5.91</v>
      </c>
      <c r="BO330" s="64">
        <f>IFERROR(1/J330*(X330/H330),"0")</f>
        <v>1.0773540185304893E-2</v>
      </c>
      <c r="BP330" s="64">
        <f>IFERROR(1/J330*(Y330/H330),"0")</f>
        <v>1.098901098901099E-2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32</v>
      </c>
      <c r="Y331" s="584">
        <f>IFERROR(IF(X331="",0,CEILING((X331/$H331),1)*$H331),"")</f>
        <v>33.15</v>
      </c>
      <c r="Z331" s="36">
        <f>IFERROR(IF(Y331=0,"",ROUNDUP(Y331/H331,0)*0.00651),"")</f>
        <v>8.4629999999999997E-2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36.141176470588235</v>
      </c>
      <c r="BN331" s="64">
        <f>IFERROR(Y331*I331/H331,"0")</f>
        <v>37.44</v>
      </c>
      <c r="BO331" s="64">
        <f>IFERROR(1/J331*(X331/H331),"0")</f>
        <v>6.8950657185951322E-2</v>
      </c>
      <c r="BP331" s="64">
        <f>IFERROR(1/J331*(Y331/H331),"0")</f>
        <v>7.1428571428571438E-2</v>
      </c>
    </row>
    <row r="332" spans="1:68" x14ac:dyDescent="0.2">
      <c r="A332" s="60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8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14.509803921568629</v>
      </c>
      <c r="Y332" s="585">
        <f>IFERROR(Y327/H327,"0")+IFERROR(Y328/H328,"0")+IFERROR(Y329/H329,"0")+IFERROR(Y330/H330,"0")+IFERROR(Y331/H331,"0")</f>
        <v>15</v>
      </c>
      <c r="Z332" s="585">
        <f>IFERROR(IF(Z327="",0,Z327),"0")+IFERROR(IF(Z328="",0,Z328),"0")+IFERROR(IF(Z329="",0,Z329),"0")+IFERROR(IF(Z330="",0,Z330),"0")+IFERROR(IF(Z331="",0,Z331),"0")</f>
        <v>9.7650000000000001E-2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8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37</v>
      </c>
      <c r="Y333" s="585">
        <f>IFERROR(SUM(Y327:Y331),"0")</f>
        <v>38.25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8"/>
      <c r="AB334" s="578"/>
      <c r="AC334" s="578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8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8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7"/>
      <c r="AB340" s="577"/>
      <c r="AC340" s="577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8"/>
      <c r="AB341" s="578"/>
      <c r="AC341" s="578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8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8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7"/>
      <c r="AB348" s="577"/>
      <c r="AC348" s="577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330</v>
      </c>
      <c r="Y350" s="584">
        <f t="shared" ref="Y350:Y356" si="58">IFERROR(IF(X350="",0,CEILING((X350/$H350),1)*$H350),"")</f>
        <v>330</v>
      </c>
      <c r="Z350" s="36">
        <f>IFERROR(IF(Y350=0,"",ROUNDUP(Y350/H350,0)*0.02175),"")</f>
        <v>0.47849999999999998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340.56000000000006</v>
      </c>
      <c r="BN350" s="64">
        <f t="shared" ref="BN350:BN356" si="60">IFERROR(Y350*I350/H350,"0")</f>
        <v>340.56000000000006</v>
      </c>
      <c r="BO350" s="64">
        <f t="shared" ref="BO350:BO356" si="61">IFERROR(1/J350*(X350/H350),"0")</f>
        <v>0.45833333333333331</v>
      </c>
      <c r="BP350" s="64">
        <f t="shared" ref="BP350:BP356" si="62">IFERROR(1/J350*(Y350/H350),"0")</f>
        <v>0.45833333333333331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583</v>
      </c>
      <c r="Y351" s="584">
        <f t="shared" si="58"/>
        <v>585</v>
      </c>
      <c r="Z351" s="36">
        <f>IFERROR(IF(Y351=0,"",ROUNDUP(Y351/H351,0)*0.02175),"")</f>
        <v>0.84824999999999995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601.65600000000006</v>
      </c>
      <c r="BN351" s="64">
        <f t="shared" si="60"/>
        <v>603.72</v>
      </c>
      <c r="BO351" s="64">
        <f t="shared" si="61"/>
        <v>0.80972222222222223</v>
      </c>
      <c r="BP351" s="64">
        <f t="shared" si="62"/>
        <v>0.8125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742</v>
      </c>
      <c r="Y352" s="584">
        <f t="shared" si="58"/>
        <v>750</v>
      </c>
      <c r="Z352" s="36">
        <f>IFERROR(IF(Y352=0,"",ROUNDUP(Y352/H352,0)*0.02175),"")</f>
        <v>1.0874999999999999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765.74400000000003</v>
      </c>
      <c r="BN352" s="64">
        <f t="shared" si="60"/>
        <v>774</v>
      </c>
      <c r="BO352" s="64">
        <f t="shared" si="61"/>
        <v>1.0305555555555554</v>
      </c>
      <c r="BP352" s="64">
        <f t="shared" si="62"/>
        <v>1.0416666666666665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751</v>
      </c>
      <c r="Y353" s="584">
        <f t="shared" si="58"/>
        <v>765</v>
      </c>
      <c r="Z353" s="36">
        <f>IFERROR(IF(Y353=0,"",ROUNDUP(Y353/H353,0)*0.02175),"")</f>
        <v>1.1092499999999998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775.03199999999993</v>
      </c>
      <c r="BN353" s="64">
        <f t="shared" si="60"/>
        <v>789.48</v>
      </c>
      <c r="BO353" s="64">
        <f t="shared" si="61"/>
        <v>1.0430555555555556</v>
      </c>
      <c r="BP353" s="64">
        <f t="shared" si="62"/>
        <v>1.0625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8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160.4</v>
      </c>
      <c r="Y357" s="585">
        <f>IFERROR(Y350/H350,"0")+IFERROR(Y351/H351,"0")+IFERROR(Y352/H352,"0")+IFERROR(Y353/H353,"0")+IFERROR(Y354/H354,"0")+IFERROR(Y355/H355,"0")+IFERROR(Y356/H356,"0")</f>
        <v>162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3.5234999999999999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8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2406</v>
      </c>
      <c r="Y358" s="585">
        <f>IFERROR(SUM(Y350:Y356),"0")</f>
        <v>2430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729</v>
      </c>
      <c r="Y360" s="584">
        <f>IFERROR(IF(X360="",0,CEILING((X360/$H360),1)*$H360),"")</f>
        <v>735</v>
      </c>
      <c r="Z360" s="36">
        <f>IFERROR(IF(Y360=0,"",ROUNDUP(Y360/H360,0)*0.02175),"")</f>
        <v>1.06575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752.32799999999997</v>
      </c>
      <c r="BN360" s="64">
        <f>IFERROR(Y360*I360/H360,"0")</f>
        <v>758.5200000000001</v>
      </c>
      <c r="BO360" s="64">
        <f>IFERROR(1/J360*(X360/H360),"0")</f>
        <v>1.0125</v>
      </c>
      <c r="BP360" s="64">
        <f>IFERROR(1/J360*(Y360/H360),"0")</f>
        <v>1.0208333333333333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8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48.6</v>
      </c>
      <c r="Y362" s="585">
        <f>IFERROR(Y360/H360,"0")+IFERROR(Y361/H361,"0")</f>
        <v>49</v>
      </c>
      <c r="Z362" s="585">
        <f>IFERROR(IF(Z360="",0,Z360),"0")+IFERROR(IF(Z361="",0,Z361),"0")</f>
        <v>1.06575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8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729</v>
      </c>
      <c r="Y363" s="585">
        <f>IFERROR(SUM(Y360:Y361),"0")</f>
        <v>735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8"/>
      <c r="AB364" s="578"/>
      <c r="AC364" s="578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8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8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25</v>
      </c>
      <c r="Y370" s="584">
        <f>IFERROR(IF(X370="",0,CEILING((X370/$H370),1)*$H370),"")</f>
        <v>27</v>
      </c>
      <c r="Z370" s="36">
        <f>IFERROR(IF(Y370=0,"",ROUNDUP(Y370/H370,0)*0.01898),"")</f>
        <v>5.6940000000000004E-2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26.441666666666666</v>
      </c>
      <c r="BN370" s="64">
        <f>IFERROR(Y370*I370/H370,"0")</f>
        <v>28.556999999999999</v>
      </c>
      <c r="BO370" s="64">
        <f>IFERROR(1/J370*(X370/H370),"0")</f>
        <v>4.3402777777777776E-2</v>
      </c>
      <c r="BP370" s="64">
        <f>IFERROR(1/J370*(Y370/H370),"0")</f>
        <v>4.6875E-2</v>
      </c>
    </row>
    <row r="371" spans="1:68" x14ac:dyDescent="0.2">
      <c r="A371" s="60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8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2.7777777777777777</v>
      </c>
      <c r="Y371" s="585">
        <f>IFERROR(Y370/H370,"0")</f>
        <v>3</v>
      </c>
      <c r="Z371" s="585">
        <f>IFERROR(IF(Z370="",0,Z370),"0")</f>
        <v>5.6940000000000004E-2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8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25</v>
      </c>
      <c r="Y372" s="585">
        <f>IFERROR(SUM(Y370:Y370),"0")</f>
        <v>27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7"/>
      <c r="AB373" s="577"/>
      <c r="AC373" s="577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8"/>
      <c r="AB374" s="578"/>
      <c r="AC374" s="578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55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56.993750000000006</v>
      </c>
      <c r="BN377" s="64">
        <f>IFERROR(Y377*I377/H377,"0")</f>
        <v>62.175000000000004</v>
      </c>
      <c r="BO377" s="64">
        <f>IFERROR(1/J377*(X377/H377),"0")</f>
        <v>7.1614583333333329E-2</v>
      </c>
      <c r="BP377" s="64">
        <f>IFERROR(1/J377*(Y377/H377),"0")</f>
        <v>7.8125E-2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8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4.583333333333333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8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55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8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8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387</v>
      </c>
      <c r="Y386" s="584">
        <f>IFERROR(IF(X386="",0,CEILING((X386/$H386),1)*$H386),"")</f>
        <v>387</v>
      </c>
      <c r="Z386" s="36">
        <f>IFERROR(IF(Y386=0,"",ROUNDUP(Y386/H386,0)*0.01898),"")</f>
        <v>0.81613999999999998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409.31700000000001</v>
      </c>
      <c r="BN386" s="64">
        <f>IFERROR(Y386*I386/H386,"0")</f>
        <v>409.31700000000001</v>
      </c>
      <c r="BO386" s="64">
        <f>IFERROR(1/J386*(X386/H386),"0")</f>
        <v>0.671875</v>
      </c>
      <c r="BP386" s="64">
        <f>IFERROR(1/J386*(Y386/H386),"0")</f>
        <v>0.671875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8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43</v>
      </c>
      <c r="Y388" s="585">
        <f>IFERROR(Y386/H386,"0")+IFERROR(Y387/H387,"0")</f>
        <v>43</v>
      </c>
      <c r="Z388" s="585">
        <f>IFERROR(IF(Z386="",0,Z386),"0")+IFERROR(IF(Z387="",0,Z387),"0")</f>
        <v>0.81613999999999998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8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387</v>
      </c>
      <c r="Y389" s="585">
        <f>IFERROR(SUM(Y386:Y387),"0")</f>
        <v>387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8"/>
      <c r="AB390" s="578"/>
      <c r="AC390" s="578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8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8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7"/>
      <c r="AB395" s="577"/>
      <c r="AC395" s="577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8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8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8"/>
      <c r="AB409" s="578"/>
      <c r="AC409" s="578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8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8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7"/>
      <c r="AB414" s="577"/>
      <c r="AC414" s="577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8"/>
      <c r="AB415" s="578"/>
      <c r="AC415" s="578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8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8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8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8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7"/>
      <c r="AB427" s="577"/>
      <c r="AC427" s="577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8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8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7"/>
      <c r="AB432" s="577"/>
      <c r="AC432" s="577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8"/>
      <c r="AB433" s="578"/>
      <c r="AC433" s="578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8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8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7"/>
      <c r="AB438" s="577"/>
      <c r="AC438" s="577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126</v>
      </c>
      <c r="Y441" s="584">
        <f t="shared" si="69"/>
        <v>126.72</v>
      </c>
      <c r="Z441" s="36">
        <f t="shared" si="70"/>
        <v>0.28704000000000002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134.59090909090909</v>
      </c>
      <c r="BN441" s="64">
        <f t="shared" si="72"/>
        <v>135.35999999999999</v>
      </c>
      <c r="BO441" s="64">
        <f t="shared" si="73"/>
        <v>0.22945804195804198</v>
      </c>
      <c r="BP441" s="64">
        <f t="shared" si="74"/>
        <v>0.23076923076923078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352</v>
      </c>
      <c r="Y442" s="584">
        <f t="shared" si="69"/>
        <v>353.76</v>
      </c>
      <c r="Z442" s="36">
        <f t="shared" si="70"/>
        <v>0.80132000000000003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376</v>
      </c>
      <c r="BN442" s="64">
        <f t="shared" si="72"/>
        <v>377.87999999999994</v>
      </c>
      <c r="BO442" s="64">
        <f t="shared" si="73"/>
        <v>0.64102564102564097</v>
      </c>
      <c r="BP442" s="64">
        <f t="shared" si="74"/>
        <v>0.64423076923076927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484</v>
      </c>
      <c r="Y445" s="584">
        <f t="shared" si="69"/>
        <v>485.76000000000005</v>
      </c>
      <c r="Z445" s="36">
        <f t="shared" si="70"/>
        <v>1.10032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516.99999999999989</v>
      </c>
      <c r="BN445" s="64">
        <f t="shared" si="72"/>
        <v>518.88</v>
      </c>
      <c r="BO445" s="64">
        <f t="shared" si="73"/>
        <v>0.88141025641025639</v>
      </c>
      <c r="BP445" s="64">
        <f t="shared" si="74"/>
        <v>0.88461538461538469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72</v>
      </c>
      <c r="Y448" s="584">
        <f t="shared" si="69"/>
        <v>72</v>
      </c>
      <c r="Z448" s="36">
        <f>IFERROR(IF(Y448=0,"",ROUNDUP(Y448/H448,0)*0.00902),"")</f>
        <v>0.1804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76.2</v>
      </c>
      <c r="BN448" s="64">
        <f t="shared" si="72"/>
        <v>76.2</v>
      </c>
      <c r="BO448" s="64">
        <f t="shared" si="73"/>
        <v>0.15151515151515152</v>
      </c>
      <c r="BP448" s="64">
        <f t="shared" si="74"/>
        <v>0.15151515151515152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7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8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202.19696969696969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203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2.3690799999999999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8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1034</v>
      </c>
      <c r="Y456" s="585">
        <f>IFERROR(SUM(Y440:Y454),"0")</f>
        <v>1038.24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316</v>
      </c>
      <c r="Y458" s="584">
        <f>IFERROR(IF(X458="",0,CEILING((X458/$H458),1)*$H458),"")</f>
        <v>316.8</v>
      </c>
      <c r="Z458" s="36">
        <f>IFERROR(IF(Y458=0,"",ROUNDUP(Y458/H458,0)*0.01196),"")</f>
        <v>0.71760000000000002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337.5454545454545</v>
      </c>
      <c r="BN458" s="64">
        <f>IFERROR(Y458*I458/H458,"0")</f>
        <v>338.4</v>
      </c>
      <c r="BO458" s="64">
        <f>IFERROR(1/J458*(X458/H458),"0")</f>
        <v>0.57546620046620045</v>
      </c>
      <c r="BP458" s="64">
        <f>IFERROR(1/J458*(Y458/H458),"0")</f>
        <v>0.57692307692307698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60</v>
      </c>
      <c r="Y460" s="584">
        <f>IFERROR(IF(X460="",0,CEILING((X460/$H460),1)*$H460),"")</f>
        <v>62.4</v>
      </c>
      <c r="Z460" s="36">
        <f>IFERROR(IF(Y460=0,"",ROUNDUP(Y460/H460,0)*0.00902),"")</f>
        <v>0.11726</v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86.625</v>
      </c>
      <c r="BN460" s="64">
        <f>IFERROR(Y460*I460/H460,"0")</f>
        <v>90.089999999999989</v>
      </c>
      <c r="BO460" s="64">
        <f>IFERROR(1/J460*(X460/H460),"0")</f>
        <v>9.4696969696969696E-2</v>
      </c>
      <c r="BP460" s="64">
        <f>IFERROR(1/J460*(Y460/H460),"0")</f>
        <v>9.8484848484848481E-2</v>
      </c>
    </row>
    <row r="461" spans="1:68" x14ac:dyDescent="0.2">
      <c r="A461" s="607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8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72.348484848484844</v>
      </c>
      <c r="Y461" s="585">
        <f>IFERROR(Y458/H458,"0")+IFERROR(Y459/H459,"0")+IFERROR(Y460/H460,"0")</f>
        <v>73</v>
      </c>
      <c r="Z461" s="585">
        <f>IFERROR(IF(Z458="",0,Z458),"0")+IFERROR(IF(Z459="",0,Z459),"0")+IFERROR(IF(Z460="",0,Z460),"0")</f>
        <v>0.83486000000000005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8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376</v>
      </c>
      <c r="Y462" s="585">
        <f>IFERROR(SUM(Y458:Y460),"0")</f>
        <v>379.2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143</v>
      </c>
      <c r="Y464" s="584">
        <f t="shared" ref="Y464:Y470" si="75">IFERROR(IF(X464="",0,CEILING((X464/$H464),1)*$H464),"")</f>
        <v>147.84</v>
      </c>
      <c r="Z464" s="36">
        <f>IFERROR(IF(Y464=0,"",ROUNDUP(Y464/H464,0)*0.01196),"")</f>
        <v>0.33488000000000001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152.75</v>
      </c>
      <c r="BN464" s="64">
        <f t="shared" ref="BN464:BN470" si="77">IFERROR(Y464*I464/H464,"0")</f>
        <v>157.91999999999999</v>
      </c>
      <c r="BO464" s="64">
        <f t="shared" ref="BO464:BO470" si="78">IFERROR(1/J464*(X464/H464),"0")</f>
        <v>0.26041666666666669</v>
      </c>
      <c r="BP464" s="64">
        <f t="shared" ref="BP464:BP470" si="79">IFERROR(1/J464*(Y464/H464),"0")</f>
        <v>0.26923076923076927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267</v>
      </c>
      <c r="Y465" s="584">
        <f t="shared" si="75"/>
        <v>269.28000000000003</v>
      </c>
      <c r="Z465" s="36">
        <f>IFERROR(IF(Y465=0,"",ROUNDUP(Y465/H465,0)*0.01196),"")</f>
        <v>0.60996000000000006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285.20454545454544</v>
      </c>
      <c r="BN465" s="64">
        <f t="shared" si="77"/>
        <v>287.64</v>
      </c>
      <c r="BO465" s="64">
        <f t="shared" si="78"/>
        <v>0.48623251748251745</v>
      </c>
      <c r="BP465" s="64">
        <f t="shared" si="79"/>
        <v>0.49038461538461542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178</v>
      </c>
      <c r="Y466" s="584">
        <f t="shared" si="75"/>
        <v>179.52</v>
      </c>
      <c r="Z466" s="36">
        <f>IFERROR(IF(Y466=0,"",ROUNDUP(Y466/H466,0)*0.01196),"")</f>
        <v>0.40664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190.13636363636363</v>
      </c>
      <c r="BN466" s="64">
        <f t="shared" si="77"/>
        <v>191.76</v>
      </c>
      <c r="BO466" s="64">
        <f t="shared" si="78"/>
        <v>0.32415501165501165</v>
      </c>
      <c r="BP466" s="64">
        <f t="shared" si="79"/>
        <v>0.32692307692307693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7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8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111.36363636363635</v>
      </c>
      <c r="Y471" s="585">
        <f>IFERROR(Y464/H464,"0")+IFERROR(Y465/H465,"0")+IFERROR(Y466/H466,"0")+IFERROR(Y467/H467,"0")+IFERROR(Y468/H468,"0")+IFERROR(Y469/H469,"0")+IFERROR(Y470/H470,"0")</f>
        <v>113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1.35148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8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588</v>
      </c>
      <c r="Y472" s="585">
        <f>IFERROR(SUM(Y464:Y470),"0")</f>
        <v>596.64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8"/>
      <c r="AB473" s="578"/>
      <c r="AC473" s="578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7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8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8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7"/>
      <c r="AB480" s="577"/>
      <c r="AC480" s="577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8"/>
      <c r="AB481" s="578"/>
      <c r="AC481" s="578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8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9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8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8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8"/>
      <c r="AB488" s="578"/>
      <c r="AC488" s="578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7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8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8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8"/>
      <c r="AB495" s="578"/>
      <c r="AC495" s="578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8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6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8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8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9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1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8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8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8"/>
      <c r="AB506" s="578"/>
      <c r="AC506" s="578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1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8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8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7"/>
      <c r="AB513" s="577"/>
      <c r="AC513" s="577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8"/>
      <c r="AB514" s="578"/>
      <c r="AC514" s="578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8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8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5"/>
      <c r="R518" s="715"/>
      <c r="S518" s="715"/>
      <c r="T518" s="715"/>
      <c r="U518" s="715"/>
      <c r="V518" s="716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12276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12457.070000000002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5"/>
      <c r="R519" s="715"/>
      <c r="S519" s="715"/>
      <c r="T519" s="715"/>
      <c r="U519" s="715"/>
      <c r="V519" s="716"/>
      <c r="W519" s="37" t="s">
        <v>69</v>
      </c>
      <c r="X519" s="585">
        <f>IFERROR(SUM(BM22:BM515),"0")</f>
        <v>12966.202732831107</v>
      </c>
      <c r="Y519" s="585">
        <f>IFERROR(SUM(BN22:BN515),"0")</f>
        <v>13157.961999999998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5"/>
      <c r="R520" s="715"/>
      <c r="S520" s="715"/>
      <c r="T520" s="715"/>
      <c r="U520" s="715"/>
      <c r="V520" s="716"/>
      <c r="W520" s="37" t="s">
        <v>803</v>
      </c>
      <c r="X520" s="38">
        <f>ROUNDUP(SUM(BO22:BO515),0)</f>
        <v>21</v>
      </c>
      <c r="Y520" s="38">
        <f>ROUNDUP(SUM(BP22:BP515),0)</f>
        <v>22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5"/>
      <c r="R521" s="715"/>
      <c r="S521" s="715"/>
      <c r="T521" s="715"/>
      <c r="U521" s="715"/>
      <c r="V521" s="716"/>
      <c r="W521" s="37" t="s">
        <v>69</v>
      </c>
      <c r="X521" s="585">
        <f>GrossWeightTotal+PalletQtyTotal*25</f>
        <v>13491.202732831107</v>
      </c>
      <c r="Y521" s="585">
        <f>GrossWeightTotalR+PalletQtyTotalR*25</f>
        <v>13707.961999999998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5"/>
      <c r="R522" s="715"/>
      <c r="S522" s="715"/>
      <c r="T522" s="715"/>
      <c r="U522" s="715"/>
      <c r="V522" s="716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2094.1222821576098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2125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5"/>
      <c r="R523" s="715"/>
      <c r="S523" s="715"/>
      <c r="T523" s="715"/>
      <c r="U523" s="715"/>
      <c r="V523" s="716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24.749279999999999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92" t="s">
        <v>100</v>
      </c>
      <c r="D525" s="736"/>
      <c r="E525" s="736"/>
      <c r="F525" s="736"/>
      <c r="G525" s="736"/>
      <c r="H525" s="640"/>
      <c r="I525" s="592" t="s">
        <v>258</v>
      </c>
      <c r="J525" s="736"/>
      <c r="K525" s="736"/>
      <c r="L525" s="736"/>
      <c r="M525" s="736"/>
      <c r="N525" s="736"/>
      <c r="O525" s="736"/>
      <c r="P525" s="736"/>
      <c r="Q525" s="736"/>
      <c r="R525" s="736"/>
      <c r="S525" s="640"/>
      <c r="T525" s="592" t="s">
        <v>550</v>
      </c>
      <c r="U525" s="640"/>
      <c r="V525" s="592" t="s">
        <v>607</v>
      </c>
      <c r="W525" s="736"/>
      <c r="X525" s="736"/>
      <c r="Y525" s="640"/>
      <c r="Z525" s="575" t="s">
        <v>666</v>
      </c>
      <c r="AA525" s="592" t="s">
        <v>736</v>
      </c>
      <c r="AB525" s="640"/>
      <c r="AC525" s="52"/>
      <c r="AF525" s="576"/>
    </row>
    <row r="526" spans="1:68" ht="14.25" customHeight="1" thickTop="1" x14ac:dyDescent="0.2">
      <c r="A526" s="853" t="s">
        <v>809</v>
      </c>
      <c r="B526" s="592" t="s">
        <v>62</v>
      </c>
      <c r="C526" s="592" t="s">
        <v>101</v>
      </c>
      <c r="D526" s="592" t="s">
        <v>116</v>
      </c>
      <c r="E526" s="592" t="s">
        <v>176</v>
      </c>
      <c r="F526" s="592" t="s">
        <v>199</v>
      </c>
      <c r="G526" s="592" t="s">
        <v>234</v>
      </c>
      <c r="H526" s="592" t="s">
        <v>100</v>
      </c>
      <c r="I526" s="592" t="s">
        <v>259</v>
      </c>
      <c r="J526" s="592" t="s">
        <v>299</v>
      </c>
      <c r="K526" s="592" t="s">
        <v>360</v>
      </c>
      <c r="L526" s="592" t="s">
        <v>403</v>
      </c>
      <c r="M526" s="592" t="s">
        <v>419</v>
      </c>
      <c r="N526" s="576"/>
      <c r="O526" s="592" t="s">
        <v>432</v>
      </c>
      <c r="P526" s="592" t="s">
        <v>442</v>
      </c>
      <c r="Q526" s="592" t="s">
        <v>449</v>
      </c>
      <c r="R526" s="592" t="s">
        <v>454</v>
      </c>
      <c r="S526" s="592" t="s">
        <v>540</v>
      </c>
      <c r="T526" s="592" t="s">
        <v>551</v>
      </c>
      <c r="U526" s="592" t="s">
        <v>585</v>
      </c>
      <c r="V526" s="592" t="s">
        <v>608</v>
      </c>
      <c r="W526" s="592" t="s">
        <v>640</v>
      </c>
      <c r="X526" s="592" t="s">
        <v>658</v>
      </c>
      <c r="Y526" s="592" t="s">
        <v>662</v>
      </c>
      <c r="Z526" s="592" t="s">
        <v>666</v>
      </c>
      <c r="AA526" s="592" t="s">
        <v>736</v>
      </c>
      <c r="AB526" s="592" t="s">
        <v>795</v>
      </c>
      <c r="AC526" s="52"/>
      <c r="AF526" s="576"/>
    </row>
    <row r="527" spans="1:68" ht="13.5" customHeight="1" thickBot="1" x14ac:dyDescent="0.25">
      <c r="A527" s="854"/>
      <c r="B527" s="593"/>
      <c r="C527" s="593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76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285.70000000000005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978.4</v>
      </c>
      <c r="E528" s="46">
        <f>IFERROR(Y89*1,"0")+IFERROR(Y90*1,"0")+IFERROR(Y91*1,"0")+IFERROR(Y95*1,"0")+IFERROR(Y96*1,"0")+IFERROR(Y97*1,"0")+IFERROR(Y98*1,"0")+IFERROR(Y99*1,"0")+IFERROR(Y100*1,"0")</f>
        <v>873.90000000000009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1246.8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676.2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1975.8000000000002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74.64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213.60000000000002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478.95000000000005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3192</v>
      </c>
      <c r="U528" s="46">
        <f>IFERROR(Y375*1,"0")+IFERROR(Y376*1,"0")+IFERROR(Y377*1,"0")+IFERROR(Y378*1,"0")+IFERROR(Y382*1,"0")+IFERROR(Y386*1,"0")+IFERROR(Y387*1,"0")+IFERROR(Y391*1,"0")</f>
        <v>447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2014.08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51:Z51"/>
    <mergeCell ref="D105:E105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P494:V494"/>
    <mergeCell ref="A175:Z175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A9:C9"/>
    <mergeCell ref="P321:T321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10:M10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D509:E509"/>
    <mergeCell ref="P96:T96"/>
    <mergeCell ref="H17:H18"/>
    <mergeCell ref="P90:T90"/>
    <mergeCell ref="A146:Z146"/>
    <mergeCell ref="D204:E204"/>
    <mergeCell ref="P503:T503"/>
    <mergeCell ref="D198:E198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P358:V358"/>
    <mergeCell ref="P421:T421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P411:T411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526:D527"/>
    <mergeCell ref="P192:T192"/>
    <mergeCell ref="P277:V277"/>
    <mergeCell ref="D100:E100"/>
    <mergeCell ref="P113:T113"/>
    <mergeCell ref="P284:T284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D474:E474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79:T79"/>
    <mergeCell ref="D187:E187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2025-06-20T09:05:16Z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