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Ташкент\"/>
    </mc:Choice>
  </mc:AlternateContent>
  <xr:revisionPtr revIDLastSave="0" documentId="13_ncr:1_{FCD82189-C509-4715-9A77-287781FB9E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Sheet!$A$3:$AH$80</definedName>
  </definedNames>
  <calcPr calcId="191029" refMode="R1C1"/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6" i="1"/>
  <c r="Q7" i="1" l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6" i="1"/>
  <c r="Q5" i="1" s="1"/>
  <c r="AI5" i="1"/>
  <c r="F51" i="1" l="1"/>
  <c r="E51" i="1"/>
  <c r="F50" i="1"/>
  <c r="F49" i="1"/>
  <c r="F47" i="1"/>
  <c r="F46" i="1"/>
  <c r="E46" i="1"/>
  <c r="F44" i="1"/>
  <c r="E44" i="1"/>
  <c r="F43" i="1"/>
  <c r="E43" i="1"/>
  <c r="F42" i="1"/>
  <c r="E42" i="1"/>
  <c r="F40" i="1"/>
  <c r="E40" i="1"/>
  <c r="F37" i="1"/>
  <c r="E37" i="1"/>
  <c r="F36" i="1"/>
  <c r="E36" i="1"/>
  <c r="F35" i="1"/>
  <c r="E35" i="1"/>
  <c r="F34" i="1"/>
  <c r="E34" i="1"/>
  <c r="F32" i="1"/>
  <c r="E32" i="1"/>
  <c r="F27" i="1"/>
  <c r="E27" i="1"/>
  <c r="F25" i="1"/>
  <c r="F24" i="1"/>
  <c r="E24" i="1"/>
  <c r="F23" i="1"/>
  <c r="F22" i="1"/>
  <c r="E22" i="1"/>
  <c r="F21" i="1"/>
  <c r="E21" i="1"/>
  <c r="F20" i="1"/>
  <c r="E20" i="1"/>
  <c r="F16" i="1"/>
  <c r="E16" i="1"/>
  <c r="F15" i="1"/>
  <c r="E15" i="1"/>
  <c r="F13" i="1"/>
  <c r="E13" i="1"/>
  <c r="F12" i="1"/>
  <c r="E12" i="1"/>
  <c r="F11" i="1"/>
  <c r="F7" i="1"/>
  <c r="F6" i="1"/>
  <c r="E6" i="1"/>
  <c r="O7" i="1" l="1"/>
  <c r="O8" i="1"/>
  <c r="O9" i="1"/>
  <c r="T9" i="1" s="1"/>
  <c r="O10" i="1"/>
  <c r="O11" i="1"/>
  <c r="O12" i="1"/>
  <c r="O13" i="1"/>
  <c r="O14" i="1"/>
  <c r="O15" i="1"/>
  <c r="P15" i="1" s="1"/>
  <c r="O16" i="1"/>
  <c r="O17" i="1"/>
  <c r="O18" i="1"/>
  <c r="O19" i="1"/>
  <c r="O20" i="1"/>
  <c r="P20" i="1" s="1"/>
  <c r="O21" i="1"/>
  <c r="O22" i="1"/>
  <c r="O23" i="1"/>
  <c r="P23" i="1" s="1"/>
  <c r="O24" i="1"/>
  <c r="O25" i="1"/>
  <c r="T25" i="1" s="1"/>
  <c r="O26" i="1"/>
  <c r="P26" i="1" s="1"/>
  <c r="O27" i="1"/>
  <c r="P27" i="1" s="1"/>
  <c r="O28" i="1"/>
  <c r="P28" i="1" s="1"/>
  <c r="O29" i="1"/>
  <c r="O30" i="1"/>
  <c r="P30" i="1" s="1"/>
  <c r="O31" i="1"/>
  <c r="O32" i="1"/>
  <c r="O33" i="1"/>
  <c r="O34" i="1"/>
  <c r="O35" i="1"/>
  <c r="O36" i="1"/>
  <c r="O37" i="1"/>
  <c r="O38" i="1"/>
  <c r="O39" i="1"/>
  <c r="O40" i="1"/>
  <c r="O41" i="1"/>
  <c r="O42" i="1"/>
  <c r="P42" i="1" s="1"/>
  <c r="O43" i="1"/>
  <c r="P43" i="1" s="1"/>
  <c r="O44" i="1"/>
  <c r="O45" i="1"/>
  <c r="O46" i="1"/>
  <c r="O47" i="1"/>
  <c r="O48" i="1"/>
  <c r="O49" i="1"/>
  <c r="O50" i="1"/>
  <c r="O51" i="1"/>
  <c r="P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U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6" i="1"/>
  <c r="K51" i="1"/>
  <c r="K50" i="1"/>
  <c r="K80" i="1"/>
  <c r="K49" i="1"/>
  <c r="K48" i="1"/>
  <c r="K47" i="1"/>
  <c r="K46" i="1"/>
  <c r="K45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46" i="1" l="1"/>
  <c r="U24" i="1"/>
  <c r="U43" i="1"/>
  <c r="U23" i="1"/>
  <c r="P22" i="1"/>
  <c r="T6" i="1"/>
  <c r="P41" i="1"/>
  <c r="P40" i="1"/>
  <c r="P19" i="1"/>
  <c r="P38" i="1"/>
  <c r="P37" i="1"/>
  <c r="P17" i="1"/>
  <c r="P16" i="1"/>
  <c r="P35" i="1"/>
  <c r="U34" i="1"/>
  <c r="P34" i="1"/>
  <c r="P14" i="1"/>
  <c r="P13" i="1"/>
  <c r="P32" i="1"/>
  <c r="P31" i="1"/>
  <c r="P49" i="1"/>
  <c r="P29" i="1"/>
  <c r="P48" i="1"/>
  <c r="P47" i="1"/>
  <c r="U6" i="1"/>
  <c r="U79" i="1"/>
  <c r="U48" i="1"/>
  <c r="U72" i="1"/>
  <c r="U71" i="1"/>
  <c r="U68" i="1"/>
  <c r="T61" i="1"/>
  <c r="U59" i="1"/>
  <c r="U52" i="1"/>
  <c r="T43" i="1"/>
  <c r="U42" i="1"/>
  <c r="T34" i="1"/>
  <c r="U32" i="1"/>
  <c r="U28" i="1"/>
  <c r="U21" i="1"/>
  <c r="U33" i="1"/>
  <c r="U54" i="1"/>
  <c r="U74" i="1"/>
  <c r="U53" i="1"/>
  <c r="U31" i="1"/>
  <c r="U73" i="1"/>
  <c r="U51" i="1"/>
  <c r="T24" i="1"/>
  <c r="U44" i="1"/>
  <c r="U16" i="1"/>
  <c r="U64" i="1"/>
  <c r="U15" i="1"/>
  <c r="U63" i="1"/>
  <c r="U41" i="1"/>
  <c r="U14" i="1"/>
  <c r="U62" i="1"/>
  <c r="U39" i="1"/>
  <c r="U13" i="1"/>
  <c r="U80" i="1"/>
  <c r="U70" i="1"/>
  <c r="U60" i="1"/>
  <c r="U50" i="1"/>
  <c r="U40" i="1"/>
  <c r="U30" i="1"/>
  <c r="U22" i="1"/>
  <c r="U12" i="1"/>
  <c r="U69" i="1"/>
  <c r="U49" i="1"/>
  <c r="U29" i="1"/>
  <c r="U11" i="1"/>
  <c r="U78" i="1"/>
  <c r="U58" i="1"/>
  <c r="U38" i="1"/>
  <c r="U20" i="1"/>
  <c r="U10" i="1"/>
  <c r="U77" i="1"/>
  <c r="U67" i="1"/>
  <c r="U57" i="1"/>
  <c r="U47" i="1"/>
  <c r="U37" i="1"/>
  <c r="U27" i="1"/>
  <c r="U19" i="1"/>
  <c r="U9" i="1"/>
  <c r="O5" i="1"/>
  <c r="U76" i="1"/>
  <c r="U66" i="1"/>
  <c r="U56" i="1"/>
  <c r="U46" i="1"/>
  <c r="U36" i="1"/>
  <c r="U26" i="1"/>
  <c r="U18" i="1"/>
  <c r="U8" i="1"/>
  <c r="U75" i="1"/>
  <c r="U65" i="1"/>
  <c r="U55" i="1"/>
  <c r="U45" i="1"/>
  <c r="U35" i="1"/>
  <c r="U25" i="1"/>
  <c r="U17" i="1"/>
  <c r="U7" i="1"/>
  <c r="K5" i="1"/>
  <c r="T48" i="1" l="1"/>
  <c r="T17" i="1"/>
  <c r="T13" i="1"/>
  <c r="T37" i="1"/>
  <c r="T44" i="1"/>
  <c r="P5" i="1"/>
  <c r="AH5" i="1"/>
  <c r="T49" i="1"/>
  <c r="T33" i="1"/>
  <c r="T18" i="1"/>
  <c r="T22" i="1"/>
  <c r="T36" i="1"/>
  <c r="T10" i="1"/>
  <c r="T14" i="1"/>
  <c r="T38" i="1"/>
  <c r="T42" i="1"/>
  <c r="T28" i="1"/>
  <c r="T30" i="1"/>
  <c r="T19" i="1"/>
  <c r="T7" i="1"/>
  <c r="T50" i="1"/>
  <c r="T45" i="1"/>
  <c r="T39" i="1"/>
  <c r="T41" i="1"/>
  <c r="T27" i="1"/>
  <c r="T11" i="1"/>
  <c r="T15" i="1"/>
  <c r="T20" i="1"/>
  <c r="T32" i="1"/>
  <c r="T23" i="1"/>
  <c r="T47" i="1"/>
  <c r="T31" i="1"/>
  <c r="T35" i="1"/>
  <c r="T40" i="1"/>
  <c r="T26" i="1"/>
  <c r="T12" i="1"/>
  <c r="T29" i="1"/>
  <c r="T8" i="1"/>
  <c r="T51" i="1"/>
  <c r="T16" i="1"/>
  <c r="T21" i="1"/>
  <c r="T46" i="1"/>
</calcChain>
</file>

<file path=xl/sharedStrings.xml><?xml version="1.0" encoding="utf-8"?>
<sst xmlns="http://schemas.openxmlformats.org/spreadsheetml/2006/main" count="248" uniqueCount="130">
  <si>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</si>
  <si>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</si>
  <si>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</si>
  <si>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</si>
  <si>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</si>
  <si>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</si>
  <si>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</si>
  <si>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</si>
  <si>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</si>
  <si>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</si>
  <si>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</si>
  <si>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</si>
  <si>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</si>
  <si>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</si>
  <si>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</si>
  <si>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</si>
  <si>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</si>
  <si>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</si>
  <si>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</si>
  <si>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</si>
  <si>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</si>
  <si>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</si>
  <si>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</si>
  <si>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</si>
  <si>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</si>
  <si>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</si>
  <si>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</si>
  <si>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</si>
  <si>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</si>
  <si>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</si>
  <si>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</si>
  <si>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</si>
  <si>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</si>
  <si>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</si>
  <si>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</si>
  <si>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</si>
  <si>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</si>
  <si>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</si>
  <si>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</si>
  <si>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</si>
  <si>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</si>
  <si>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</si>
  <si>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</si>
  <si>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</si>
  <si>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</si>
  <si>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</si>
  <si>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</si>
  <si>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</si>
  <si>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</si>
  <si>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</si>
  <si>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</si>
  <si>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</si>
  <si>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</si>
  <si>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</si>
  <si>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</si>
  <si>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</si>
  <si>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</si>
  <si>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</si>
  <si>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</si>
  <si>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</si>
  <si>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</si>
  <si>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вывод</t>
  </si>
  <si>
    <t>завод вывел из производства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</si>
  <si>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</si>
  <si>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</si>
  <si>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</si>
  <si>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</si>
  <si>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</si>
  <si>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</si>
  <si>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</si>
  <si>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</si>
  <si>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</si>
  <si>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</si>
  <si>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</si>
  <si>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</si>
  <si>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</si>
  <si>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</si>
  <si>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</si>
  <si>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</si>
  <si>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прогноз, со словам Николая остоток 1300кг</t>
  </si>
  <si>
    <t>2150 В/к колбасы Рубленая Запеченная Дугушка Весовые Вектор Стародворье, вес 1кг</t>
  </si>
  <si>
    <t>пожелание тк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</si>
  <si>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</si>
  <si>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</si>
  <si>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</si>
  <si>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БОНУС_0178 Ветчины Нежная Особая Особая Весовые П/а Особый рецепт большой батон  ПОКОМ</t>
  </si>
  <si>
    <t>бонус</t>
  </si>
  <si>
    <t>БОНУС_0222-Ветчины Дугушка Дугушка б/о Стародворье, 1кг</t>
  </si>
  <si>
    <t>БОНУС_1118 В/к колбасы Салями Запеченая Дугушка  Вектор Стародворье, 1кг</t>
  </si>
  <si>
    <t>БОНУС_1120 В/к колбасы Сервелат Запеченный Дугушка Вес Вектор Стародворье, вес 1кг</t>
  </si>
  <si>
    <t>БОНУС_1201 В/к колбасы Сервелат Мясорубский с мелкорубленным окороком Бордо Весовой фиброуз Стародворье  ПОКОМ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</si>
  <si>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</si>
  <si>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</si>
  <si>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БОНУС_1314-Сосиски Молокуши миникушай Вязанка Ф/в 0,45 амилюкс мгс Вязанка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</si>
  <si>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</si>
  <si>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</si>
  <si>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</si>
  <si>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</si>
  <si>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</si>
  <si>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</si>
  <si>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</si>
  <si>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</si>
  <si>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</si>
  <si>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</si>
  <si>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</si>
  <si>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</si>
  <si>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</si>
  <si>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</si>
  <si>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</si>
  <si>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БОНУС_Вареные колбасы «Филейская» Фикс.вес 0,45 Вектор ТМ «Вязанка»  ПОКОМ</t>
  </si>
  <si>
    <t>БОНУС_Вареные колбасы Докторская ГОСТ Вязанка Фикс.вес 0,4 Вектор Вязанка  ПОКОМ</t>
  </si>
  <si>
    <t>БОНУС_Вареные колбасы Сливушка Вязанка Фикс.вес 0,45 П/а Вязанка  ПОКОМ</t>
  </si>
  <si>
    <t>БОНУС_С/к колбасы Баварская Бавария Фикс.вес 0,17 б/о терм/п Стародворье</t>
  </si>
  <si>
    <t>БОНУС_С/к колбасы Швейцарская Бордо Фикс.вес 0,17 Фиброуз терм/п Стародворье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</si>
  <si>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</si>
  <si>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</si>
  <si>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</si>
  <si>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</si>
  <si>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</si>
  <si>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НЕ_ИСПОЛЬЗОВАТЬ_БОНУС_С/к колбасы Швейцарская Бордо Фикс.вес 0,17 Фиброуз терм/п Стародворье</t>
  </si>
  <si>
    <t>не использовать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</si>
  <si>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</si>
  <si>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</si>
  <si>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тк не заказывает</t>
  </si>
  <si>
    <t>нужно увеличить продажи</t>
  </si>
  <si>
    <t>нужно увеличить продажи / пожеланиеи тк</t>
  </si>
  <si>
    <t>тк</t>
  </si>
  <si>
    <t>по тф с НС уточнено</t>
  </si>
  <si>
    <t>заказ</t>
  </si>
  <si>
    <t>18,06,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</si>
</sst>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  <xf numFmtId="164" fontId="1" fillId="7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6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6.28515625" customWidth="1"/>
    <col min="10" max="13" width="0.42578125" customWidth="1"/>
    <col min="14" max="16" width="7" customWidth="1"/>
    <col min="17" max="17" width="7" style="23" customWidth="1"/>
    <col min="18" max="18" width="7" customWidth="1"/>
    <col min="19" max="19" width="12.5703125" customWidth="1"/>
    <col min="20" max="21" width="5" customWidth="1"/>
    <col min="22" max="32" width="6" customWidth="1"/>
    <col min="33" max="33" width="32.28515625" customWidth="1"/>
    <col min="34" max="34" width="7" customWidth="1"/>
    <col min="35" max="35" width="7.42578125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21" t="s">
        <v>126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SUM(E6:E469)</f>
        <v>9193.2869999999984</v>
      </c>
      <c r="F5" s="4">
        <f>SUM(F6:F469)</f>
        <v>9040.4879999999976</v>
      </c>
      <c r="G5" s="7"/>
      <c r="H5" s="1"/>
      <c r="I5" s="1"/>
      <c r="J5" s="4">
        <f t="shared" ref="J5:R5" si="0">SUM(J6:J469)</f>
        <v>0</v>
      </c>
      <c r="K5" s="4">
        <f t="shared" si="0"/>
        <v>9193.2869999999984</v>
      </c>
      <c r="L5" s="4">
        <f t="shared" si="0"/>
        <v>0</v>
      </c>
      <c r="M5" s="4">
        <f t="shared" si="0"/>
        <v>0</v>
      </c>
      <c r="N5" s="4">
        <f t="shared" si="0"/>
        <v>12823.809523809525</v>
      </c>
      <c r="O5" s="4">
        <f t="shared" si="0"/>
        <v>1838.6574000000003</v>
      </c>
      <c r="P5" s="4">
        <f t="shared" si="0"/>
        <v>6872.4006761904766</v>
      </c>
      <c r="Q5" s="4">
        <f t="shared" si="0"/>
        <v>8846.013071895426</v>
      </c>
      <c r="R5" s="4">
        <f t="shared" si="0"/>
        <v>0</v>
      </c>
      <c r="S5" s="1"/>
      <c r="T5" s="1"/>
      <c r="U5" s="1"/>
      <c r="V5" s="4">
        <f t="shared" ref="V5:AF5" si="1">SUM(V6:V469)</f>
        <v>2561.7906000000003</v>
      </c>
      <c r="W5" s="4">
        <f t="shared" si="1"/>
        <v>1589.7564</v>
      </c>
      <c r="X5" s="4">
        <f t="shared" si="1"/>
        <v>2227.7174000000005</v>
      </c>
      <c r="Y5" s="4">
        <f t="shared" si="1"/>
        <v>1943.2726000000002</v>
      </c>
      <c r="Z5" s="4">
        <f t="shared" si="1"/>
        <v>3044.5392000000002</v>
      </c>
      <c r="AA5" s="4">
        <f t="shared" si="1"/>
        <v>2237.5686000000005</v>
      </c>
      <c r="AB5" s="4">
        <f t="shared" si="1"/>
        <v>2634.0876000000007</v>
      </c>
      <c r="AC5" s="4">
        <f t="shared" si="1"/>
        <v>2086.462</v>
      </c>
      <c r="AD5" s="4">
        <f t="shared" si="1"/>
        <v>2148.8191999999995</v>
      </c>
      <c r="AE5" s="4">
        <f t="shared" si="1"/>
        <v>1587.3243999999995</v>
      </c>
      <c r="AF5" s="4">
        <f t="shared" si="1"/>
        <v>1919.5841999999993</v>
      </c>
      <c r="AG5" s="1"/>
      <c r="AH5" s="4">
        <f>SUM(AH6:AH469)</f>
        <v>6260</v>
      </c>
      <c r="AI5" s="4">
        <f>SUM(AI6:AI469)</f>
        <v>6260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472.63400000000001</v>
      </c>
      <c r="D6" s="1">
        <v>510.54</v>
      </c>
      <c r="E6" s="17">
        <f>143.459+E52</f>
        <v>236.63900000000001</v>
      </c>
      <c r="F6" s="17">
        <f>779.414+F52</f>
        <v>568.08199999999999</v>
      </c>
      <c r="G6" s="7">
        <v>1</v>
      </c>
      <c r="H6" s="1">
        <v>50</v>
      </c>
      <c r="I6" s="1"/>
      <c r="J6" s="1"/>
      <c r="K6" s="1">
        <f t="shared" ref="K6:K35" si="2">E6-J6</f>
        <v>236.63900000000001</v>
      </c>
      <c r="L6" s="1"/>
      <c r="M6" s="1"/>
      <c r="N6" s="1">
        <v>350</v>
      </c>
      <c r="O6" s="1">
        <f>E6/5</f>
        <v>47.327800000000003</v>
      </c>
      <c r="P6" s="5"/>
      <c r="Q6" s="5">
        <f>AI6/G6</f>
        <v>280</v>
      </c>
      <c r="R6" s="5"/>
      <c r="S6" s="1"/>
      <c r="T6" s="1">
        <f>(F6+N6+P6)/O6</f>
        <v>19.398366287889992</v>
      </c>
      <c r="U6" s="1">
        <f>(F6+N6)/O6</f>
        <v>19.398366287889992</v>
      </c>
      <c r="V6" s="1">
        <v>66.503599999999992</v>
      </c>
      <c r="W6" s="1">
        <v>57.097400000000007</v>
      </c>
      <c r="X6" s="1">
        <v>41.901000000000003</v>
      </c>
      <c r="Y6" s="1">
        <v>43.280799999999999</v>
      </c>
      <c r="Z6" s="1">
        <v>85.748999999999995</v>
      </c>
      <c r="AA6" s="1">
        <v>44.305600000000013</v>
      </c>
      <c r="AB6" s="1">
        <v>80.176000000000002</v>
      </c>
      <c r="AC6" s="1">
        <v>39.485199999999999</v>
      </c>
      <c r="AD6" s="1">
        <v>56.013199999999998</v>
      </c>
      <c r="AE6" s="1">
        <v>45.081599999999987</v>
      </c>
      <c r="AF6" s="1">
        <v>52.767600000000002</v>
      </c>
      <c r="AG6" s="1" t="s">
        <v>38</v>
      </c>
      <c r="AH6" s="1">
        <f>ROUND(G6*Q6,0)</f>
        <v>280</v>
      </c>
      <c r="AI6" s="1">
        <v>280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479.48700000000002</v>
      </c>
      <c r="D7" s="1">
        <v>199.673</v>
      </c>
      <c r="E7" s="1">
        <v>180.334</v>
      </c>
      <c r="F7" s="17">
        <f>406.742+F53</f>
        <v>385.82800000000003</v>
      </c>
      <c r="G7" s="7">
        <v>1</v>
      </c>
      <c r="H7" s="1">
        <v>55</v>
      </c>
      <c r="I7" s="1"/>
      <c r="J7" s="1"/>
      <c r="K7" s="1">
        <f t="shared" si="2"/>
        <v>180.334</v>
      </c>
      <c r="L7" s="1"/>
      <c r="M7" s="1"/>
      <c r="N7" s="1">
        <v>450</v>
      </c>
      <c r="O7" s="1">
        <f t="shared" ref="O7:O68" si="3">E7/5</f>
        <v>36.066800000000001</v>
      </c>
      <c r="P7" s="5"/>
      <c r="Q7" s="5">
        <f t="shared" ref="Q7:Q70" si="4">AI7/G7</f>
        <v>0</v>
      </c>
      <c r="R7" s="5"/>
      <c r="S7" s="1"/>
      <c r="T7" s="1">
        <f t="shared" ref="T7:T68" si="5">(F7+N7+P7)/O7</f>
        <v>23.174442978029656</v>
      </c>
      <c r="U7" s="1">
        <f t="shared" ref="U7:U68" si="6">(F7+N7)/O7</f>
        <v>23.174442978029656</v>
      </c>
      <c r="V7" s="1">
        <v>71.442399999999992</v>
      </c>
      <c r="W7" s="1">
        <v>36.727200000000003</v>
      </c>
      <c r="X7" s="1">
        <v>50.569600000000001</v>
      </c>
      <c r="Y7" s="1">
        <v>58.753999999999998</v>
      </c>
      <c r="Z7" s="1">
        <v>60.121000000000002</v>
      </c>
      <c r="AA7" s="1">
        <v>50.537400000000012</v>
      </c>
      <c r="AB7" s="1">
        <v>65.963400000000007</v>
      </c>
      <c r="AC7" s="1">
        <v>64.472200000000001</v>
      </c>
      <c r="AD7" s="1">
        <v>47.720999999999997</v>
      </c>
      <c r="AE7" s="1">
        <v>41.454999999999998</v>
      </c>
      <c r="AF7" s="1">
        <v>50.347799999999999</v>
      </c>
      <c r="AG7" s="20" t="s">
        <v>124</v>
      </c>
      <c r="AH7" s="1">
        <f t="shared" ref="AH7:AH51" si="7">ROUND(G7*Q7,0)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101.71899999999999</v>
      </c>
      <c r="D8" s="1"/>
      <c r="E8" s="1">
        <v>1.4550000000000001</v>
      </c>
      <c r="F8" s="1">
        <v>99.489000000000004</v>
      </c>
      <c r="G8" s="7">
        <v>1</v>
      </c>
      <c r="H8" s="1">
        <v>180</v>
      </c>
      <c r="I8" s="1"/>
      <c r="J8" s="1"/>
      <c r="K8" s="1">
        <f t="shared" si="2"/>
        <v>1.4550000000000001</v>
      </c>
      <c r="L8" s="1"/>
      <c r="M8" s="1"/>
      <c r="N8" s="1">
        <v>0</v>
      </c>
      <c r="O8" s="1">
        <f t="shared" si="3"/>
        <v>0.29100000000000004</v>
      </c>
      <c r="P8" s="5"/>
      <c r="Q8" s="5">
        <f t="shared" si="4"/>
        <v>0</v>
      </c>
      <c r="R8" s="5"/>
      <c r="S8" s="1"/>
      <c r="T8" s="1">
        <f t="shared" si="5"/>
        <v>341.88659793814429</v>
      </c>
      <c r="U8" s="1">
        <f t="shared" si="6"/>
        <v>341.88659793814429</v>
      </c>
      <c r="V8" s="1">
        <v>-0.4748</v>
      </c>
      <c r="W8" s="1">
        <v>1.1486000000000001</v>
      </c>
      <c r="X8" s="1">
        <v>1.0935999999999999</v>
      </c>
      <c r="Y8" s="1">
        <v>1.458</v>
      </c>
      <c r="Z8" s="1">
        <v>0.46360000000000001</v>
      </c>
      <c r="AA8" s="1">
        <v>1.0840000000000001</v>
      </c>
      <c r="AB8" s="1">
        <v>1.2966</v>
      </c>
      <c r="AC8" s="1">
        <v>0.3962</v>
      </c>
      <c r="AD8" s="1">
        <v>0.99819999999999998</v>
      </c>
      <c r="AE8" s="1">
        <v>8.2000000000000007E-3</v>
      </c>
      <c r="AF8" s="1">
        <v>1.4618</v>
      </c>
      <c r="AG8" s="19" t="s">
        <v>41</v>
      </c>
      <c r="AH8" s="1">
        <f t="shared" si="7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42</v>
      </c>
      <c r="B9" s="10" t="s">
        <v>37</v>
      </c>
      <c r="C9" s="10">
        <v>-0.62</v>
      </c>
      <c r="D9" s="10"/>
      <c r="E9" s="10">
        <v>-0.755</v>
      </c>
      <c r="F9" s="10">
        <v>-0.62</v>
      </c>
      <c r="G9" s="11">
        <v>0</v>
      </c>
      <c r="H9" s="10">
        <v>180</v>
      </c>
      <c r="I9" s="10" t="s">
        <v>43</v>
      </c>
      <c r="J9" s="10"/>
      <c r="K9" s="10">
        <f t="shared" si="2"/>
        <v>-0.755</v>
      </c>
      <c r="L9" s="10"/>
      <c r="M9" s="10"/>
      <c r="N9" s="10"/>
      <c r="O9" s="10">
        <f t="shared" si="3"/>
        <v>-0.151</v>
      </c>
      <c r="P9" s="12"/>
      <c r="Q9" s="5"/>
      <c r="R9" s="12"/>
      <c r="S9" s="10"/>
      <c r="T9" s="10">
        <f t="shared" si="5"/>
        <v>4.1059602649006628</v>
      </c>
      <c r="U9" s="10">
        <f t="shared" si="6"/>
        <v>4.1059602649006628</v>
      </c>
      <c r="V9" s="10">
        <v>0</v>
      </c>
      <c r="W9" s="10">
        <v>0</v>
      </c>
      <c r="X9" s="10">
        <v>0</v>
      </c>
      <c r="Y9" s="10">
        <v>1.0354000000000001</v>
      </c>
      <c r="Z9" s="10">
        <v>0.74399999999999999</v>
      </c>
      <c r="AA9" s="10">
        <v>0</v>
      </c>
      <c r="AB9" s="10">
        <v>1.5529999999999999</v>
      </c>
      <c r="AC9" s="10">
        <v>1.2687999999999999</v>
      </c>
      <c r="AD9" s="10">
        <v>1.8740000000000001</v>
      </c>
      <c r="AE9" s="10">
        <v>0.29699999999999999</v>
      </c>
      <c r="AF9" s="10">
        <v>1.4858</v>
      </c>
      <c r="AG9" s="10" t="s">
        <v>43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37</v>
      </c>
      <c r="C10" s="1">
        <v>21.405000000000001</v>
      </c>
      <c r="D10" s="1">
        <v>86.465999999999994</v>
      </c>
      <c r="E10" s="1">
        <v>17.532</v>
      </c>
      <c r="F10" s="1">
        <v>82.266000000000005</v>
      </c>
      <c r="G10" s="7">
        <v>1</v>
      </c>
      <c r="H10" s="1">
        <v>50</v>
      </c>
      <c r="I10" s="1"/>
      <c r="J10" s="1"/>
      <c r="K10" s="1">
        <f t="shared" si="2"/>
        <v>17.532</v>
      </c>
      <c r="L10" s="1"/>
      <c r="M10" s="1"/>
      <c r="N10" s="1">
        <v>0</v>
      </c>
      <c r="O10" s="1">
        <f t="shared" si="3"/>
        <v>3.5064000000000002</v>
      </c>
      <c r="P10" s="5"/>
      <c r="Q10" s="5">
        <f t="shared" si="4"/>
        <v>0</v>
      </c>
      <c r="R10" s="5"/>
      <c r="S10" s="1"/>
      <c r="T10" s="1">
        <f t="shared" si="5"/>
        <v>23.461670088980149</v>
      </c>
      <c r="U10" s="1">
        <f t="shared" si="6"/>
        <v>23.461670088980149</v>
      </c>
      <c r="V10" s="1">
        <v>18.834399999999999</v>
      </c>
      <c r="W10" s="1">
        <v>0</v>
      </c>
      <c r="X10" s="1">
        <v>2.7578</v>
      </c>
      <c r="Y10" s="1">
        <v>2.9948000000000001</v>
      </c>
      <c r="Z10" s="1">
        <v>12.7516</v>
      </c>
      <c r="AA10" s="1">
        <v>3.7827999999999999</v>
      </c>
      <c r="AB10" s="1">
        <v>12.16</v>
      </c>
      <c r="AC10" s="1">
        <v>6.7453999999999992</v>
      </c>
      <c r="AD10" s="1">
        <v>5.0880000000000001</v>
      </c>
      <c r="AE10" s="1">
        <v>8.1170000000000009</v>
      </c>
      <c r="AF10" s="1">
        <v>4.6042000000000014</v>
      </c>
      <c r="AG10" s="1"/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37</v>
      </c>
      <c r="C11" s="1">
        <v>307.85199999999998</v>
      </c>
      <c r="D11" s="1">
        <v>200.602</v>
      </c>
      <c r="E11" s="1">
        <v>120.223</v>
      </c>
      <c r="F11" s="17">
        <f>328.757+F54</f>
        <v>327.87700000000001</v>
      </c>
      <c r="G11" s="7">
        <v>1</v>
      </c>
      <c r="H11" s="1">
        <v>60</v>
      </c>
      <c r="I11" s="1"/>
      <c r="J11" s="1"/>
      <c r="K11" s="1">
        <f t="shared" si="2"/>
        <v>120.223</v>
      </c>
      <c r="L11" s="1"/>
      <c r="M11" s="1"/>
      <c r="N11" s="1">
        <v>300</v>
      </c>
      <c r="O11" s="1">
        <f t="shared" si="3"/>
        <v>24.044599999999999</v>
      </c>
      <c r="P11" s="5"/>
      <c r="Q11" s="5">
        <f t="shared" si="4"/>
        <v>90</v>
      </c>
      <c r="R11" s="5"/>
      <c r="S11" s="1"/>
      <c r="T11" s="1">
        <f t="shared" si="5"/>
        <v>26.113014980494579</v>
      </c>
      <c r="U11" s="1">
        <f t="shared" si="6"/>
        <v>26.113014980494579</v>
      </c>
      <c r="V11" s="1">
        <v>53.044400000000003</v>
      </c>
      <c r="W11" s="1">
        <v>18.660399999999999</v>
      </c>
      <c r="X11" s="1">
        <v>31.563800000000001</v>
      </c>
      <c r="Y11" s="1">
        <v>24.6114</v>
      </c>
      <c r="Z11" s="1">
        <v>42.031599999999997</v>
      </c>
      <c r="AA11" s="1">
        <v>31.984400000000001</v>
      </c>
      <c r="AB11" s="1">
        <v>46.042600000000007</v>
      </c>
      <c r="AC11" s="1">
        <v>52.094200000000001</v>
      </c>
      <c r="AD11" s="1">
        <v>38.1008</v>
      </c>
      <c r="AE11" s="1">
        <v>33.098999999999997</v>
      </c>
      <c r="AF11" s="1">
        <v>39.427</v>
      </c>
      <c r="AG11" s="1"/>
      <c r="AH11" s="1">
        <f t="shared" si="7"/>
        <v>90</v>
      </c>
      <c r="AI11" s="1">
        <v>90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37</v>
      </c>
      <c r="C12" s="1">
        <v>591.08799999999997</v>
      </c>
      <c r="D12" s="1">
        <v>52.661999999999999</v>
      </c>
      <c r="E12" s="17">
        <f>104.461+E55</f>
        <v>127.288</v>
      </c>
      <c r="F12" s="17">
        <f>495.421+F55</f>
        <v>339.786</v>
      </c>
      <c r="G12" s="7">
        <v>1</v>
      </c>
      <c r="H12" s="1">
        <v>60</v>
      </c>
      <c r="I12" s="1"/>
      <c r="J12" s="1"/>
      <c r="K12" s="1">
        <f t="shared" si="2"/>
        <v>127.288</v>
      </c>
      <c r="L12" s="1"/>
      <c r="M12" s="1"/>
      <c r="N12" s="1">
        <v>520</v>
      </c>
      <c r="O12" s="1">
        <f t="shared" si="3"/>
        <v>25.457599999999999</v>
      </c>
      <c r="P12" s="5"/>
      <c r="Q12" s="5">
        <f t="shared" si="4"/>
        <v>0</v>
      </c>
      <c r="R12" s="5"/>
      <c r="S12" s="1"/>
      <c r="T12" s="1">
        <f t="shared" si="5"/>
        <v>33.773254352334867</v>
      </c>
      <c r="U12" s="1">
        <f t="shared" si="6"/>
        <v>33.773254352334867</v>
      </c>
      <c r="V12" s="1">
        <v>64.919599999999988</v>
      </c>
      <c r="W12" s="1">
        <v>21.409600000000001</v>
      </c>
      <c r="X12" s="1">
        <v>35.067</v>
      </c>
      <c r="Y12" s="1">
        <v>51.724800000000002</v>
      </c>
      <c r="Z12" s="1">
        <v>48.841999999999999</v>
      </c>
      <c r="AA12" s="1">
        <v>42.364600000000003</v>
      </c>
      <c r="AB12" s="1">
        <v>57.862400000000001</v>
      </c>
      <c r="AC12" s="1">
        <v>30.3642</v>
      </c>
      <c r="AD12" s="1">
        <v>57.274999999999999</v>
      </c>
      <c r="AE12" s="1">
        <v>35.036000000000001</v>
      </c>
      <c r="AF12" s="1">
        <v>30.5366</v>
      </c>
      <c r="AG12" s="20" t="s">
        <v>125</v>
      </c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37</v>
      </c>
      <c r="C13" s="1">
        <v>113.72199999999999</v>
      </c>
      <c r="D13" s="1"/>
      <c r="E13" s="17">
        <f>68.9+E56</f>
        <v>69.614000000000004</v>
      </c>
      <c r="F13" s="17">
        <f>11.835+F56</f>
        <v>-1.161999999999999</v>
      </c>
      <c r="G13" s="7">
        <v>1</v>
      </c>
      <c r="H13" s="1">
        <v>40</v>
      </c>
      <c r="I13" s="1"/>
      <c r="J13" s="1"/>
      <c r="K13" s="1">
        <f t="shared" si="2"/>
        <v>69.614000000000004</v>
      </c>
      <c r="L13" s="1"/>
      <c r="M13" s="1"/>
      <c r="N13" s="1">
        <v>150</v>
      </c>
      <c r="O13" s="1">
        <f t="shared" si="3"/>
        <v>13.922800000000001</v>
      </c>
      <c r="P13" s="5">
        <f t="shared" ref="P13:P22" si="8">18*O13-N13-F13</f>
        <v>101.7724</v>
      </c>
      <c r="Q13" s="5">
        <f t="shared" si="4"/>
        <v>100</v>
      </c>
      <c r="R13" s="5"/>
      <c r="S13" s="1"/>
      <c r="T13" s="1">
        <f t="shared" si="5"/>
        <v>18</v>
      </c>
      <c r="U13" s="1">
        <f t="shared" si="6"/>
        <v>10.690234722900565</v>
      </c>
      <c r="V13" s="1">
        <v>26.492000000000001</v>
      </c>
      <c r="W13" s="1">
        <v>5.3360000000000003</v>
      </c>
      <c r="X13" s="1">
        <v>13.5608</v>
      </c>
      <c r="Y13" s="1">
        <v>23.920200000000001</v>
      </c>
      <c r="Z13" s="1">
        <v>36.331600000000002</v>
      </c>
      <c r="AA13" s="1">
        <v>21.318999999999999</v>
      </c>
      <c r="AB13" s="1">
        <v>19.271999999999998</v>
      </c>
      <c r="AC13" s="1">
        <v>16.814800000000002</v>
      </c>
      <c r="AD13" s="1">
        <v>6.9978000000000007</v>
      </c>
      <c r="AE13" s="1">
        <v>17.8386</v>
      </c>
      <c r="AF13" s="1">
        <v>9.9391999999999996</v>
      </c>
      <c r="AG13" s="1"/>
      <c r="AH13" s="1">
        <f t="shared" si="7"/>
        <v>100</v>
      </c>
      <c r="AI13" s="1">
        <v>100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50</v>
      </c>
      <c r="C14" s="1">
        <v>288</v>
      </c>
      <c r="D14" s="1">
        <v>288</v>
      </c>
      <c r="E14" s="1">
        <v>255</v>
      </c>
      <c r="F14" s="1">
        <v>209</v>
      </c>
      <c r="G14" s="7">
        <v>0.35</v>
      </c>
      <c r="H14" s="1">
        <v>40</v>
      </c>
      <c r="I14" s="1"/>
      <c r="J14" s="1"/>
      <c r="K14" s="1">
        <f t="shared" si="2"/>
        <v>255</v>
      </c>
      <c r="L14" s="1"/>
      <c r="M14" s="1"/>
      <c r="N14" s="1">
        <v>428.57142857142861</v>
      </c>
      <c r="O14" s="1">
        <f t="shared" si="3"/>
        <v>51</v>
      </c>
      <c r="P14" s="5">
        <f t="shared" si="8"/>
        <v>280.42857142857139</v>
      </c>
      <c r="Q14" s="5">
        <f t="shared" si="4"/>
        <v>285.71428571428572</v>
      </c>
      <c r="R14" s="5"/>
      <c r="S14" s="1"/>
      <c r="T14" s="1">
        <f t="shared" si="5"/>
        <v>18</v>
      </c>
      <c r="U14" s="1">
        <f t="shared" si="6"/>
        <v>12.501400560224091</v>
      </c>
      <c r="V14" s="1">
        <v>78</v>
      </c>
      <c r="W14" s="1">
        <v>45</v>
      </c>
      <c r="X14" s="1">
        <v>81.8</v>
      </c>
      <c r="Y14" s="1">
        <v>64</v>
      </c>
      <c r="Z14" s="1">
        <v>122</v>
      </c>
      <c r="AA14" s="1">
        <v>93.4</v>
      </c>
      <c r="AB14" s="1">
        <v>99.4</v>
      </c>
      <c r="AC14" s="1">
        <v>76.8</v>
      </c>
      <c r="AD14" s="1">
        <v>105.6</v>
      </c>
      <c r="AE14" s="1">
        <v>21.2</v>
      </c>
      <c r="AF14" s="1">
        <v>50.8</v>
      </c>
      <c r="AG14" s="1"/>
      <c r="AH14" s="1">
        <f t="shared" si="7"/>
        <v>100</v>
      </c>
      <c r="AI14" s="1">
        <v>100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37</v>
      </c>
      <c r="C15" s="1">
        <v>127.613</v>
      </c>
      <c r="D15" s="1">
        <v>103.66200000000001</v>
      </c>
      <c r="E15" s="17">
        <f>108.842+E57</f>
        <v>133.49600000000001</v>
      </c>
      <c r="F15" s="17">
        <f>76.522+F57</f>
        <v>25.094000000000008</v>
      </c>
      <c r="G15" s="7">
        <v>1</v>
      </c>
      <c r="H15" s="1">
        <v>40</v>
      </c>
      <c r="I15" s="1"/>
      <c r="J15" s="1"/>
      <c r="K15" s="1">
        <f t="shared" si="2"/>
        <v>133.49600000000001</v>
      </c>
      <c r="L15" s="1"/>
      <c r="M15" s="1"/>
      <c r="N15" s="1">
        <v>150</v>
      </c>
      <c r="O15" s="1">
        <f t="shared" si="3"/>
        <v>26.699200000000001</v>
      </c>
      <c r="P15" s="5">
        <f>15*O15-N15-F15</f>
        <v>225.39400000000001</v>
      </c>
      <c r="Q15" s="5">
        <f t="shared" si="4"/>
        <v>150</v>
      </c>
      <c r="R15" s="5"/>
      <c r="S15" s="1"/>
      <c r="T15" s="1">
        <f t="shared" si="5"/>
        <v>15</v>
      </c>
      <c r="U15" s="1">
        <f t="shared" si="6"/>
        <v>6.558024210463234</v>
      </c>
      <c r="V15" s="1">
        <v>30.107600000000001</v>
      </c>
      <c r="W15" s="1">
        <v>15.6594</v>
      </c>
      <c r="X15" s="1">
        <v>12.6548</v>
      </c>
      <c r="Y15" s="1">
        <v>24.886600000000001</v>
      </c>
      <c r="Z15" s="1">
        <v>40.737200000000001</v>
      </c>
      <c r="AA15" s="1">
        <v>22.381399999999999</v>
      </c>
      <c r="AB15" s="1">
        <v>17.471399999999999</v>
      </c>
      <c r="AC15" s="1">
        <v>-2.3090000000000002</v>
      </c>
      <c r="AD15" s="1">
        <v>23.312799999999999</v>
      </c>
      <c r="AE15" s="1">
        <v>18.0686</v>
      </c>
      <c r="AF15" s="1">
        <v>11.051</v>
      </c>
      <c r="AG15" s="1"/>
      <c r="AH15" s="1">
        <f t="shared" si="7"/>
        <v>150</v>
      </c>
      <c r="AI15" s="1">
        <v>150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50</v>
      </c>
      <c r="C16" s="1">
        <v>347.04</v>
      </c>
      <c r="D16" s="1">
        <v>288</v>
      </c>
      <c r="E16" s="17">
        <f>198+E58</f>
        <v>232</v>
      </c>
      <c r="F16" s="17">
        <f>314.04+F58</f>
        <v>188.04000000000002</v>
      </c>
      <c r="G16" s="7">
        <v>0.35</v>
      </c>
      <c r="H16" s="1">
        <v>40</v>
      </c>
      <c r="I16" s="1"/>
      <c r="J16" s="1"/>
      <c r="K16" s="1">
        <f t="shared" si="2"/>
        <v>232</v>
      </c>
      <c r="L16" s="1"/>
      <c r="M16" s="1"/>
      <c r="N16" s="1">
        <v>428.57142857142861</v>
      </c>
      <c r="O16" s="1">
        <f t="shared" si="3"/>
        <v>46.4</v>
      </c>
      <c r="P16" s="5">
        <f t="shared" si="8"/>
        <v>218.5885714285713</v>
      </c>
      <c r="Q16" s="5">
        <f t="shared" si="4"/>
        <v>285.71428571428572</v>
      </c>
      <c r="R16" s="5"/>
      <c r="S16" s="1"/>
      <c r="T16" s="1">
        <f t="shared" si="5"/>
        <v>18</v>
      </c>
      <c r="U16" s="1">
        <f t="shared" si="6"/>
        <v>13.289039408866996</v>
      </c>
      <c r="V16" s="1">
        <v>84.591999999999999</v>
      </c>
      <c r="W16" s="1">
        <v>44.6</v>
      </c>
      <c r="X16" s="1">
        <v>76.400000000000006</v>
      </c>
      <c r="Y16" s="1">
        <v>71.2</v>
      </c>
      <c r="Z16" s="1">
        <v>116.8</v>
      </c>
      <c r="AA16" s="1">
        <v>91</v>
      </c>
      <c r="AB16" s="1">
        <v>122.2</v>
      </c>
      <c r="AC16" s="1">
        <v>105</v>
      </c>
      <c r="AD16" s="1">
        <v>19.2</v>
      </c>
      <c r="AE16" s="1">
        <v>29.8</v>
      </c>
      <c r="AF16" s="1">
        <v>66.2</v>
      </c>
      <c r="AG16" s="1"/>
      <c r="AH16" s="1">
        <f t="shared" si="7"/>
        <v>100</v>
      </c>
      <c r="AI16" s="1">
        <v>100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37</v>
      </c>
      <c r="C17" s="1">
        <v>93.176000000000002</v>
      </c>
      <c r="D17" s="1"/>
      <c r="E17" s="1">
        <v>41.226999999999997</v>
      </c>
      <c r="F17" s="1">
        <v>15.855</v>
      </c>
      <c r="G17" s="7">
        <v>1</v>
      </c>
      <c r="H17" s="1">
        <v>40</v>
      </c>
      <c r="I17" s="1"/>
      <c r="J17" s="1"/>
      <c r="K17" s="1">
        <f t="shared" si="2"/>
        <v>41.226999999999997</v>
      </c>
      <c r="L17" s="1"/>
      <c r="M17" s="1"/>
      <c r="N17" s="1">
        <v>100</v>
      </c>
      <c r="O17" s="1">
        <f t="shared" si="3"/>
        <v>8.2454000000000001</v>
      </c>
      <c r="P17" s="5">
        <f t="shared" si="8"/>
        <v>32.562200000000004</v>
      </c>
      <c r="Q17" s="5">
        <f t="shared" si="4"/>
        <v>80</v>
      </c>
      <c r="R17" s="5"/>
      <c r="S17" s="1"/>
      <c r="T17" s="1">
        <f t="shared" si="5"/>
        <v>18</v>
      </c>
      <c r="U17" s="1">
        <f t="shared" si="6"/>
        <v>14.050864724573701</v>
      </c>
      <c r="V17" s="1">
        <v>23.648399999999999</v>
      </c>
      <c r="W17" s="1">
        <v>9.2530000000000001</v>
      </c>
      <c r="X17" s="1">
        <v>12.4544</v>
      </c>
      <c r="Y17" s="1">
        <v>14.720800000000001</v>
      </c>
      <c r="Z17" s="1">
        <v>29.452200000000001</v>
      </c>
      <c r="AA17" s="1">
        <v>30.758199999999999</v>
      </c>
      <c r="AB17" s="1">
        <v>30.4114</v>
      </c>
      <c r="AC17" s="1">
        <v>0</v>
      </c>
      <c r="AD17" s="1">
        <v>26.065200000000001</v>
      </c>
      <c r="AE17" s="1">
        <v>15.234400000000001</v>
      </c>
      <c r="AF17" s="1">
        <v>11.714600000000001</v>
      </c>
      <c r="AG17" s="1"/>
      <c r="AH17" s="1">
        <f t="shared" si="7"/>
        <v>80</v>
      </c>
      <c r="AI17" s="1">
        <v>80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37</v>
      </c>
      <c r="C18" s="1">
        <v>171.85499999999999</v>
      </c>
      <c r="D18" s="1"/>
      <c r="E18" s="1">
        <v>48.792999999999999</v>
      </c>
      <c r="F18" s="1">
        <v>80.62</v>
      </c>
      <c r="G18" s="7">
        <v>1</v>
      </c>
      <c r="H18" s="1">
        <v>45</v>
      </c>
      <c r="I18" s="1"/>
      <c r="J18" s="1"/>
      <c r="K18" s="1">
        <f t="shared" si="2"/>
        <v>48.792999999999999</v>
      </c>
      <c r="L18" s="1"/>
      <c r="M18" s="1"/>
      <c r="N18" s="1">
        <v>200</v>
      </c>
      <c r="O18" s="1">
        <f t="shared" si="3"/>
        <v>9.7585999999999995</v>
      </c>
      <c r="P18" s="5"/>
      <c r="Q18" s="5">
        <f t="shared" si="4"/>
        <v>0</v>
      </c>
      <c r="R18" s="5"/>
      <c r="S18" s="1"/>
      <c r="T18" s="1">
        <f t="shared" si="5"/>
        <v>28.756174041358392</v>
      </c>
      <c r="U18" s="1">
        <f t="shared" si="6"/>
        <v>28.756174041358392</v>
      </c>
      <c r="V18" s="1">
        <v>40.942399999999999</v>
      </c>
      <c r="W18" s="1">
        <v>11.848800000000001</v>
      </c>
      <c r="X18" s="1">
        <v>31.2988</v>
      </c>
      <c r="Y18" s="1">
        <v>21.169599999999999</v>
      </c>
      <c r="Z18" s="1">
        <v>-0.53800000000000003</v>
      </c>
      <c r="AA18" s="1">
        <v>30.869399999999999</v>
      </c>
      <c r="AB18" s="1">
        <v>53.641000000000012</v>
      </c>
      <c r="AC18" s="1">
        <v>18.746600000000001</v>
      </c>
      <c r="AD18" s="1">
        <v>7.9151999999999996</v>
      </c>
      <c r="AE18" s="1">
        <v>23.599599999999999</v>
      </c>
      <c r="AF18" s="1">
        <v>7.7530000000000001</v>
      </c>
      <c r="AG18" s="20" t="s">
        <v>124</v>
      </c>
      <c r="AH18" s="1">
        <f t="shared" si="7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50</v>
      </c>
      <c r="C19" s="1">
        <v>149</v>
      </c>
      <c r="D19" s="1"/>
      <c r="E19" s="1">
        <v>75</v>
      </c>
      <c r="F19" s="1">
        <v>37</v>
      </c>
      <c r="G19" s="7">
        <v>0.6</v>
      </c>
      <c r="H19" s="1">
        <v>45</v>
      </c>
      <c r="I19" s="1"/>
      <c r="J19" s="1"/>
      <c r="K19" s="1">
        <f t="shared" si="2"/>
        <v>75</v>
      </c>
      <c r="L19" s="1"/>
      <c r="M19" s="1"/>
      <c r="N19" s="1">
        <v>166.66666666666671</v>
      </c>
      <c r="O19" s="1">
        <f t="shared" si="3"/>
        <v>15</v>
      </c>
      <c r="P19" s="5">
        <f t="shared" si="8"/>
        <v>66.333333333333286</v>
      </c>
      <c r="Q19" s="5">
        <f t="shared" si="4"/>
        <v>0</v>
      </c>
      <c r="R19" s="5"/>
      <c r="S19" s="1"/>
      <c r="T19" s="1">
        <f t="shared" si="5"/>
        <v>18</v>
      </c>
      <c r="U19" s="1">
        <f t="shared" si="6"/>
        <v>13.577777777777781</v>
      </c>
      <c r="V19" s="1">
        <v>17.399999999999999</v>
      </c>
      <c r="W19" s="1">
        <v>9.4</v>
      </c>
      <c r="X19" s="1">
        <v>17</v>
      </c>
      <c r="Y19" s="1">
        <v>10.8</v>
      </c>
      <c r="Z19" s="1">
        <v>46</v>
      </c>
      <c r="AA19" s="1">
        <v>28.6</v>
      </c>
      <c r="AB19" s="1">
        <v>26.8</v>
      </c>
      <c r="AC19" s="1">
        <v>18.8</v>
      </c>
      <c r="AD19" s="1">
        <v>0.2</v>
      </c>
      <c r="AE19" s="1">
        <v>2.2000000000000002</v>
      </c>
      <c r="AF19" s="1">
        <v>13.4</v>
      </c>
      <c r="AG19" s="1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50</v>
      </c>
      <c r="C20" s="1">
        <v>246</v>
      </c>
      <c r="D20" s="1"/>
      <c r="E20" s="17">
        <f>82+E59</f>
        <v>83</v>
      </c>
      <c r="F20" s="17">
        <f>113+F59</f>
        <v>108</v>
      </c>
      <c r="G20" s="7">
        <v>0.45</v>
      </c>
      <c r="H20" s="1">
        <v>45</v>
      </c>
      <c r="I20" s="1"/>
      <c r="J20" s="1"/>
      <c r="K20" s="1">
        <f t="shared" si="2"/>
        <v>83</v>
      </c>
      <c r="L20" s="1"/>
      <c r="M20" s="1"/>
      <c r="N20" s="1">
        <v>0</v>
      </c>
      <c r="O20" s="1">
        <f t="shared" si="3"/>
        <v>16.600000000000001</v>
      </c>
      <c r="P20" s="5">
        <f>15*O20-N20-F20</f>
        <v>141.00000000000003</v>
      </c>
      <c r="Q20" s="5">
        <f t="shared" si="4"/>
        <v>0</v>
      </c>
      <c r="R20" s="5"/>
      <c r="S20" s="1"/>
      <c r="T20" s="1">
        <f t="shared" si="5"/>
        <v>15</v>
      </c>
      <c r="U20" s="1">
        <f t="shared" si="6"/>
        <v>6.5060240963855414</v>
      </c>
      <c r="V20" s="1">
        <v>22.4</v>
      </c>
      <c r="W20" s="1">
        <v>14</v>
      </c>
      <c r="X20" s="1">
        <v>24.2</v>
      </c>
      <c r="Y20" s="1">
        <v>16.8</v>
      </c>
      <c r="Z20" s="1">
        <v>34.4</v>
      </c>
      <c r="AA20" s="1">
        <v>44.8</v>
      </c>
      <c r="AB20" s="1">
        <v>44.4</v>
      </c>
      <c r="AC20" s="1">
        <v>-17.600000000000001</v>
      </c>
      <c r="AD20" s="1">
        <v>17.600000000000001</v>
      </c>
      <c r="AE20" s="1">
        <v>11</v>
      </c>
      <c r="AF20" s="1">
        <v>12.4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37</v>
      </c>
      <c r="C21" s="1">
        <v>478.48</v>
      </c>
      <c r="D21" s="1">
        <v>53.820999999999998</v>
      </c>
      <c r="E21" s="17">
        <f>140.972+E60</f>
        <v>154.32300000000001</v>
      </c>
      <c r="F21" s="17">
        <f>336.251+F60</f>
        <v>274.44599999999997</v>
      </c>
      <c r="G21" s="7">
        <v>1</v>
      </c>
      <c r="H21" s="1">
        <v>45</v>
      </c>
      <c r="I21" s="1"/>
      <c r="J21" s="1"/>
      <c r="K21" s="1">
        <f t="shared" si="2"/>
        <v>154.32300000000001</v>
      </c>
      <c r="L21" s="1"/>
      <c r="M21" s="1"/>
      <c r="N21" s="1">
        <v>300</v>
      </c>
      <c r="O21" s="1">
        <f t="shared" si="3"/>
        <v>30.864600000000003</v>
      </c>
      <c r="P21" s="5"/>
      <c r="Q21" s="5">
        <f t="shared" si="4"/>
        <v>0</v>
      </c>
      <c r="R21" s="5"/>
      <c r="S21" s="1"/>
      <c r="T21" s="1">
        <f t="shared" si="5"/>
        <v>18.611807702027562</v>
      </c>
      <c r="U21" s="1">
        <f t="shared" si="6"/>
        <v>18.611807702027562</v>
      </c>
      <c r="V21" s="1">
        <v>41.648200000000003</v>
      </c>
      <c r="W21" s="1">
        <v>19.878399999999999</v>
      </c>
      <c r="X21" s="1">
        <v>43.760399999999997</v>
      </c>
      <c r="Y21" s="1">
        <v>21.377600000000001</v>
      </c>
      <c r="Z21" s="1">
        <v>87.513000000000005</v>
      </c>
      <c r="AA21" s="1">
        <v>50.050400000000003</v>
      </c>
      <c r="AB21" s="1">
        <v>48.252600000000001</v>
      </c>
      <c r="AC21" s="1">
        <v>77.245800000000003</v>
      </c>
      <c r="AD21" s="1">
        <v>24.716200000000001</v>
      </c>
      <c r="AE21" s="1">
        <v>25.936399999999999</v>
      </c>
      <c r="AF21" s="1">
        <v>55.318600000000004</v>
      </c>
      <c r="AG21" s="1"/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50</v>
      </c>
      <c r="C22" s="1">
        <v>345</v>
      </c>
      <c r="D22" s="1"/>
      <c r="E22" s="17">
        <f>162+E61</f>
        <v>189</v>
      </c>
      <c r="F22" s="17">
        <f>64+F61</f>
        <v>7</v>
      </c>
      <c r="G22" s="7">
        <v>0.4</v>
      </c>
      <c r="H22" s="1">
        <v>45</v>
      </c>
      <c r="I22" s="1"/>
      <c r="J22" s="1"/>
      <c r="K22" s="1">
        <f t="shared" si="2"/>
        <v>189</v>
      </c>
      <c r="L22" s="1"/>
      <c r="M22" s="1"/>
      <c r="N22" s="1">
        <v>500</v>
      </c>
      <c r="O22" s="1">
        <f t="shared" si="3"/>
        <v>37.799999999999997</v>
      </c>
      <c r="P22" s="5">
        <f t="shared" si="8"/>
        <v>173.39999999999998</v>
      </c>
      <c r="Q22" s="5">
        <f t="shared" si="4"/>
        <v>250</v>
      </c>
      <c r="R22" s="5"/>
      <c r="S22" s="1"/>
      <c r="T22" s="1">
        <f t="shared" si="5"/>
        <v>18</v>
      </c>
      <c r="U22" s="1">
        <f t="shared" si="6"/>
        <v>13.412698412698413</v>
      </c>
      <c r="V22" s="1">
        <v>56.2</v>
      </c>
      <c r="W22" s="1">
        <v>33.200000000000003</v>
      </c>
      <c r="X22" s="1">
        <v>63.6</v>
      </c>
      <c r="Y22" s="1">
        <v>33.799999999999997</v>
      </c>
      <c r="Z22" s="1">
        <v>38.200000000000003</v>
      </c>
      <c r="AA22" s="1">
        <v>75.400000000000006</v>
      </c>
      <c r="AB22" s="1">
        <v>84.8</v>
      </c>
      <c r="AC22" s="1">
        <v>35.4</v>
      </c>
      <c r="AD22" s="1">
        <v>73</v>
      </c>
      <c r="AE22" s="1">
        <v>25.4</v>
      </c>
      <c r="AF22" s="1">
        <v>40.6</v>
      </c>
      <c r="AG22" s="1" t="s">
        <v>38</v>
      </c>
      <c r="AH22" s="1">
        <f t="shared" si="7"/>
        <v>100</v>
      </c>
      <c r="AI22" s="1">
        <v>100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50</v>
      </c>
      <c r="C23" s="1">
        <v>424</v>
      </c>
      <c r="D23" s="1"/>
      <c r="E23" s="1">
        <v>244</v>
      </c>
      <c r="F23" s="17">
        <f>46+F62</f>
        <v>6</v>
      </c>
      <c r="G23" s="7">
        <v>0.4</v>
      </c>
      <c r="H23" s="1">
        <v>45</v>
      </c>
      <c r="I23" s="1"/>
      <c r="J23" s="1"/>
      <c r="K23" s="1">
        <f t="shared" si="2"/>
        <v>244</v>
      </c>
      <c r="L23" s="1"/>
      <c r="M23" s="1"/>
      <c r="N23" s="1">
        <v>375</v>
      </c>
      <c r="O23" s="1">
        <f t="shared" si="3"/>
        <v>48.8</v>
      </c>
      <c r="P23" s="5">
        <f>16*O23-N23-F23</f>
        <v>399.79999999999995</v>
      </c>
      <c r="Q23" s="5">
        <f t="shared" si="4"/>
        <v>250</v>
      </c>
      <c r="R23" s="5"/>
      <c r="S23" s="1"/>
      <c r="T23" s="1">
        <f t="shared" si="5"/>
        <v>16</v>
      </c>
      <c r="U23" s="1">
        <f t="shared" si="6"/>
        <v>7.807377049180328</v>
      </c>
      <c r="V23" s="1">
        <v>61</v>
      </c>
      <c r="W23" s="1">
        <v>36.799999999999997</v>
      </c>
      <c r="X23" s="1">
        <v>63.2</v>
      </c>
      <c r="Y23" s="1">
        <v>39.4</v>
      </c>
      <c r="Z23" s="1">
        <v>111.2</v>
      </c>
      <c r="AA23" s="1">
        <v>76.8</v>
      </c>
      <c r="AB23" s="1">
        <v>81</v>
      </c>
      <c r="AC23" s="1">
        <v>32</v>
      </c>
      <c r="AD23" s="1">
        <v>71.8</v>
      </c>
      <c r="AE23" s="1">
        <v>16.8</v>
      </c>
      <c r="AF23" s="1">
        <v>40.4</v>
      </c>
      <c r="AG23" s="1" t="s">
        <v>38</v>
      </c>
      <c r="AH23" s="1">
        <f t="shared" si="7"/>
        <v>100</v>
      </c>
      <c r="AI23" s="1">
        <v>100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37</v>
      </c>
      <c r="C24" s="1">
        <v>515.25300000000004</v>
      </c>
      <c r="D24" s="1">
        <v>158.935</v>
      </c>
      <c r="E24" s="17">
        <f>125.681+E63</f>
        <v>148.56700000000001</v>
      </c>
      <c r="F24" s="17">
        <f>527.156+F63</f>
        <v>504.26999999999992</v>
      </c>
      <c r="G24" s="7">
        <v>1</v>
      </c>
      <c r="H24" s="1">
        <v>40</v>
      </c>
      <c r="I24" s="1"/>
      <c r="J24" s="1"/>
      <c r="K24" s="1">
        <f t="shared" si="2"/>
        <v>148.56700000000001</v>
      </c>
      <c r="L24" s="1"/>
      <c r="M24" s="1"/>
      <c r="N24" s="1">
        <v>130</v>
      </c>
      <c r="O24" s="1">
        <f t="shared" si="3"/>
        <v>29.7134</v>
      </c>
      <c r="P24" s="5"/>
      <c r="Q24" s="5">
        <f t="shared" si="4"/>
        <v>0</v>
      </c>
      <c r="R24" s="5"/>
      <c r="S24" s="1"/>
      <c r="T24" s="1">
        <f t="shared" si="5"/>
        <v>21.346261282788237</v>
      </c>
      <c r="U24" s="1">
        <f t="shared" si="6"/>
        <v>21.346261282788237</v>
      </c>
      <c r="V24" s="1">
        <v>42.953200000000002</v>
      </c>
      <c r="W24" s="1">
        <v>11.6004</v>
      </c>
      <c r="X24" s="1">
        <v>43.267600000000002</v>
      </c>
      <c r="Y24" s="1">
        <v>31.395199999999999</v>
      </c>
      <c r="Z24" s="1">
        <v>13.756399999999999</v>
      </c>
      <c r="AA24" s="1">
        <v>73.383800000000008</v>
      </c>
      <c r="AB24" s="1">
        <v>63.937800000000003</v>
      </c>
      <c r="AC24" s="1">
        <v>50.796999999999997</v>
      </c>
      <c r="AD24" s="1">
        <v>52.100800000000007</v>
      </c>
      <c r="AE24" s="1">
        <v>30.1144</v>
      </c>
      <c r="AF24" s="1">
        <v>43.735199999999999</v>
      </c>
      <c r="AG24" s="20" t="s">
        <v>124</v>
      </c>
      <c r="AH24" s="1">
        <f t="shared" si="7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63</v>
      </c>
      <c r="B25" s="10" t="s">
        <v>37</v>
      </c>
      <c r="C25" s="10">
        <v>84.697999999999993</v>
      </c>
      <c r="D25" s="10"/>
      <c r="E25" s="10">
        <v>-7.2009999999999996</v>
      </c>
      <c r="F25" s="17">
        <f>65.392+F64</f>
        <v>1.4629999999999939</v>
      </c>
      <c r="G25" s="11">
        <v>0</v>
      </c>
      <c r="H25" s="10">
        <v>40</v>
      </c>
      <c r="I25" s="10" t="s">
        <v>61</v>
      </c>
      <c r="J25" s="10"/>
      <c r="K25" s="10">
        <f t="shared" si="2"/>
        <v>-7.2009999999999996</v>
      </c>
      <c r="L25" s="10"/>
      <c r="M25" s="10"/>
      <c r="N25" s="10"/>
      <c r="O25" s="10">
        <f t="shared" si="3"/>
        <v>-1.4401999999999999</v>
      </c>
      <c r="P25" s="12"/>
      <c r="Q25" s="5"/>
      <c r="R25" s="12"/>
      <c r="S25" s="10"/>
      <c r="T25" s="10">
        <f t="shared" si="5"/>
        <v>-1.0158311345646396</v>
      </c>
      <c r="U25" s="10">
        <f t="shared" si="6"/>
        <v>-1.0158311345646396</v>
      </c>
      <c r="V25" s="10">
        <v>46.693800000000003</v>
      </c>
      <c r="W25" s="10">
        <v>51.6554</v>
      </c>
      <c r="X25" s="10">
        <v>74.049000000000007</v>
      </c>
      <c r="Y25" s="10">
        <v>44.101199999999999</v>
      </c>
      <c r="Z25" s="10">
        <v>6.7078000000000007</v>
      </c>
      <c r="AA25" s="10">
        <v>101.7424</v>
      </c>
      <c r="AB25" s="10">
        <v>70.320999999999998</v>
      </c>
      <c r="AC25" s="10">
        <v>31.195599999999999</v>
      </c>
      <c r="AD25" s="10">
        <v>86.638599999999997</v>
      </c>
      <c r="AE25" s="10">
        <v>36.289200000000001</v>
      </c>
      <c r="AF25" s="10">
        <v>39.682399999999987</v>
      </c>
      <c r="AG25" s="10" t="s">
        <v>62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50</v>
      </c>
      <c r="C26" s="1">
        <v>273</v>
      </c>
      <c r="D26" s="1"/>
      <c r="E26" s="1">
        <v>98</v>
      </c>
      <c r="F26" s="1">
        <v>149</v>
      </c>
      <c r="G26" s="7">
        <v>0.35</v>
      </c>
      <c r="H26" s="1">
        <v>45</v>
      </c>
      <c r="I26" s="1"/>
      <c r="J26" s="1"/>
      <c r="K26" s="1">
        <f t="shared" si="2"/>
        <v>98</v>
      </c>
      <c r="L26" s="1"/>
      <c r="M26" s="1"/>
      <c r="N26" s="1">
        <v>0</v>
      </c>
      <c r="O26" s="1">
        <f t="shared" si="3"/>
        <v>19.600000000000001</v>
      </c>
      <c r="P26" s="5">
        <f>16*O26-N26-F26</f>
        <v>164.60000000000002</v>
      </c>
      <c r="Q26" s="5">
        <f t="shared" si="4"/>
        <v>228.57142857142858</v>
      </c>
      <c r="R26" s="5"/>
      <c r="S26" s="1"/>
      <c r="T26" s="1">
        <f t="shared" si="5"/>
        <v>16</v>
      </c>
      <c r="U26" s="1">
        <f t="shared" si="6"/>
        <v>7.6020408163265305</v>
      </c>
      <c r="V26" s="1">
        <v>13.4</v>
      </c>
      <c r="W26" s="1">
        <v>22.8</v>
      </c>
      <c r="X26" s="1">
        <v>22.6</v>
      </c>
      <c r="Y26" s="1">
        <v>0</v>
      </c>
      <c r="Z26" s="1">
        <v>45.2</v>
      </c>
      <c r="AA26" s="1">
        <v>-7.4</v>
      </c>
      <c r="AB26" s="1">
        <v>-3</v>
      </c>
      <c r="AC26" s="1">
        <v>31.4</v>
      </c>
      <c r="AD26" s="1">
        <v>14.6</v>
      </c>
      <c r="AE26" s="1">
        <v>13.4</v>
      </c>
      <c r="AF26" s="1">
        <v>13</v>
      </c>
      <c r="AG26" s="1"/>
      <c r="AH26" s="1">
        <f t="shared" si="7"/>
        <v>80</v>
      </c>
      <c r="AI26" s="1">
        <v>80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37</v>
      </c>
      <c r="C27" s="1">
        <v>210.51499999999999</v>
      </c>
      <c r="D27" s="1">
        <v>107.533</v>
      </c>
      <c r="E27" s="17">
        <f>165.461+E65</f>
        <v>183.43</v>
      </c>
      <c r="F27" s="17">
        <f>98.226+F65</f>
        <v>69.340999999999994</v>
      </c>
      <c r="G27" s="7">
        <v>1</v>
      </c>
      <c r="H27" s="1">
        <v>45</v>
      </c>
      <c r="I27" s="1"/>
      <c r="J27" s="1"/>
      <c r="K27" s="1">
        <f t="shared" si="2"/>
        <v>183.43</v>
      </c>
      <c r="L27" s="1"/>
      <c r="M27" s="1"/>
      <c r="N27" s="1">
        <v>100</v>
      </c>
      <c r="O27" s="1">
        <f t="shared" si="3"/>
        <v>36.686</v>
      </c>
      <c r="P27" s="5">
        <f>13*O27-N27-F27</f>
        <v>307.577</v>
      </c>
      <c r="Q27" s="5">
        <f t="shared" si="4"/>
        <v>150</v>
      </c>
      <c r="R27" s="5"/>
      <c r="S27" s="1"/>
      <c r="T27" s="1">
        <f t="shared" si="5"/>
        <v>13</v>
      </c>
      <c r="U27" s="1">
        <f t="shared" si="6"/>
        <v>4.6159570408330159</v>
      </c>
      <c r="V27" s="1">
        <v>23.704799999999999</v>
      </c>
      <c r="W27" s="1">
        <v>15.521599999999999</v>
      </c>
      <c r="X27" s="1">
        <v>41.354199999999999</v>
      </c>
      <c r="Y27" s="1">
        <v>22.546399999999998</v>
      </c>
      <c r="Z27" s="1">
        <v>61.446599999999997</v>
      </c>
      <c r="AA27" s="1">
        <v>21.238199999999999</v>
      </c>
      <c r="AB27" s="1">
        <v>19.3474</v>
      </c>
      <c r="AC27" s="1">
        <v>-3.7848000000000002</v>
      </c>
      <c r="AD27" s="1">
        <v>14.282400000000001</v>
      </c>
      <c r="AE27" s="1">
        <v>5.0250000000000004</v>
      </c>
      <c r="AF27" s="1">
        <v>14.044600000000001</v>
      </c>
      <c r="AG27" s="1"/>
      <c r="AH27" s="1">
        <f t="shared" si="7"/>
        <v>150</v>
      </c>
      <c r="AI27" s="1">
        <v>150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66</v>
      </c>
      <c r="B28" s="1" t="s">
        <v>50</v>
      </c>
      <c r="C28" s="1">
        <v>262</v>
      </c>
      <c r="D28" s="1"/>
      <c r="E28" s="1">
        <v>160</v>
      </c>
      <c r="F28" s="1">
        <v>59</v>
      </c>
      <c r="G28" s="7">
        <v>0.45</v>
      </c>
      <c r="H28" s="1">
        <v>45</v>
      </c>
      <c r="I28" s="1"/>
      <c r="J28" s="1"/>
      <c r="K28" s="1">
        <f t="shared" si="2"/>
        <v>160</v>
      </c>
      <c r="L28" s="1"/>
      <c r="M28" s="1"/>
      <c r="N28" s="1">
        <v>222.2222222222222</v>
      </c>
      <c r="O28" s="1">
        <f t="shared" si="3"/>
        <v>32</v>
      </c>
      <c r="P28" s="5">
        <f>17*O28-N28-F28</f>
        <v>262.77777777777783</v>
      </c>
      <c r="Q28" s="5">
        <f t="shared" si="4"/>
        <v>222.22222222222223</v>
      </c>
      <c r="R28" s="5"/>
      <c r="S28" s="1"/>
      <c r="T28" s="1">
        <f t="shared" si="5"/>
        <v>17</v>
      </c>
      <c r="U28" s="1">
        <f t="shared" si="6"/>
        <v>8.7881944444444429</v>
      </c>
      <c r="V28" s="1">
        <v>49.6</v>
      </c>
      <c r="W28" s="1">
        <v>22.6</v>
      </c>
      <c r="X28" s="1">
        <v>51.6</v>
      </c>
      <c r="Y28" s="1">
        <v>33.6</v>
      </c>
      <c r="Z28" s="1">
        <v>46.8</v>
      </c>
      <c r="AA28" s="1">
        <v>0</v>
      </c>
      <c r="AB28" s="1">
        <v>-0.8</v>
      </c>
      <c r="AC28" s="1">
        <v>30</v>
      </c>
      <c r="AD28" s="1">
        <v>60</v>
      </c>
      <c r="AE28" s="1">
        <v>29.2</v>
      </c>
      <c r="AF28" s="1">
        <v>35.4</v>
      </c>
      <c r="AG28" s="1"/>
      <c r="AH28" s="1">
        <f t="shared" si="7"/>
        <v>100</v>
      </c>
      <c r="AI28" s="1">
        <v>100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67</v>
      </c>
      <c r="B29" s="1" t="s">
        <v>37</v>
      </c>
      <c r="C29" s="1">
        <v>748.428</v>
      </c>
      <c r="D29" s="1">
        <v>108.099</v>
      </c>
      <c r="E29" s="1">
        <v>362.75900000000001</v>
      </c>
      <c r="F29" s="1">
        <v>320.33</v>
      </c>
      <c r="G29" s="7">
        <v>1</v>
      </c>
      <c r="H29" s="1">
        <v>45</v>
      </c>
      <c r="I29" s="1"/>
      <c r="J29" s="1"/>
      <c r="K29" s="1">
        <f t="shared" si="2"/>
        <v>362.75900000000001</v>
      </c>
      <c r="L29" s="1"/>
      <c r="M29" s="1"/>
      <c r="N29" s="1">
        <v>500</v>
      </c>
      <c r="O29" s="1">
        <f t="shared" si="3"/>
        <v>72.5518</v>
      </c>
      <c r="P29" s="5">
        <f t="shared" ref="P29:P49" si="9">18*O29-N29-F29</f>
        <v>485.60239999999993</v>
      </c>
      <c r="Q29" s="5">
        <f t="shared" si="4"/>
        <v>500</v>
      </c>
      <c r="R29" s="5"/>
      <c r="S29" s="1"/>
      <c r="T29" s="1">
        <f t="shared" si="5"/>
        <v>18</v>
      </c>
      <c r="U29" s="1">
        <f t="shared" si="6"/>
        <v>11.306818025190276</v>
      </c>
      <c r="V29" s="1">
        <v>149.3468</v>
      </c>
      <c r="W29" s="1">
        <v>56.334200000000003</v>
      </c>
      <c r="X29" s="1">
        <v>117.15179999999999</v>
      </c>
      <c r="Y29" s="1">
        <v>100.6832</v>
      </c>
      <c r="Z29" s="1">
        <v>206.1926</v>
      </c>
      <c r="AA29" s="1">
        <v>139.56960000000001</v>
      </c>
      <c r="AB29" s="1">
        <v>180.1</v>
      </c>
      <c r="AC29" s="1">
        <v>98.6922</v>
      </c>
      <c r="AD29" s="1">
        <v>107.6404</v>
      </c>
      <c r="AE29" s="1">
        <v>63.856999999999992</v>
      </c>
      <c r="AF29" s="1">
        <v>64.816000000000003</v>
      </c>
      <c r="AG29" s="17" t="s">
        <v>127</v>
      </c>
      <c r="AH29" s="1">
        <f t="shared" si="7"/>
        <v>500</v>
      </c>
      <c r="AI29" s="22">
        <v>500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68</v>
      </c>
      <c r="B30" s="1" t="s">
        <v>37</v>
      </c>
      <c r="C30" s="1">
        <v>11.676</v>
      </c>
      <c r="D30" s="1"/>
      <c r="E30" s="1">
        <v>12.132</v>
      </c>
      <c r="F30" s="1">
        <v>-0.45600000000000002</v>
      </c>
      <c r="G30" s="7">
        <v>1</v>
      </c>
      <c r="H30" s="1">
        <v>40</v>
      </c>
      <c r="I30" s="1"/>
      <c r="J30" s="1"/>
      <c r="K30" s="1">
        <f t="shared" si="2"/>
        <v>12.132</v>
      </c>
      <c r="L30" s="1"/>
      <c r="M30" s="1"/>
      <c r="N30" s="1">
        <v>0</v>
      </c>
      <c r="O30" s="1">
        <f t="shared" si="3"/>
        <v>2.4264000000000001</v>
      </c>
      <c r="P30" s="5">
        <f>8*O30-N30-F30</f>
        <v>19.8672</v>
      </c>
      <c r="Q30" s="5">
        <f t="shared" si="4"/>
        <v>80</v>
      </c>
      <c r="R30" s="5"/>
      <c r="S30" s="1"/>
      <c r="T30" s="1">
        <f t="shared" si="5"/>
        <v>8</v>
      </c>
      <c r="U30" s="1">
        <f t="shared" si="6"/>
        <v>-0.18793273986152323</v>
      </c>
      <c r="V30" s="1">
        <v>8.9238</v>
      </c>
      <c r="W30" s="1">
        <v>4.8600000000000003</v>
      </c>
      <c r="X30" s="1">
        <v>3.3418000000000001</v>
      </c>
      <c r="Y30" s="1">
        <v>1.3715999999999999</v>
      </c>
      <c r="Z30" s="1">
        <v>19.026599999999998</v>
      </c>
      <c r="AA30" s="1">
        <v>-0.11799999999999999</v>
      </c>
      <c r="AB30" s="1">
        <v>1.087</v>
      </c>
      <c r="AC30" s="1">
        <v>12.9772</v>
      </c>
      <c r="AD30" s="1">
        <v>-0.1676</v>
      </c>
      <c r="AE30" s="1">
        <v>11.728400000000001</v>
      </c>
      <c r="AF30" s="1">
        <v>0</v>
      </c>
      <c r="AG30" s="1"/>
      <c r="AH30" s="1">
        <f t="shared" si="7"/>
        <v>80</v>
      </c>
      <c r="AI30" s="1">
        <v>80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69</v>
      </c>
      <c r="B31" s="1" t="s">
        <v>50</v>
      </c>
      <c r="C31" s="1">
        <v>242</v>
      </c>
      <c r="D31" s="1"/>
      <c r="E31" s="1">
        <v>167</v>
      </c>
      <c r="F31" s="1">
        <v>10</v>
      </c>
      <c r="G31" s="7">
        <v>0.4</v>
      </c>
      <c r="H31" s="1">
        <v>55</v>
      </c>
      <c r="I31" s="1"/>
      <c r="J31" s="1"/>
      <c r="K31" s="1">
        <f t="shared" si="2"/>
        <v>167</v>
      </c>
      <c r="L31" s="1"/>
      <c r="M31" s="1"/>
      <c r="N31" s="1">
        <v>375</v>
      </c>
      <c r="O31" s="1">
        <f t="shared" si="3"/>
        <v>33.4</v>
      </c>
      <c r="P31" s="5">
        <f t="shared" si="9"/>
        <v>216.19999999999993</v>
      </c>
      <c r="Q31" s="5">
        <f t="shared" si="4"/>
        <v>375</v>
      </c>
      <c r="R31" s="5"/>
      <c r="S31" s="1"/>
      <c r="T31" s="1">
        <f t="shared" si="5"/>
        <v>18</v>
      </c>
      <c r="U31" s="1">
        <f t="shared" si="6"/>
        <v>11.526946107784431</v>
      </c>
      <c r="V31" s="1">
        <v>61.2</v>
      </c>
      <c r="W31" s="1">
        <v>25</v>
      </c>
      <c r="X31" s="1">
        <v>51.6</v>
      </c>
      <c r="Y31" s="1">
        <v>24.6</v>
      </c>
      <c r="Z31" s="1">
        <v>60.8</v>
      </c>
      <c r="AA31" s="1">
        <v>34.799999999999997</v>
      </c>
      <c r="AB31" s="1">
        <v>47.4</v>
      </c>
      <c r="AC31" s="1">
        <v>52.6</v>
      </c>
      <c r="AD31" s="1">
        <v>35.4</v>
      </c>
      <c r="AE31" s="1">
        <v>31.6</v>
      </c>
      <c r="AF31" s="1">
        <v>32.799999999999997</v>
      </c>
      <c r="AG31" s="1"/>
      <c r="AH31" s="1">
        <f t="shared" si="7"/>
        <v>150</v>
      </c>
      <c r="AI31" s="1">
        <v>150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70</v>
      </c>
      <c r="B32" s="1" t="s">
        <v>37</v>
      </c>
      <c r="C32" s="1">
        <v>939.15700000000004</v>
      </c>
      <c r="D32" s="1">
        <v>416.01299999999998</v>
      </c>
      <c r="E32" s="17">
        <f>385.413+E66</f>
        <v>398.39499999999998</v>
      </c>
      <c r="F32" s="17">
        <f>815.458+F66</f>
        <v>698.91599999999994</v>
      </c>
      <c r="G32" s="7">
        <v>1</v>
      </c>
      <c r="H32" s="1">
        <v>60</v>
      </c>
      <c r="I32" s="1"/>
      <c r="J32" s="1"/>
      <c r="K32" s="1">
        <f t="shared" si="2"/>
        <v>398.39499999999998</v>
      </c>
      <c r="L32" s="1"/>
      <c r="M32" s="1"/>
      <c r="N32" s="1">
        <v>600</v>
      </c>
      <c r="O32" s="1">
        <f t="shared" si="3"/>
        <v>79.679000000000002</v>
      </c>
      <c r="P32" s="5">
        <f t="shared" si="9"/>
        <v>135.30600000000004</v>
      </c>
      <c r="Q32" s="5">
        <f t="shared" si="4"/>
        <v>250</v>
      </c>
      <c r="R32" s="5"/>
      <c r="S32" s="1"/>
      <c r="T32" s="1">
        <f t="shared" si="5"/>
        <v>18</v>
      </c>
      <c r="U32" s="1">
        <f t="shared" si="6"/>
        <v>16.301861218137777</v>
      </c>
      <c r="V32" s="1">
        <v>120.7282</v>
      </c>
      <c r="W32" s="1">
        <v>67.613600000000005</v>
      </c>
      <c r="X32" s="1">
        <v>63.044199999999996</v>
      </c>
      <c r="Y32" s="1">
        <v>97.886799999999994</v>
      </c>
      <c r="Z32" s="1">
        <v>141.7054</v>
      </c>
      <c r="AA32" s="1">
        <v>71.686799999999991</v>
      </c>
      <c r="AB32" s="1">
        <v>101.5622</v>
      </c>
      <c r="AC32" s="1">
        <v>58.765200000000007</v>
      </c>
      <c r="AD32" s="1">
        <v>85.500399999999999</v>
      </c>
      <c r="AE32" s="1">
        <v>85.436199999999999</v>
      </c>
      <c r="AF32" s="1">
        <v>56.302600000000012</v>
      </c>
      <c r="AG32" s="1"/>
      <c r="AH32" s="1">
        <f t="shared" si="7"/>
        <v>250</v>
      </c>
      <c r="AI32" s="1">
        <v>250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50</v>
      </c>
      <c r="C33" s="1"/>
      <c r="D33" s="1"/>
      <c r="E33" s="1"/>
      <c r="F33" s="1"/>
      <c r="G33" s="7">
        <v>0.5</v>
      </c>
      <c r="H33" s="1">
        <v>60</v>
      </c>
      <c r="I33" s="1"/>
      <c r="J33" s="1"/>
      <c r="K33" s="1">
        <f t="shared" si="2"/>
        <v>0</v>
      </c>
      <c r="L33" s="1"/>
      <c r="M33" s="1"/>
      <c r="N33" s="1">
        <v>0</v>
      </c>
      <c r="O33" s="1">
        <f t="shared" si="3"/>
        <v>0</v>
      </c>
      <c r="P33" s="5"/>
      <c r="Q33" s="5">
        <f t="shared" si="4"/>
        <v>0</v>
      </c>
      <c r="R33" s="5"/>
      <c r="S33" s="1"/>
      <c r="T33" s="1" t="e">
        <f t="shared" si="5"/>
        <v>#DIV/0!</v>
      </c>
      <c r="U33" s="1" t="e">
        <f t="shared" si="6"/>
        <v>#DIV/0!</v>
      </c>
      <c r="V33" s="1">
        <v>0</v>
      </c>
      <c r="W33" s="1">
        <v>0</v>
      </c>
      <c r="X33" s="1">
        <v>-0.2</v>
      </c>
      <c r="Y33" s="1">
        <v>0</v>
      </c>
      <c r="Z33" s="1">
        <v>-1.4</v>
      </c>
      <c r="AA33" s="1">
        <v>-0.6</v>
      </c>
      <c r="AB33" s="1">
        <v>-1</v>
      </c>
      <c r="AC33" s="1">
        <v>17.399999999999999</v>
      </c>
      <c r="AD33" s="1">
        <v>18.600000000000001</v>
      </c>
      <c r="AE33" s="1">
        <v>17.399999999999999</v>
      </c>
      <c r="AF33" s="1">
        <v>24.8</v>
      </c>
      <c r="AG33" s="16" t="s">
        <v>123</v>
      </c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37</v>
      </c>
      <c r="C34" s="1">
        <v>761.64099999999996</v>
      </c>
      <c r="D34" s="1">
        <v>210.27199999999999</v>
      </c>
      <c r="E34" s="17">
        <f>261.065+E67</f>
        <v>309.29000000000002</v>
      </c>
      <c r="F34" s="17">
        <f>506.199+F67</f>
        <v>401.28399999999999</v>
      </c>
      <c r="G34" s="7">
        <v>1</v>
      </c>
      <c r="H34" s="1">
        <v>60</v>
      </c>
      <c r="I34" s="1"/>
      <c r="J34" s="1"/>
      <c r="K34" s="1">
        <f t="shared" si="2"/>
        <v>309.29000000000002</v>
      </c>
      <c r="L34" s="1"/>
      <c r="M34" s="1"/>
      <c r="N34" s="1">
        <v>600</v>
      </c>
      <c r="O34" s="1">
        <f t="shared" si="3"/>
        <v>61.858000000000004</v>
      </c>
      <c r="P34" s="5">
        <f t="shared" si="9"/>
        <v>112.15999999999997</v>
      </c>
      <c r="Q34" s="5">
        <f t="shared" si="4"/>
        <v>300</v>
      </c>
      <c r="R34" s="5"/>
      <c r="S34" s="1"/>
      <c r="T34" s="1">
        <f t="shared" si="5"/>
        <v>17.999999999999996</v>
      </c>
      <c r="U34" s="1">
        <f t="shared" si="6"/>
        <v>16.186814963303046</v>
      </c>
      <c r="V34" s="1">
        <v>110.4748</v>
      </c>
      <c r="W34" s="1">
        <v>46.874600000000001</v>
      </c>
      <c r="X34" s="1">
        <v>45.328200000000002</v>
      </c>
      <c r="Y34" s="1">
        <v>78.9328</v>
      </c>
      <c r="Z34" s="1">
        <v>80.742199999999997</v>
      </c>
      <c r="AA34" s="1">
        <v>97.954199999999986</v>
      </c>
      <c r="AB34" s="1">
        <v>100.349</v>
      </c>
      <c r="AC34" s="1">
        <v>59.334600000000002</v>
      </c>
      <c r="AD34" s="1">
        <v>78.549799999999991</v>
      </c>
      <c r="AE34" s="1">
        <v>63.152200000000008</v>
      </c>
      <c r="AF34" s="1">
        <v>80.092999999999989</v>
      </c>
      <c r="AG34" s="1"/>
      <c r="AH34" s="1">
        <f t="shared" si="7"/>
        <v>300</v>
      </c>
      <c r="AI34" s="1">
        <v>300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37</v>
      </c>
      <c r="C35" s="1">
        <v>672.23699999999997</v>
      </c>
      <c r="D35" s="1">
        <v>299.416</v>
      </c>
      <c r="E35" s="17">
        <f>318.964+E68</f>
        <v>323.91899999999998</v>
      </c>
      <c r="F35" s="17">
        <f>590.428+F68</f>
        <v>545.72799999999995</v>
      </c>
      <c r="G35" s="7">
        <v>1</v>
      </c>
      <c r="H35" s="1">
        <v>60</v>
      </c>
      <c r="I35" s="1"/>
      <c r="J35" s="1"/>
      <c r="K35" s="1">
        <f t="shared" si="2"/>
        <v>323.91899999999998</v>
      </c>
      <c r="L35" s="1"/>
      <c r="M35" s="1"/>
      <c r="N35" s="1">
        <v>500</v>
      </c>
      <c r="O35" s="1">
        <f t="shared" si="3"/>
        <v>64.783799999999999</v>
      </c>
      <c r="P35" s="5">
        <f t="shared" si="9"/>
        <v>120.38040000000012</v>
      </c>
      <c r="Q35" s="5">
        <f t="shared" si="4"/>
        <v>350</v>
      </c>
      <c r="R35" s="5"/>
      <c r="S35" s="1"/>
      <c r="T35" s="1">
        <f t="shared" si="5"/>
        <v>18</v>
      </c>
      <c r="U35" s="1">
        <f t="shared" si="6"/>
        <v>16.14181323108555</v>
      </c>
      <c r="V35" s="1">
        <v>74.120999999999995</v>
      </c>
      <c r="W35" s="1">
        <v>39.395799999999987</v>
      </c>
      <c r="X35" s="1">
        <v>38.540999999999997</v>
      </c>
      <c r="Y35" s="1">
        <v>66.902999999999992</v>
      </c>
      <c r="Z35" s="1">
        <v>100.0514</v>
      </c>
      <c r="AA35" s="1">
        <v>47.908200000000001</v>
      </c>
      <c r="AB35" s="1">
        <v>92.847399999999993</v>
      </c>
      <c r="AC35" s="1">
        <v>49.596200000000003</v>
      </c>
      <c r="AD35" s="1">
        <v>60.602400000000003</v>
      </c>
      <c r="AE35" s="1">
        <v>64.268599999999992</v>
      </c>
      <c r="AF35" s="1">
        <v>67.176999999999992</v>
      </c>
      <c r="AG35" s="1"/>
      <c r="AH35" s="1">
        <f t="shared" si="7"/>
        <v>350</v>
      </c>
      <c r="AI35" s="1">
        <v>350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50</v>
      </c>
      <c r="C36" s="1">
        <v>747</v>
      </c>
      <c r="D36" s="1"/>
      <c r="E36" s="17">
        <f>176+E69</f>
        <v>200</v>
      </c>
      <c r="F36" s="17">
        <f>542+F69</f>
        <v>471</v>
      </c>
      <c r="G36" s="7">
        <v>0.4</v>
      </c>
      <c r="H36" s="1">
        <v>60</v>
      </c>
      <c r="I36" s="1"/>
      <c r="J36" s="1"/>
      <c r="K36" s="1">
        <f t="shared" ref="K36:K44" si="10">E36-J36</f>
        <v>200</v>
      </c>
      <c r="L36" s="1"/>
      <c r="M36" s="1"/>
      <c r="N36" s="1">
        <v>250</v>
      </c>
      <c r="O36" s="1">
        <f t="shared" si="3"/>
        <v>40</v>
      </c>
      <c r="P36" s="5"/>
      <c r="Q36" s="5">
        <f t="shared" si="4"/>
        <v>0</v>
      </c>
      <c r="R36" s="5"/>
      <c r="S36" s="1"/>
      <c r="T36" s="1">
        <f t="shared" si="5"/>
        <v>18.024999999999999</v>
      </c>
      <c r="U36" s="1">
        <f t="shared" si="6"/>
        <v>18.024999999999999</v>
      </c>
      <c r="V36" s="1">
        <v>49.6</v>
      </c>
      <c r="W36" s="1">
        <v>57.2</v>
      </c>
      <c r="X36" s="1">
        <v>66</v>
      </c>
      <c r="Y36" s="1">
        <v>30.4</v>
      </c>
      <c r="Z36" s="1">
        <v>86.8</v>
      </c>
      <c r="AA36" s="1">
        <v>51.4</v>
      </c>
      <c r="AB36" s="1">
        <v>51.4</v>
      </c>
      <c r="AC36" s="1">
        <v>70.400000000000006</v>
      </c>
      <c r="AD36" s="1">
        <v>39.6</v>
      </c>
      <c r="AE36" s="1">
        <v>63</v>
      </c>
      <c r="AF36" s="1">
        <v>83.8</v>
      </c>
      <c r="AG36" s="1"/>
      <c r="AH36" s="1">
        <f t="shared" si="7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75</v>
      </c>
      <c r="B37" s="1" t="s">
        <v>37</v>
      </c>
      <c r="C37" s="1">
        <v>955.53800000000001</v>
      </c>
      <c r="D37" s="1">
        <v>204.755</v>
      </c>
      <c r="E37" s="17">
        <f>381.759+E70</f>
        <v>446.48599999999999</v>
      </c>
      <c r="F37" s="17">
        <f>693.507+F70</f>
        <v>549.1099999999999</v>
      </c>
      <c r="G37" s="7">
        <v>1</v>
      </c>
      <c r="H37" s="1">
        <v>60</v>
      </c>
      <c r="I37" s="1"/>
      <c r="J37" s="1"/>
      <c r="K37" s="1">
        <f t="shared" si="10"/>
        <v>446.48599999999999</v>
      </c>
      <c r="L37" s="1"/>
      <c r="M37" s="1"/>
      <c r="N37" s="1">
        <v>500</v>
      </c>
      <c r="O37" s="1">
        <f t="shared" si="3"/>
        <v>89.297200000000004</v>
      </c>
      <c r="P37" s="5">
        <f t="shared" si="9"/>
        <v>558.23960000000011</v>
      </c>
      <c r="Q37" s="5">
        <f t="shared" si="4"/>
        <v>600</v>
      </c>
      <c r="R37" s="5"/>
      <c r="S37" s="1"/>
      <c r="T37" s="1">
        <f t="shared" si="5"/>
        <v>18</v>
      </c>
      <c r="U37" s="1">
        <f t="shared" si="6"/>
        <v>11.748520670300971</v>
      </c>
      <c r="V37" s="1">
        <v>71.362400000000008</v>
      </c>
      <c r="W37" s="1">
        <v>67.653999999999996</v>
      </c>
      <c r="X37" s="1">
        <v>80.55980000000001</v>
      </c>
      <c r="Y37" s="1">
        <v>71.262399999999985</v>
      </c>
      <c r="Z37" s="1">
        <v>125.2696</v>
      </c>
      <c r="AA37" s="1">
        <v>82.332599999999999</v>
      </c>
      <c r="AB37" s="1">
        <v>110.2586</v>
      </c>
      <c r="AC37" s="1">
        <v>74.565799999999996</v>
      </c>
      <c r="AD37" s="1">
        <v>112.387</v>
      </c>
      <c r="AE37" s="1">
        <v>76.830799999999996</v>
      </c>
      <c r="AF37" s="1">
        <v>99.215400000000002</v>
      </c>
      <c r="AG37" s="1"/>
      <c r="AH37" s="1">
        <f t="shared" si="7"/>
        <v>600</v>
      </c>
      <c r="AI37" s="1">
        <v>600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76</v>
      </c>
      <c r="B38" s="1" t="s">
        <v>50</v>
      </c>
      <c r="C38" s="1">
        <v>246</v>
      </c>
      <c r="D38" s="1"/>
      <c r="E38" s="1">
        <v>144</v>
      </c>
      <c r="F38" s="1">
        <v>84</v>
      </c>
      <c r="G38" s="7">
        <v>0.5</v>
      </c>
      <c r="H38" s="1">
        <v>60</v>
      </c>
      <c r="I38" s="1"/>
      <c r="J38" s="1"/>
      <c r="K38" s="1">
        <f t="shared" si="10"/>
        <v>144</v>
      </c>
      <c r="L38" s="1"/>
      <c r="M38" s="1"/>
      <c r="N38" s="1">
        <v>200</v>
      </c>
      <c r="O38" s="1">
        <f t="shared" si="3"/>
        <v>28.8</v>
      </c>
      <c r="P38" s="5">
        <f t="shared" si="9"/>
        <v>234.39999999999998</v>
      </c>
      <c r="Q38" s="5">
        <f t="shared" si="4"/>
        <v>200</v>
      </c>
      <c r="R38" s="5"/>
      <c r="S38" s="1"/>
      <c r="T38" s="1">
        <f t="shared" si="5"/>
        <v>18</v>
      </c>
      <c r="U38" s="1">
        <f t="shared" si="6"/>
        <v>9.8611111111111107</v>
      </c>
      <c r="V38" s="1">
        <v>25</v>
      </c>
      <c r="W38" s="1">
        <v>15</v>
      </c>
      <c r="X38" s="1">
        <v>28.4</v>
      </c>
      <c r="Y38" s="1">
        <v>24</v>
      </c>
      <c r="Z38" s="1">
        <v>37.200000000000003</v>
      </c>
      <c r="AA38" s="1">
        <v>24</v>
      </c>
      <c r="AB38" s="1">
        <v>30.4</v>
      </c>
      <c r="AC38" s="1">
        <v>34.799999999999997</v>
      </c>
      <c r="AD38" s="1">
        <v>12</v>
      </c>
      <c r="AE38" s="1">
        <v>30</v>
      </c>
      <c r="AF38" s="1">
        <v>14.6</v>
      </c>
      <c r="AG38" s="1"/>
      <c r="AH38" s="1">
        <f t="shared" si="7"/>
        <v>100</v>
      </c>
      <c r="AI38" s="1">
        <v>100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77</v>
      </c>
      <c r="B39" s="1" t="s">
        <v>50</v>
      </c>
      <c r="C39" s="1">
        <v>250</v>
      </c>
      <c r="D39" s="1"/>
      <c r="E39" s="1">
        <v>90</v>
      </c>
      <c r="F39" s="1">
        <v>94</v>
      </c>
      <c r="G39" s="7">
        <v>0.4</v>
      </c>
      <c r="H39" s="1">
        <v>50</v>
      </c>
      <c r="I39" s="1"/>
      <c r="J39" s="1"/>
      <c r="K39" s="1">
        <f t="shared" si="10"/>
        <v>90</v>
      </c>
      <c r="L39" s="1"/>
      <c r="M39" s="1"/>
      <c r="N39" s="1">
        <v>250</v>
      </c>
      <c r="O39" s="1">
        <f t="shared" si="3"/>
        <v>18</v>
      </c>
      <c r="P39" s="5"/>
      <c r="Q39" s="5">
        <f t="shared" si="4"/>
        <v>0</v>
      </c>
      <c r="R39" s="5"/>
      <c r="S39" s="1"/>
      <c r="T39" s="1">
        <f t="shared" si="5"/>
        <v>19.111111111111111</v>
      </c>
      <c r="U39" s="1">
        <f t="shared" si="6"/>
        <v>19.111111111111111</v>
      </c>
      <c r="V39" s="1">
        <v>13.4</v>
      </c>
      <c r="W39" s="1">
        <v>13.4</v>
      </c>
      <c r="X39" s="1">
        <v>32.6</v>
      </c>
      <c r="Y39" s="1">
        <v>15.4</v>
      </c>
      <c r="Z39" s="1">
        <v>37.200000000000003</v>
      </c>
      <c r="AA39" s="1">
        <v>7.2</v>
      </c>
      <c r="AB39" s="1">
        <v>33.6</v>
      </c>
      <c r="AC39" s="1">
        <v>13.8</v>
      </c>
      <c r="AD39" s="1">
        <v>3.6</v>
      </c>
      <c r="AE39" s="1">
        <v>18</v>
      </c>
      <c r="AF39" s="1">
        <v>2</v>
      </c>
      <c r="AG39" s="1"/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78</v>
      </c>
      <c r="B40" s="1" t="s">
        <v>37</v>
      </c>
      <c r="C40" s="1">
        <v>871.21100000000001</v>
      </c>
      <c r="D40" s="1">
        <v>1129.729</v>
      </c>
      <c r="E40" s="17">
        <f>627.585+E71</f>
        <v>723.51100000000008</v>
      </c>
      <c r="F40" s="17">
        <f>1231.803+F71</f>
        <v>997.8950000000001</v>
      </c>
      <c r="G40" s="7">
        <v>1</v>
      </c>
      <c r="H40" s="1">
        <v>40</v>
      </c>
      <c r="I40" s="1"/>
      <c r="J40" s="1"/>
      <c r="K40" s="1">
        <f t="shared" si="10"/>
        <v>723.51100000000008</v>
      </c>
      <c r="L40" s="1"/>
      <c r="M40" s="1"/>
      <c r="N40" s="1">
        <v>1200</v>
      </c>
      <c r="O40" s="1">
        <f t="shared" si="3"/>
        <v>144.7022</v>
      </c>
      <c r="P40" s="5">
        <f t="shared" si="9"/>
        <v>406.74459999999988</v>
      </c>
      <c r="Q40" s="5">
        <f t="shared" si="4"/>
        <v>800</v>
      </c>
      <c r="R40" s="5"/>
      <c r="S40" s="1"/>
      <c r="T40" s="1">
        <f t="shared" si="5"/>
        <v>18</v>
      </c>
      <c r="U40" s="1">
        <f t="shared" si="6"/>
        <v>15.189091803718256</v>
      </c>
      <c r="V40" s="1">
        <v>146.25819999999999</v>
      </c>
      <c r="W40" s="1">
        <v>159.99119999999999</v>
      </c>
      <c r="X40" s="1">
        <v>157.0882</v>
      </c>
      <c r="Y40" s="1">
        <v>156.29740000000001</v>
      </c>
      <c r="Z40" s="1">
        <v>308.94</v>
      </c>
      <c r="AA40" s="1">
        <v>180.2038</v>
      </c>
      <c r="AB40" s="1">
        <v>186.25219999999999</v>
      </c>
      <c r="AC40" s="1">
        <v>170.7062</v>
      </c>
      <c r="AD40" s="1">
        <v>157.10579999999999</v>
      </c>
      <c r="AE40" s="1">
        <v>121.3802</v>
      </c>
      <c r="AF40" s="1">
        <v>149.50800000000001</v>
      </c>
      <c r="AG40" s="1" t="s">
        <v>79</v>
      </c>
      <c r="AH40" s="1">
        <f t="shared" si="7"/>
        <v>800</v>
      </c>
      <c r="AI40" s="1">
        <v>800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80</v>
      </c>
      <c r="B41" s="1" t="s">
        <v>37</v>
      </c>
      <c r="C41" s="1">
        <v>308.26</v>
      </c>
      <c r="D41" s="1"/>
      <c r="E41" s="1">
        <v>151.96199999999999</v>
      </c>
      <c r="F41" s="1">
        <v>78.858000000000004</v>
      </c>
      <c r="G41" s="7">
        <v>1</v>
      </c>
      <c r="H41" s="1">
        <v>70</v>
      </c>
      <c r="I41" s="1"/>
      <c r="J41" s="1"/>
      <c r="K41" s="1">
        <f t="shared" si="10"/>
        <v>151.96199999999999</v>
      </c>
      <c r="L41" s="1"/>
      <c r="M41" s="1"/>
      <c r="N41" s="1">
        <v>400</v>
      </c>
      <c r="O41" s="1">
        <f t="shared" si="3"/>
        <v>30.392399999999999</v>
      </c>
      <c r="P41" s="5">
        <f t="shared" si="9"/>
        <v>68.205199999999934</v>
      </c>
      <c r="Q41" s="5">
        <f t="shared" si="4"/>
        <v>200</v>
      </c>
      <c r="R41" s="5"/>
      <c r="S41" s="1"/>
      <c r="T41" s="1">
        <f t="shared" si="5"/>
        <v>18</v>
      </c>
      <c r="U41" s="1">
        <f t="shared" si="6"/>
        <v>15.755846856450956</v>
      </c>
      <c r="V41" s="1">
        <v>55.558999999999997</v>
      </c>
      <c r="W41" s="1">
        <v>23.305800000000001</v>
      </c>
      <c r="X41" s="1">
        <v>32.590800000000002</v>
      </c>
      <c r="Y41" s="1">
        <v>25.744</v>
      </c>
      <c r="Z41" s="1">
        <v>40.942999999999998</v>
      </c>
      <c r="AA41" s="1">
        <v>37.980400000000003</v>
      </c>
      <c r="AB41" s="1">
        <v>41.710799999999992</v>
      </c>
      <c r="AC41" s="1">
        <v>54.906599999999997</v>
      </c>
      <c r="AD41" s="1">
        <v>45.410400000000003</v>
      </c>
      <c r="AE41" s="1">
        <v>38.8108</v>
      </c>
      <c r="AF41" s="1">
        <v>48.449599999999997</v>
      </c>
      <c r="AG41" s="1" t="s">
        <v>81</v>
      </c>
      <c r="AH41" s="1">
        <f t="shared" si="7"/>
        <v>200</v>
      </c>
      <c r="AI41" s="1">
        <v>200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82</v>
      </c>
      <c r="B42" s="1" t="s">
        <v>50</v>
      </c>
      <c r="C42" s="1">
        <v>1141</v>
      </c>
      <c r="D42" s="1">
        <v>630</v>
      </c>
      <c r="E42" s="17">
        <f>631+E72</f>
        <v>733</v>
      </c>
      <c r="F42" s="17">
        <f>1013+F72</f>
        <v>810</v>
      </c>
      <c r="G42" s="7">
        <v>0.4</v>
      </c>
      <c r="H42" s="1">
        <v>40</v>
      </c>
      <c r="I42" s="1"/>
      <c r="J42" s="1"/>
      <c r="K42" s="1">
        <f t="shared" si="10"/>
        <v>733</v>
      </c>
      <c r="L42" s="1"/>
      <c r="M42" s="1"/>
      <c r="N42" s="1">
        <v>500</v>
      </c>
      <c r="O42" s="1">
        <f t="shared" si="3"/>
        <v>146.6</v>
      </c>
      <c r="P42" s="5">
        <f>17*O42-N42-F42</f>
        <v>1182.1999999999998</v>
      </c>
      <c r="Q42" s="5">
        <f t="shared" si="4"/>
        <v>625</v>
      </c>
      <c r="R42" s="5"/>
      <c r="S42" s="1"/>
      <c r="T42" s="1">
        <f t="shared" si="5"/>
        <v>17</v>
      </c>
      <c r="U42" s="1">
        <f t="shared" si="6"/>
        <v>8.9358799454297415</v>
      </c>
      <c r="V42" s="1">
        <v>95.6</v>
      </c>
      <c r="W42" s="1">
        <v>113.4</v>
      </c>
      <c r="X42" s="1">
        <v>128.4</v>
      </c>
      <c r="Y42" s="1">
        <v>145.19999999999999</v>
      </c>
      <c r="Z42" s="1">
        <v>11.2</v>
      </c>
      <c r="AA42" s="1">
        <v>162.19999999999999</v>
      </c>
      <c r="AB42" s="1">
        <v>101</v>
      </c>
      <c r="AC42" s="1">
        <v>156.80000000000001</v>
      </c>
      <c r="AD42" s="1">
        <v>131.19999999999999</v>
      </c>
      <c r="AE42" s="1">
        <v>90.8</v>
      </c>
      <c r="AF42" s="1">
        <v>120.6</v>
      </c>
      <c r="AG42" s="1"/>
      <c r="AH42" s="1">
        <f t="shared" si="7"/>
        <v>250</v>
      </c>
      <c r="AI42" s="1">
        <v>250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37</v>
      </c>
      <c r="C43" s="1">
        <v>522.95600000000002</v>
      </c>
      <c r="D43" s="1">
        <v>350.43599999999998</v>
      </c>
      <c r="E43" s="17">
        <f>321.627+E73</f>
        <v>380.63200000000001</v>
      </c>
      <c r="F43" s="17">
        <f>512.761+F73</f>
        <v>395.97399999999993</v>
      </c>
      <c r="G43" s="7">
        <v>1</v>
      </c>
      <c r="H43" s="1">
        <v>40</v>
      </c>
      <c r="I43" s="1"/>
      <c r="J43" s="1"/>
      <c r="K43" s="1">
        <f t="shared" si="10"/>
        <v>380.63200000000001</v>
      </c>
      <c r="L43" s="1"/>
      <c r="M43" s="1"/>
      <c r="N43" s="1">
        <v>250</v>
      </c>
      <c r="O43" s="1">
        <f t="shared" si="3"/>
        <v>76.126400000000004</v>
      </c>
      <c r="P43" s="5">
        <f>16*O43-N43-F43</f>
        <v>572.04840000000013</v>
      </c>
      <c r="Q43" s="5">
        <f t="shared" si="4"/>
        <v>350</v>
      </c>
      <c r="R43" s="5"/>
      <c r="S43" s="1"/>
      <c r="T43" s="1">
        <f t="shared" si="5"/>
        <v>16</v>
      </c>
      <c r="U43" s="1">
        <f t="shared" si="6"/>
        <v>8.4855450934235677</v>
      </c>
      <c r="V43" s="1">
        <v>52.235199999999999</v>
      </c>
      <c r="W43" s="1">
        <v>53.047400000000003</v>
      </c>
      <c r="X43" s="1">
        <v>41.253399999999999</v>
      </c>
      <c r="Y43" s="1">
        <v>48.880199999999988</v>
      </c>
      <c r="Z43" s="1">
        <v>52.859200000000001</v>
      </c>
      <c r="AA43" s="1">
        <v>80.7958</v>
      </c>
      <c r="AB43" s="1">
        <v>81.067800000000005</v>
      </c>
      <c r="AC43" s="1">
        <v>74.38000000000001</v>
      </c>
      <c r="AD43" s="1">
        <v>66.489400000000003</v>
      </c>
      <c r="AE43" s="1">
        <v>46.83</v>
      </c>
      <c r="AF43" s="1">
        <v>73.261200000000002</v>
      </c>
      <c r="AG43" s="1" t="s">
        <v>81</v>
      </c>
      <c r="AH43" s="1">
        <f t="shared" si="7"/>
        <v>350</v>
      </c>
      <c r="AI43" s="1">
        <v>350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84</v>
      </c>
      <c r="B44" s="1" t="s">
        <v>37</v>
      </c>
      <c r="C44" s="1">
        <v>481.74200000000002</v>
      </c>
      <c r="D44" s="1">
        <v>454.40800000000002</v>
      </c>
      <c r="E44" s="17">
        <f>199.702+E74</f>
        <v>270.50599999999997</v>
      </c>
      <c r="F44" s="17">
        <f>594.651+F74</f>
        <v>433.19299999999998</v>
      </c>
      <c r="G44" s="7">
        <v>1</v>
      </c>
      <c r="H44" s="1">
        <v>60</v>
      </c>
      <c r="I44" s="1"/>
      <c r="J44" s="1"/>
      <c r="K44" s="1">
        <f t="shared" si="10"/>
        <v>270.50599999999997</v>
      </c>
      <c r="L44" s="1"/>
      <c r="M44" s="1"/>
      <c r="N44" s="1">
        <v>600</v>
      </c>
      <c r="O44" s="1">
        <f t="shared" si="3"/>
        <v>54.101199999999992</v>
      </c>
      <c r="P44" s="5"/>
      <c r="Q44" s="5">
        <f t="shared" si="4"/>
        <v>350</v>
      </c>
      <c r="R44" s="5"/>
      <c r="S44" s="1"/>
      <c r="T44" s="1">
        <f t="shared" si="5"/>
        <v>19.097413735739689</v>
      </c>
      <c r="U44" s="1">
        <f t="shared" si="6"/>
        <v>19.097413735739689</v>
      </c>
      <c r="V44" s="1">
        <v>79.754199999999997</v>
      </c>
      <c r="W44" s="1">
        <v>48.837800000000001</v>
      </c>
      <c r="X44" s="1">
        <v>59.713399999999993</v>
      </c>
      <c r="Y44" s="1">
        <v>48.061</v>
      </c>
      <c r="Z44" s="1">
        <v>87.381799999999998</v>
      </c>
      <c r="AA44" s="1">
        <v>52.2682</v>
      </c>
      <c r="AB44" s="1">
        <v>68.954399999999993</v>
      </c>
      <c r="AC44" s="1">
        <v>62.803800000000003</v>
      </c>
      <c r="AD44" s="1">
        <v>53.181800000000003</v>
      </c>
      <c r="AE44" s="1">
        <v>50.882399999999997</v>
      </c>
      <c r="AF44" s="1">
        <v>72.921199999999999</v>
      </c>
      <c r="AG44" s="1"/>
      <c r="AH44" s="1">
        <f t="shared" si="7"/>
        <v>350</v>
      </c>
      <c r="AI44" s="1">
        <v>350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114</v>
      </c>
      <c r="B45" s="1" t="s">
        <v>37</v>
      </c>
      <c r="C45" s="1">
        <v>103.191</v>
      </c>
      <c r="D45" s="1">
        <v>108.49</v>
      </c>
      <c r="E45" s="1">
        <v>52.557000000000002</v>
      </c>
      <c r="F45" s="1">
        <v>121.485</v>
      </c>
      <c r="G45" s="7">
        <v>1</v>
      </c>
      <c r="H45" s="1">
        <v>50</v>
      </c>
      <c r="I45" s="1"/>
      <c r="J45" s="1"/>
      <c r="K45" s="1">
        <f t="shared" ref="K45:K51" si="11">E45-J45</f>
        <v>52.557000000000002</v>
      </c>
      <c r="L45" s="1"/>
      <c r="M45" s="1"/>
      <c r="N45" s="1">
        <v>100</v>
      </c>
      <c r="O45" s="1">
        <f t="shared" si="3"/>
        <v>10.5114</v>
      </c>
      <c r="P45" s="5"/>
      <c r="Q45" s="5">
        <f t="shared" si="4"/>
        <v>0</v>
      </c>
      <c r="R45" s="5"/>
      <c r="S45" s="1"/>
      <c r="T45" s="1">
        <f t="shared" si="5"/>
        <v>21.070932511368611</v>
      </c>
      <c r="U45" s="1">
        <f t="shared" si="6"/>
        <v>21.070932511368611</v>
      </c>
      <c r="V45" s="1">
        <v>25.070799999999998</v>
      </c>
      <c r="W45" s="1">
        <v>13.9878</v>
      </c>
      <c r="X45" s="1">
        <v>14.362399999999999</v>
      </c>
      <c r="Y45" s="1">
        <v>16.150200000000002</v>
      </c>
      <c r="Z45" s="1">
        <v>28.5412</v>
      </c>
      <c r="AA45" s="1">
        <v>13.0962</v>
      </c>
      <c r="AB45" s="1">
        <v>20.655000000000001</v>
      </c>
      <c r="AC45" s="1">
        <v>24.9056</v>
      </c>
      <c r="AD45" s="1">
        <v>2.1402000000000001</v>
      </c>
      <c r="AE45" s="1">
        <v>12.6754</v>
      </c>
      <c r="AF45" s="1">
        <v>13.949400000000001</v>
      </c>
      <c r="AG45" s="1"/>
      <c r="AH45" s="1">
        <f t="shared" si="7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115</v>
      </c>
      <c r="B46" s="1" t="s">
        <v>50</v>
      </c>
      <c r="C46" s="1">
        <v>493</v>
      </c>
      <c r="D46" s="1"/>
      <c r="E46" s="17">
        <f>139+E75</f>
        <v>160</v>
      </c>
      <c r="F46" s="17">
        <f>312+F75</f>
        <v>233</v>
      </c>
      <c r="G46" s="7">
        <v>0.45</v>
      </c>
      <c r="H46" s="1">
        <v>50</v>
      </c>
      <c r="I46" s="1"/>
      <c r="J46" s="1"/>
      <c r="K46" s="1">
        <f t="shared" si="11"/>
        <v>160</v>
      </c>
      <c r="L46" s="1"/>
      <c r="M46" s="1"/>
      <c r="N46" s="1">
        <v>333.33333333333331</v>
      </c>
      <c r="O46" s="1">
        <f t="shared" si="3"/>
        <v>32</v>
      </c>
      <c r="P46" s="5">
        <f t="shared" si="9"/>
        <v>9.6666666666666856</v>
      </c>
      <c r="Q46" s="5">
        <f t="shared" si="4"/>
        <v>222.22222222222223</v>
      </c>
      <c r="R46" s="5"/>
      <c r="S46" s="1"/>
      <c r="T46" s="1">
        <f t="shared" si="5"/>
        <v>18</v>
      </c>
      <c r="U46" s="1">
        <f t="shared" si="6"/>
        <v>17.697916666666664</v>
      </c>
      <c r="V46" s="1">
        <v>57</v>
      </c>
      <c r="W46" s="1">
        <v>26.2</v>
      </c>
      <c r="X46" s="1">
        <v>58.2</v>
      </c>
      <c r="Y46" s="1">
        <v>41.2</v>
      </c>
      <c r="Z46" s="1">
        <v>57.6</v>
      </c>
      <c r="AA46" s="1">
        <v>35</v>
      </c>
      <c r="AB46" s="1">
        <v>33.4</v>
      </c>
      <c r="AC46" s="1">
        <v>40.6</v>
      </c>
      <c r="AD46" s="1">
        <v>22.6</v>
      </c>
      <c r="AE46" s="1">
        <v>24.6</v>
      </c>
      <c r="AF46" s="1">
        <v>28.8</v>
      </c>
      <c r="AG46" s="1"/>
      <c r="AH46" s="1">
        <f t="shared" si="7"/>
        <v>100</v>
      </c>
      <c r="AI46" s="1">
        <v>100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116</v>
      </c>
      <c r="B47" s="1" t="s">
        <v>50</v>
      </c>
      <c r="C47" s="1">
        <v>601</v>
      </c>
      <c r="D47" s="1"/>
      <c r="E47" s="1">
        <v>176</v>
      </c>
      <c r="F47" s="17">
        <f>359+F76</f>
        <v>358</v>
      </c>
      <c r="G47" s="7">
        <v>0.4</v>
      </c>
      <c r="H47" s="1">
        <v>50</v>
      </c>
      <c r="I47" s="1"/>
      <c r="J47" s="1"/>
      <c r="K47" s="1">
        <f t="shared" si="11"/>
        <v>176</v>
      </c>
      <c r="L47" s="1"/>
      <c r="M47" s="1"/>
      <c r="N47" s="1">
        <v>250</v>
      </c>
      <c r="O47" s="1">
        <f t="shared" si="3"/>
        <v>35.200000000000003</v>
      </c>
      <c r="P47" s="5">
        <f t="shared" si="9"/>
        <v>25.600000000000023</v>
      </c>
      <c r="Q47" s="5">
        <f t="shared" si="4"/>
        <v>250</v>
      </c>
      <c r="R47" s="5"/>
      <c r="S47" s="1"/>
      <c r="T47" s="1">
        <f t="shared" si="5"/>
        <v>18</v>
      </c>
      <c r="U47" s="1">
        <f t="shared" si="6"/>
        <v>17.27272727272727</v>
      </c>
      <c r="V47" s="1">
        <v>81</v>
      </c>
      <c r="W47" s="1">
        <v>34.6</v>
      </c>
      <c r="X47" s="1">
        <v>76.599999999999994</v>
      </c>
      <c r="Y47" s="1">
        <v>35.4</v>
      </c>
      <c r="Z47" s="1">
        <v>78.8</v>
      </c>
      <c r="AA47" s="1">
        <v>60</v>
      </c>
      <c r="AB47" s="1">
        <v>74.599999999999994</v>
      </c>
      <c r="AC47" s="1">
        <v>25.8</v>
      </c>
      <c r="AD47" s="1">
        <v>46.2</v>
      </c>
      <c r="AE47" s="1">
        <v>43.4</v>
      </c>
      <c r="AF47" s="1">
        <v>23.2</v>
      </c>
      <c r="AG47" s="1"/>
      <c r="AH47" s="1">
        <f t="shared" si="7"/>
        <v>100</v>
      </c>
      <c r="AI47" s="1">
        <v>100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117</v>
      </c>
      <c r="B48" s="1" t="s">
        <v>37</v>
      </c>
      <c r="C48" s="1">
        <v>107.313</v>
      </c>
      <c r="D48" s="1"/>
      <c r="E48" s="1">
        <v>61.968000000000004</v>
      </c>
      <c r="F48" s="1">
        <v>31.893999999999998</v>
      </c>
      <c r="G48" s="7">
        <v>1</v>
      </c>
      <c r="H48" s="1">
        <v>50</v>
      </c>
      <c r="I48" s="1"/>
      <c r="J48" s="1"/>
      <c r="K48" s="1">
        <f t="shared" si="11"/>
        <v>61.968000000000004</v>
      </c>
      <c r="L48" s="1"/>
      <c r="M48" s="1"/>
      <c r="N48" s="1">
        <v>100</v>
      </c>
      <c r="O48" s="1">
        <f t="shared" si="3"/>
        <v>12.393600000000001</v>
      </c>
      <c r="P48" s="5">
        <f t="shared" si="9"/>
        <v>91.190800000000024</v>
      </c>
      <c r="Q48" s="5">
        <f t="shared" si="4"/>
        <v>100</v>
      </c>
      <c r="R48" s="5"/>
      <c r="S48" s="1"/>
      <c r="T48" s="1">
        <f t="shared" si="5"/>
        <v>18</v>
      </c>
      <c r="U48" s="1">
        <f t="shared" si="6"/>
        <v>10.642105602891816</v>
      </c>
      <c r="V48" s="1">
        <v>25.963000000000001</v>
      </c>
      <c r="W48" s="1">
        <v>8.7818000000000005</v>
      </c>
      <c r="X48" s="1">
        <v>25.166399999999999</v>
      </c>
      <c r="Y48" s="1">
        <v>16.630800000000001</v>
      </c>
      <c r="Z48" s="1">
        <v>26.121600000000001</v>
      </c>
      <c r="AA48" s="1">
        <v>26.289200000000001</v>
      </c>
      <c r="AB48" s="1">
        <v>25.781600000000001</v>
      </c>
      <c r="AC48" s="1">
        <v>21.547599999999999</v>
      </c>
      <c r="AD48" s="1">
        <v>7.4947999999999997</v>
      </c>
      <c r="AE48" s="1">
        <v>17.145800000000001</v>
      </c>
      <c r="AF48" s="1">
        <v>15.8568</v>
      </c>
      <c r="AG48" s="1"/>
      <c r="AH48" s="1">
        <f t="shared" si="7"/>
        <v>100</v>
      </c>
      <c r="AI48" s="1">
        <v>100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118</v>
      </c>
      <c r="B49" s="1" t="s">
        <v>50</v>
      </c>
      <c r="C49" s="1">
        <v>454</v>
      </c>
      <c r="D49" s="1">
        <v>670</v>
      </c>
      <c r="E49" s="1">
        <v>313</v>
      </c>
      <c r="F49" s="17">
        <f>614+F77</f>
        <v>610</v>
      </c>
      <c r="G49" s="7">
        <v>0.45</v>
      </c>
      <c r="H49" s="1">
        <v>50</v>
      </c>
      <c r="I49" s="1"/>
      <c r="J49" s="1"/>
      <c r="K49" s="1">
        <f t="shared" si="11"/>
        <v>313</v>
      </c>
      <c r="L49" s="1"/>
      <c r="M49" s="1"/>
      <c r="N49" s="1">
        <v>444.44444444444451</v>
      </c>
      <c r="O49" s="1">
        <f t="shared" si="3"/>
        <v>62.6</v>
      </c>
      <c r="P49" s="5">
        <f t="shared" si="9"/>
        <v>72.355555555555384</v>
      </c>
      <c r="Q49" s="5">
        <f t="shared" si="4"/>
        <v>333.33333333333331</v>
      </c>
      <c r="R49" s="5"/>
      <c r="S49" s="1"/>
      <c r="T49" s="1">
        <f t="shared" si="5"/>
        <v>18</v>
      </c>
      <c r="U49" s="1">
        <f t="shared" si="6"/>
        <v>16.844160454384099</v>
      </c>
      <c r="V49" s="1">
        <v>107.2</v>
      </c>
      <c r="W49" s="1">
        <v>43.6</v>
      </c>
      <c r="X49" s="1">
        <v>107.2</v>
      </c>
      <c r="Y49" s="1">
        <v>58.6</v>
      </c>
      <c r="Z49" s="1">
        <v>131.4</v>
      </c>
      <c r="AA49" s="1">
        <v>84.8</v>
      </c>
      <c r="AB49" s="1">
        <v>121</v>
      </c>
      <c r="AC49" s="1">
        <v>86.2</v>
      </c>
      <c r="AD49" s="1">
        <v>103.2</v>
      </c>
      <c r="AE49" s="1">
        <v>25.4</v>
      </c>
      <c r="AF49" s="1">
        <v>55.8</v>
      </c>
      <c r="AG49" s="1" t="s">
        <v>47</v>
      </c>
      <c r="AH49" s="1">
        <f t="shared" si="7"/>
        <v>150</v>
      </c>
      <c r="AI49" s="1">
        <v>150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121</v>
      </c>
      <c r="B50" s="1" t="s">
        <v>50</v>
      </c>
      <c r="C50" s="1">
        <v>314</v>
      </c>
      <c r="D50" s="1"/>
      <c r="E50" s="1">
        <v>34</v>
      </c>
      <c r="F50" s="17">
        <f>257+F78</f>
        <v>251</v>
      </c>
      <c r="G50" s="7">
        <v>0.17</v>
      </c>
      <c r="H50" s="1">
        <v>180</v>
      </c>
      <c r="I50" s="1"/>
      <c r="J50" s="1"/>
      <c r="K50" s="1">
        <f t="shared" si="11"/>
        <v>34</v>
      </c>
      <c r="L50" s="1"/>
      <c r="M50" s="1"/>
      <c r="N50" s="1">
        <v>0</v>
      </c>
      <c r="O50" s="1">
        <f t="shared" si="3"/>
        <v>6.8</v>
      </c>
      <c r="P50" s="5"/>
      <c r="Q50" s="5">
        <f t="shared" si="4"/>
        <v>294.11764705882354</v>
      </c>
      <c r="R50" s="5"/>
      <c r="S50" s="1"/>
      <c r="T50" s="1">
        <f t="shared" si="5"/>
        <v>36.911764705882355</v>
      </c>
      <c r="U50" s="1">
        <f t="shared" si="6"/>
        <v>36.911764705882355</v>
      </c>
      <c r="V50" s="1">
        <v>6</v>
      </c>
      <c r="W50" s="1">
        <v>5.6</v>
      </c>
      <c r="X50" s="1">
        <v>8.8000000000000007</v>
      </c>
      <c r="Y50" s="1">
        <v>13.8</v>
      </c>
      <c r="Z50" s="1">
        <v>27.6</v>
      </c>
      <c r="AA50" s="1">
        <v>8.4</v>
      </c>
      <c r="AB50" s="1">
        <v>11</v>
      </c>
      <c r="AC50" s="1">
        <v>8.6</v>
      </c>
      <c r="AD50" s="1">
        <v>10.6</v>
      </c>
      <c r="AE50" s="1">
        <v>6.6</v>
      </c>
      <c r="AF50" s="1">
        <v>16</v>
      </c>
      <c r="AG50" s="19" t="s">
        <v>41</v>
      </c>
      <c r="AH50" s="1">
        <f t="shared" si="7"/>
        <v>50</v>
      </c>
      <c r="AI50" s="1">
        <v>50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122</v>
      </c>
      <c r="B51" s="1" t="s">
        <v>50</v>
      </c>
      <c r="C51" s="1">
        <v>345</v>
      </c>
      <c r="D51" s="1"/>
      <c r="E51" s="17">
        <f>116+E79</f>
        <v>123</v>
      </c>
      <c r="F51" s="17">
        <f>206+F79</f>
        <v>181</v>
      </c>
      <c r="G51" s="7">
        <v>0.17</v>
      </c>
      <c r="H51" s="1">
        <v>180</v>
      </c>
      <c r="I51" s="1"/>
      <c r="J51" s="1"/>
      <c r="K51" s="1">
        <f t="shared" si="11"/>
        <v>123</v>
      </c>
      <c r="L51" s="1"/>
      <c r="M51" s="1"/>
      <c r="N51" s="1">
        <v>0</v>
      </c>
      <c r="O51" s="1">
        <f t="shared" si="3"/>
        <v>24.6</v>
      </c>
      <c r="P51" s="5">
        <f>15*O51-N51-F51</f>
        <v>188</v>
      </c>
      <c r="Q51" s="5">
        <f t="shared" si="4"/>
        <v>294.11764705882354</v>
      </c>
      <c r="R51" s="5"/>
      <c r="S51" s="1"/>
      <c r="T51" s="1">
        <f t="shared" si="5"/>
        <v>15</v>
      </c>
      <c r="U51" s="1">
        <f t="shared" si="6"/>
        <v>7.3577235772357721</v>
      </c>
      <c r="V51" s="1">
        <v>16</v>
      </c>
      <c r="W51" s="1">
        <v>20.6</v>
      </c>
      <c r="X51" s="1">
        <v>11.2</v>
      </c>
      <c r="Y51" s="1">
        <v>2.8</v>
      </c>
      <c r="Z51" s="1">
        <v>6.2</v>
      </c>
      <c r="AA51" s="1">
        <v>12</v>
      </c>
      <c r="AB51" s="1">
        <v>6.8</v>
      </c>
      <c r="AC51" s="1">
        <v>14</v>
      </c>
      <c r="AD51" s="1">
        <v>16.600000000000001</v>
      </c>
      <c r="AE51" s="1">
        <v>26.4</v>
      </c>
      <c r="AF51" s="1">
        <v>16.399999999999999</v>
      </c>
      <c r="AG51" s="1"/>
      <c r="AH51" s="1">
        <f t="shared" si="7"/>
        <v>50</v>
      </c>
      <c r="AI51" s="1">
        <v>50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3" t="s">
        <v>85</v>
      </c>
      <c r="B52" s="13" t="s">
        <v>37</v>
      </c>
      <c r="C52" s="13">
        <v>-105.59</v>
      </c>
      <c r="D52" s="13"/>
      <c r="E52" s="17">
        <v>93.18</v>
      </c>
      <c r="F52" s="17">
        <v>-211.33199999999999</v>
      </c>
      <c r="G52" s="14">
        <v>0</v>
      </c>
      <c r="H52" s="13"/>
      <c r="I52" s="13" t="s">
        <v>86</v>
      </c>
      <c r="J52" s="13"/>
      <c r="K52" s="13">
        <f t="shared" ref="K52:K80" si="12">E52-J52</f>
        <v>93.18</v>
      </c>
      <c r="L52" s="13"/>
      <c r="M52" s="13"/>
      <c r="N52" s="13"/>
      <c r="O52" s="13">
        <f t="shared" si="3"/>
        <v>18.636000000000003</v>
      </c>
      <c r="P52" s="15"/>
      <c r="Q52" s="15"/>
      <c r="R52" s="15"/>
      <c r="S52" s="13"/>
      <c r="T52" s="13">
        <f t="shared" si="5"/>
        <v>-11.339987121699934</v>
      </c>
      <c r="U52" s="13">
        <f t="shared" si="6"/>
        <v>-11.339987121699934</v>
      </c>
      <c r="V52" s="13">
        <v>17.097999999999999</v>
      </c>
      <c r="W52" s="13">
        <v>10.051600000000001</v>
      </c>
      <c r="X52" s="13">
        <v>11.0436</v>
      </c>
      <c r="Y52" s="13">
        <v>13.090199999999999</v>
      </c>
      <c r="Z52" s="13">
        <v>18.188199999999998</v>
      </c>
      <c r="AA52" s="13">
        <v>0</v>
      </c>
      <c r="AB52" s="13">
        <v>10.5002</v>
      </c>
      <c r="AC52" s="13">
        <v>7.4804000000000004</v>
      </c>
      <c r="AD52" s="13">
        <v>10.991199999999999</v>
      </c>
      <c r="AE52" s="13">
        <v>10.4558</v>
      </c>
      <c r="AF52" s="13">
        <v>22.629000000000001</v>
      </c>
      <c r="AG52" s="13"/>
      <c r="AH52" s="1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87</v>
      </c>
      <c r="B53" s="13" t="s">
        <v>37</v>
      </c>
      <c r="C53" s="13">
        <v>-20.914000000000001</v>
      </c>
      <c r="D53" s="13"/>
      <c r="E53" s="13"/>
      <c r="F53" s="17">
        <v>-20.914000000000001</v>
      </c>
      <c r="G53" s="14">
        <v>0</v>
      </c>
      <c r="H53" s="13"/>
      <c r="I53" s="13" t="s">
        <v>86</v>
      </c>
      <c r="J53" s="13"/>
      <c r="K53" s="13">
        <f t="shared" si="12"/>
        <v>0</v>
      </c>
      <c r="L53" s="13"/>
      <c r="M53" s="13"/>
      <c r="N53" s="13"/>
      <c r="O53" s="13">
        <f t="shared" si="3"/>
        <v>0</v>
      </c>
      <c r="P53" s="15"/>
      <c r="Q53" s="15"/>
      <c r="R53" s="15"/>
      <c r="S53" s="13"/>
      <c r="T53" s="13" t="e">
        <f t="shared" si="5"/>
        <v>#DIV/0!</v>
      </c>
      <c r="U53" s="13" t="e">
        <f t="shared" si="6"/>
        <v>#DIV/0!</v>
      </c>
      <c r="V53" s="13">
        <v>2.6478000000000002</v>
      </c>
      <c r="W53" s="13">
        <v>4.6778000000000004</v>
      </c>
      <c r="X53" s="13">
        <v>10.0298</v>
      </c>
      <c r="Y53" s="13">
        <v>9.5581999999999994</v>
      </c>
      <c r="Z53" s="13">
        <v>4.9371999999999998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3" t="s">
        <v>88</v>
      </c>
      <c r="B54" s="13" t="s">
        <v>37</v>
      </c>
      <c r="C54" s="13">
        <v>-0.88</v>
      </c>
      <c r="D54" s="13"/>
      <c r="E54" s="13"/>
      <c r="F54" s="17">
        <v>-0.88</v>
      </c>
      <c r="G54" s="14">
        <v>0</v>
      </c>
      <c r="H54" s="13"/>
      <c r="I54" s="13" t="s">
        <v>86</v>
      </c>
      <c r="J54" s="13"/>
      <c r="K54" s="13">
        <f t="shared" si="12"/>
        <v>0</v>
      </c>
      <c r="L54" s="13"/>
      <c r="M54" s="13"/>
      <c r="N54" s="13"/>
      <c r="O54" s="13">
        <f t="shared" si="3"/>
        <v>0</v>
      </c>
      <c r="P54" s="15"/>
      <c r="Q54" s="15"/>
      <c r="R54" s="15"/>
      <c r="S54" s="13"/>
      <c r="T54" s="13" t="e">
        <f t="shared" si="5"/>
        <v>#DIV/0!</v>
      </c>
      <c r="U54" s="13" t="e">
        <f t="shared" si="6"/>
        <v>#DIV/0!</v>
      </c>
      <c r="V54" s="13">
        <v>0</v>
      </c>
      <c r="W54" s="13">
        <v>0.17599999999999999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3" t="s">
        <v>89</v>
      </c>
      <c r="B55" s="13" t="s">
        <v>37</v>
      </c>
      <c r="C55" s="13">
        <v>-94.171999999999997</v>
      </c>
      <c r="D55" s="13"/>
      <c r="E55" s="17">
        <v>22.827000000000002</v>
      </c>
      <c r="F55" s="17">
        <v>-155.63499999999999</v>
      </c>
      <c r="G55" s="14">
        <v>0</v>
      </c>
      <c r="H55" s="13"/>
      <c r="I55" s="13" t="s">
        <v>86</v>
      </c>
      <c r="J55" s="13"/>
      <c r="K55" s="13">
        <f t="shared" si="12"/>
        <v>22.827000000000002</v>
      </c>
      <c r="L55" s="13"/>
      <c r="M55" s="13"/>
      <c r="N55" s="13"/>
      <c r="O55" s="13">
        <f t="shared" si="3"/>
        <v>4.5654000000000003</v>
      </c>
      <c r="P55" s="15"/>
      <c r="Q55" s="15"/>
      <c r="R55" s="15"/>
      <c r="S55" s="13"/>
      <c r="T55" s="13">
        <f t="shared" si="5"/>
        <v>-34.090112585972747</v>
      </c>
      <c r="U55" s="13">
        <f t="shared" si="6"/>
        <v>-34.090112585972747</v>
      </c>
      <c r="V55" s="13">
        <v>24.094999999999999</v>
      </c>
      <c r="W55" s="13">
        <v>6.3436000000000003</v>
      </c>
      <c r="X55" s="13">
        <v>6.8634000000000004</v>
      </c>
      <c r="Y55" s="13">
        <v>13.3712</v>
      </c>
      <c r="Z55" s="13">
        <v>11.7706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3" t="s">
        <v>90</v>
      </c>
      <c r="B56" s="13" t="s">
        <v>37</v>
      </c>
      <c r="C56" s="13">
        <v>-7.2720000000000002</v>
      </c>
      <c r="D56" s="13"/>
      <c r="E56" s="17">
        <v>0.71399999999999997</v>
      </c>
      <c r="F56" s="17">
        <v>-12.997</v>
      </c>
      <c r="G56" s="14">
        <v>0</v>
      </c>
      <c r="H56" s="13"/>
      <c r="I56" s="13" t="s">
        <v>86</v>
      </c>
      <c r="J56" s="13"/>
      <c r="K56" s="13">
        <f t="shared" si="12"/>
        <v>0.71399999999999997</v>
      </c>
      <c r="L56" s="13"/>
      <c r="M56" s="13"/>
      <c r="N56" s="13"/>
      <c r="O56" s="13">
        <f t="shared" si="3"/>
        <v>0.14279999999999998</v>
      </c>
      <c r="P56" s="15"/>
      <c r="Q56" s="15"/>
      <c r="R56" s="15"/>
      <c r="S56" s="13"/>
      <c r="T56" s="13">
        <f t="shared" si="5"/>
        <v>-91.015406162464998</v>
      </c>
      <c r="U56" s="13">
        <f t="shared" si="6"/>
        <v>-91.015406162464998</v>
      </c>
      <c r="V56" s="13">
        <v>2.3128000000000002</v>
      </c>
      <c r="W56" s="13">
        <v>0.14380000000000001</v>
      </c>
      <c r="X56" s="13">
        <v>0.86959999999999993</v>
      </c>
      <c r="Y56" s="13">
        <v>3.0306000000000002</v>
      </c>
      <c r="Z56" s="13">
        <v>3.0276000000000001</v>
      </c>
      <c r="AA56" s="13">
        <v>0</v>
      </c>
      <c r="AB56" s="13">
        <v>0</v>
      </c>
      <c r="AC56" s="13">
        <v>2.0068000000000001</v>
      </c>
      <c r="AD56" s="13">
        <v>1.4366000000000001</v>
      </c>
      <c r="AE56" s="13">
        <v>0.14319999999999999</v>
      </c>
      <c r="AF56" s="13">
        <v>0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91</v>
      </c>
      <c r="B57" s="13" t="s">
        <v>37</v>
      </c>
      <c r="C57" s="13">
        <v>-22.382000000000001</v>
      </c>
      <c r="D57" s="13"/>
      <c r="E57" s="17">
        <v>24.654</v>
      </c>
      <c r="F57" s="17">
        <v>-51.427999999999997</v>
      </c>
      <c r="G57" s="14">
        <v>0</v>
      </c>
      <c r="H57" s="13"/>
      <c r="I57" s="13" t="s">
        <v>86</v>
      </c>
      <c r="J57" s="13"/>
      <c r="K57" s="13">
        <f t="shared" si="12"/>
        <v>24.654</v>
      </c>
      <c r="L57" s="13"/>
      <c r="M57" s="13"/>
      <c r="N57" s="13"/>
      <c r="O57" s="13">
        <f t="shared" si="3"/>
        <v>4.9307999999999996</v>
      </c>
      <c r="P57" s="15"/>
      <c r="Q57" s="15"/>
      <c r="R57" s="15"/>
      <c r="S57" s="13"/>
      <c r="T57" s="13">
        <f t="shared" si="5"/>
        <v>-10.429950515129391</v>
      </c>
      <c r="U57" s="13">
        <f t="shared" si="6"/>
        <v>-10.429950515129391</v>
      </c>
      <c r="V57" s="13">
        <v>4.4958</v>
      </c>
      <c r="W57" s="13">
        <v>2.2896000000000001</v>
      </c>
      <c r="X57" s="13">
        <v>1.7382</v>
      </c>
      <c r="Y57" s="13">
        <v>3.4885999999999999</v>
      </c>
      <c r="Z57" s="13">
        <v>3.6252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92</v>
      </c>
      <c r="B58" s="13" t="s">
        <v>50</v>
      </c>
      <c r="C58" s="13">
        <v>-70</v>
      </c>
      <c r="D58" s="13"/>
      <c r="E58" s="17">
        <v>34</v>
      </c>
      <c r="F58" s="17">
        <v>-126</v>
      </c>
      <c r="G58" s="14">
        <v>0</v>
      </c>
      <c r="H58" s="13"/>
      <c r="I58" s="13" t="s">
        <v>86</v>
      </c>
      <c r="J58" s="13"/>
      <c r="K58" s="13">
        <f t="shared" si="12"/>
        <v>34</v>
      </c>
      <c r="L58" s="13"/>
      <c r="M58" s="13"/>
      <c r="N58" s="13"/>
      <c r="O58" s="13">
        <f t="shared" si="3"/>
        <v>6.8</v>
      </c>
      <c r="P58" s="15"/>
      <c r="Q58" s="15"/>
      <c r="R58" s="15"/>
      <c r="S58" s="13"/>
      <c r="T58" s="13">
        <f t="shared" si="5"/>
        <v>-18.529411764705884</v>
      </c>
      <c r="U58" s="13">
        <f t="shared" si="6"/>
        <v>-18.529411764705884</v>
      </c>
      <c r="V58" s="13">
        <v>16</v>
      </c>
      <c r="W58" s="13">
        <v>7.6</v>
      </c>
      <c r="X58" s="13">
        <v>11.4</v>
      </c>
      <c r="Y58" s="13">
        <v>13.2</v>
      </c>
      <c r="Z58" s="13">
        <v>13.8</v>
      </c>
      <c r="AA58" s="13">
        <v>0</v>
      </c>
      <c r="AB58" s="13">
        <v>6</v>
      </c>
      <c r="AC58" s="13">
        <v>12</v>
      </c>
      <c r="AD58" s="13">
        <v>2.2000000000000002</v>
      </c>
      <c r="AE58" s="13">
        <v>3.4</v>
      </c>
      <c r="AF58" s="13">
        <v>10.8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3" t="s">
        <v>93</v>
      </c>
      <c r="B59" s="13" t="s">
        <v>50</v>
      </c>
      <c r="C59" s="13">
        <v>-3</v>
      </c>
      <c r="D59" s="13"/>
      <c r="E59" s="17">
        <v>1</v>
      </c>
      <c r="F59" s="17">
        <v>-5</v>
      </c>
      <c r="G59" s="14">
        <v>0</v>
      </c>
      <c r="H59" s="13"/>
      <c r="I59" s="13" t="s">
        <v>86</v>
      </c>
      <c r="J59" s="13"/>
      <c r="K59" s="13">
        <f t="shared" si="12"/>
        <v>1</v>
      </c>
      <c r="L59" s="13"/>
      <c r="M59" s="13"/>
      <c r="N59" s="13"/>
      <c r="O59" s="13">
        <f t="shared" si="3"/>
        <v>0.2</v>
      </c>
      <c r="P59" s="15"/>
      <c r="Q59" s="15"/>
      <c r="R59" s="15"/>
      <c r="S59" s="13"/>
      <c r="T59" s="13">
        <f t="shared" si="5"/>
        <v>-25</v>
      </c>
      <c r="U59" s="13">
        <f t="shared" si="6"/>
        <v>-25</v>
      </c>
      <c r="V59" s="13">
        <v>0.8</v>
      </c>
      <c r="W59" s="13">
        <v>0.4</v>
      </c>
      <c r="X59" s="13">
        <v>0.8</v>
      </c>
      <c r="Y59" s="13">
        <v>0.4</v>
      </c>
      <c r="Z59" s="13">
        <v>0.6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3" t="s">
        <v>94</v>
      </c>
      <c r="B60" s="13" t="s">
        <v>37</v>
      </c>
      <c r="C60" s="13">
        <v>-45.481999999999999</v>
      </c>
      <c r="D60" s="13"/>
      <c r="E60" s="17">
        <v>13.351000000000001</v>
      </c>
      <c r="F60" s="17">
        <v>-61.805</v>
      </c>
      <c r="G60" s="14">
        <v>0</v>
      </c>
      <c r="H60" s="13"/>
      <c r="I60" s="13" t="s">
        <v>86</v>
      </c>
      <c r="J60" s="13"/>
      <c r="K60" s="13">
        <f t="shared" si="12"/>
        <v>13.351000000000001</v>
      </c>
      <c r="L60" s="13"/>
      <c r="M60" s="13"/>
      <c r="N60" s="13"/>
      <c r="O60" s="13">
        <f t="shared" si="3"/>
        <v>2.6702000000000004</v>
      </c>
      <c r="P60" s="15"/>
      <c r="Q60" s="15"/>
      <c r="R60" s="15"/>
      <c r="S60" s="13"/>
      <c r="T60" s="13">
        <f t="shared" si="5"/>
        <v>-23.14620627668339</v>
      </c>
      <c r="U60" s="13">
        <f t="shared" si="6"/>
        <v>-23.14620627668339</v>
      </c>
      <c r="V60" s="13">
        <v>8.4733999999999998</v>
      </c>
      <c r="W60" s="13">
        <v>3.5316000000000001</v>
      </c>
      <c r="X60" s="13">
        <v>9.0280000000000005</v>
      </c>
      <c r="Y60" s="13">
        <v>2.8809999999999998</v>
      </c>
      <c r="Z60" s="13">
        <v>8.9233999999999991</v>
      </c>
      <c r="AA60" s="13">
        <v>0</v>
      </c>
      <c r="AB60" s="13">
        <v>0.87520000000000009</v>
      </c>
      <c r="AC60" s="13">
        <v>7.6360000000000001</v>
      </c>
      <c r="AD60" s="13">
        <v>2.0653999999999999</v>
      </c>
      <c r="AE60" s="13">
        <v>1.1768000000000001</v>
      </c>
      <c r="AF60" s="13">
        <v>6.3356000000000003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3" t="s">
        <v>95</v>
      </c>
      <c r="B61" s="13" t="s">
        <v>50</v>
      </c>
      <c r="C61" s="13">
        <v>-3</v>
      </c>
      <c r="D61" s="13"/>
      <c r="E61" s="17">
        <v>27</v>
      </c>
      <c r="F61" s="17">
        <v>-57</v>
      </c>
      <c r="G61" s="14">
        <v>0</v>
      </c>
      <c r="H61" s="13"/>
      <c r="I61" s="13" t="s">
        <v>86</v>
      </c>
      <c r="J61" s="13"/>
      <c r="K61" s="13">
        <f t="shared" si="12"/>
        <v>27</v>
      </c>
      <c r="L61" s="13"/>
      <c r="M61" s="13"/>
      <c r="N61" s="13"/>
      <c r="O61" s="13">
        <f t="shared" si="3"/>
        <v>5.4</v>
      </c>
      <c r="P61" s="15"/>
      <c r="Q61" s="15"/>
      <c r="R61" s="15"/>
      <c r="S61" s="13"/>
      <c r="T61" s="13">
        <f t="shared" si="5"/>
        <v>-10.555555555555555</v>
      </c>
      <c r="U61" s="13">
        <f t="shared" si="6"/>
        <v>-10.555555555555555</v>
      </c>
      <c r="V61" s="13">
        <v>6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3" t="s">
        <v>96</v>
      </c>
      <c r="B62" s="13" t="s">
        <v>50</v>
      </c>
      <c r="C62" s="13">
        <v>-40</v>
      </c>
      <c r="D62" s="13"/>
      <c r="E62" s="13"/>
      <c r="F62" s="17">
        <v>-40</v>
      </c>
      <c r="G62" s="14">
        <v>0</v>
      </c>
      <c r="H62" s="13"/>
      <c r="I62" s="13" t="s">
        <v>86</v>
      </c>
      <c r="J62" s="13"/>
      <c r="K62" s="13">
        <f t="shared" si="12"/>
        <v>0</v>
      </c>
      <c r="L62" s="13"/>
      <c r="M62" s="13"/>
      <c r="N62" s="13"/>
      <c r="O62" s="13">
        <f t="shared" si="3"/>
        <v>0</v>
      </c>
      <c r="P62" s="15"/>
      <c r="Q62" s="15"/>
      <c r="R62" s="15"/>
      <c r="S62" s="13"/>
      <c r="T62" s="13" t="e">
        <f t="shared" si="5"/>
        <v>#DIV/0!</v>
      </c>
      <c r="U62" s="13" t="e">
        <f t="shared" si="6"/>
        <v>#DIV/0!</v>
      </c>
      <c r="V62" s="13">
        <v>4.4000000000000004</v>
      </c>
      <c r="W62" s="13">
        <v>5.4</v>
      </c>
      <c r="X62" s="13">
        <v>6.8</v>
      </c>
      <c r="Y62" s="13">
        <v>5.8</v>
      </c>
      <c r="Z62" s="13">
        <v>6.6</v>
      </c>
      <c r="AA62" s="13">
        <v>0</v>
      </c>
      <c r="AB62" s="13">
        <v>1.8</v>
      </c>
      <c r="AC62" s="13">
        <v>4.4000000000000004</v>
      </c>
      <c r="AD62" s="13">
        <v>10.199999999999999</v>
      </c>
      <c r="AE62" s="13">
        <v>1.8</v>
      </c>
      <c r="AF62" s="13">
        <v>4.5999999999999996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3" t="s">
        <v>97</v>
      </c>
      <c r="B63" s="13" t="s">
        <v>50</v>
      </c>
      <c r="C63" s="13"/>
      <c r="D63" s="13"/>
      <c r="E63" s="17">
        <v>22.885999999999999</v>
      </c>
      <c r="F63" s="17">
        <v>-22.885999999999999</v>
      </c>
      <c r="G63" s="14">
        <v>0</v>
      </c>
      <c r="H63" s="13"/>
      <c r="I63" s="13" t="s">
        <v>86</v>
      </c>
      <c r="J63" s="13"/>
      <c r="K63" s="13">
        <f t="shared" si="12"/>
        <v>22.885999999999999</v>
      </c>
      <c r="L63" s="13"/>
      <c r="M63" s="13"/>
      <c r="N63" s="13"/>
      <c r="O63" s="13">
        <f t="shared" si="3"/>
        <v>4.5771999999999995</v>
      </c>
      <c r="P63" s="15"/>
      <c r="Q63" s="15"/>
      <c r="R63" s="15"/>
      <c r="S63" s="13"/>
      <c r="T63" s="13">
        <f t="shared" si="5"/>
        <v>-5</v>
      </c>
      <c r="U63" s="13">
        <f t="shared" si="6"/>
        <v>-5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98</v>
      </c>
      <c r="B64" s="13" t="s">
        <v>37</v>
      </c>
      <c r="C64" s="13">
        <v>-58.003</v>
      </c>
      <c r="D64" s="13"/>
      <c r="E64" s="13"/>
      <c r="F64" s="17">
        <v>-63.929000000000002</v>
      </c>
      <c r="G64" s="14">
        <v>0</v>
      </c>
      <c r="H64" s="13"/>
      <c r="I64" s="13" t="s">
        <v>86</v>
      </c>
      <c r="J64" s="13"/>
      <c r="K64" s="13">
        <f t="shared" si="12"/>
        <v>0</v>
      </c>
      <c r="L64" s="13"/>
      <c r="M64" s="13"/>
      <c r="N64" s="13"/>
      <c r="O64" s="13">
        <f t="shared" si="3"/>
        <v>0</v>
      </c>
      <c r="P64" s="15"/>
      <c r="Q64" s="15"/>
      <c r="R64" s="15"/>
      <c r="S64" s="13"/>
      <c r="T64" s="13" t="e">
        <f t="shared" si="5"/>
        <v>#DIV/0!</v>
      </c>
      <c r="U64" s="13" t="e">
        <f t="shared" si="6"/>
        <v>#DIV/0!</v>
      </c>
      <c r="V64" s="13">
        <v>4.1595999999999993</v>
      </c>
      <c r="W64" s="13">
        <v>9.4987999999999992</v>
      </c>
      <c r="X64" s="13">
        <v>9.031600000000001</v>
      </c>
      <c r="Y64" s="13">
        <v>7.5016000000000007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99</v>
      </c>
      <c r="B65" s="13" t="s">
        <v>37</v>
      </c>
      <c r="C65" s="13">
        <v>-8.1720000000000006</v>
      </c>
      <c r="D65" s="13"/>
      <c r="E65" s="17">
        <v>17.969000000000001</v>
      </c>
      <c r="F65" s="17">
        <v>-28.885000000000002</v>
      </c>
      <c r="G65" s="14">
        <v>0</v>
      </c>
      <c r="H65" s="13"/>
      <c r="I65" s="13" t="s">
        <v>86</v>
      </c>
      <c r="J65" s="13"/>
      <c r="K65" s="13">
        <f t="shared" si="12"/>
        <v>17.969000000000001</v>
      </c>
      <c r="L65" s="13"/>
      <c r="M65" s="13"/>
      <c r="N65" s="13"/>
      <c r="O65" s="13">
        <f t="shared" si="3"/>
        <v>3.5938000000000003</v>
      </c>
      <c r="P65" s="15"/>
      <c r="Q65" s="15"/>
      <c r="R65" s="15"/>
      <c r="S65" s="13"/>
      <c r="T65" s="13">
        <f t="shared" si="5"/>
        <v>-8.0374533919528073</v>
      </c>
      <c r="U65" s="13">
        <f t="shared" si="6"/>
        <v>-8.0374533919528073</v>
      </c>
      <c r="V65" s="13">
        <v>2.1831999999999998</v>
      </c>
      <c r="W65" s="13">
        <v>0</v>
      </c>
      <c r="X65" s="13">
        <v>3.2948</v>
      </c>
      <c r="Y65" s="13">
        <v>1.6564000000000001</v>
      </c>
      <c r="Z65" s="13">
        <v>0.27760000000000001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100</v>
      </c>
      <c r="B66" s="13" t="s">
        <v>37</v>
      </c>
      <c r="C66" s="13">
        <v>-86</v>
      </c>
      <c r="D66" s="13"/>
      <c r="E66" s="17">
        <v>12.981999999999999</v>
      </c>
      <c r="F66" s="17">
        <v>-116.542</v>
      </c>
      <c r="G66" s="14">
        <v>0</v>
      </c>
      <c r="H66" s="13"/>
      <c r="I66" s="13" t="s">
        <v>86</v>
      </c>
      <c r="J66" s="13"/>
      <c r="K66" s="13">
        <f t="shared" si="12"/>
        <v>12.981999999999999</v>
      </c>
      <c r="L66" s="13"/>
      <c r="M66" s="13"/>
      <c r="N66" s="13"/>
      <c r="O66" s="13">
        <f t="shared" si="3"/>
        <v>2.5964</v>
      </c>
      <c r="P66" s="15"/>
      <c r="Q66" s="15"/>
      <c r="R66" s="15"/>
      <c r="S66" s="13"/>
      <c r="T66" s="13">
        <f t="shared" si="5"/>
        <v>-44.885995994453857</v>
      </c>
      <c r="U66" s="13">
        <f t="shared" si="6"/>
        <v>-44.885995994453857</v>
      </c>
      <c r="V66" s="13">
        <v>15.687799999999999</v>
      </c>
      <c r="W66" s="13">
        <v>11.0114</v>
      </c>
      <c r="X66" s="13">
        <v>5.3507999999999996</v>
      </c>
      <c r="Y66" s="13">
        <v>16.502199999999998</v>
      </c>
      <c r="Z66" s="13">
        <v>19.383199999999999</v>
      </c>
      <c r="AA66" s="13">
        <v>0</v>
      </c>
      <c r="AB66" s="13">
        <v>12.347200000000001</v>
      </c>
      <c r="AC66" s="13">
        <v>5.3330000000000002</v>
      </c>
      <c r="AD66" s="13">
        <v>4.9744000000000002</v>
      </c>
      <c r="AE66" s="13">
        <v>7.9537999999999993</v>
      </c>
      <c r="AF66" s="13">
        <v>3.4238</v>
      </c>
      <c r="AG66" s="13"/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3" t="s">
        <v>101</v>
      </c>
      <c r="B67" s="13" t="s">
        <v>37</v>
      </c>
      <c r="C67" s="13">
        <v>-5.0199999999999996</v>
      </c>
      <c r="D67" s="13"/>
      <c r="E67" s="17">
        <v>48.225000000000001</v>
      </c>
      <c r="F67" s="17">
        <v>-104.91500000000001</v>
      </c>
      <c r="G67" s="14">
        <v>0</v>
      </c>
      <c r="H67" s="13"/>
      <c r="I67" s="13" t="s">
        <v>86</v>
      </c>
      <c r="J67" s="13"/>
      <c r="K67" s="13">
        <f t="shared" si="12"/>
        <v>48.225000000000001</v>
      </c>
      <c r="L67" s="13"/>
      <c r="M67" s="13"/>
      <c r="N67" s="13"/>
      <c r="O67" s="13">
        <f t="shared" si="3"/>
        <v>9.6449999999999996</v>
      </c>
      <c r="P67" s="15"/>
      <c r="Q67" s="15"/>
      <c r="R67" s="15"/>
      <c r="S67" s="13"/>
      <c r="T67" s="13">
        <f t="shared" si="5"/>
        <v>-10.877656817003629</v>
      </c>
      <c r="U67" s="13">
        <f t="shared" si="6"/>
        <v>-10.877656817003629</v>
      </c>
      <c r="V67" s="13">
        <v>11.337999999999999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/>
      <c r="AH67" s="1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102</v>
      </c>
      <c r="B68" s="13" t="s">
        <v>37</v>
      </c>
      <c r="C68" s="13">
        <v>-34.787999999999997</v>
      </c>
      <c r="D68" s="13"/>
      <c r="E68" s="17">
        <v>4.9550000000000001</v>
      </c>
      <c r="F68" s="17">
        <v>-44.7</v>
      </c>
      <c r="G68" s="14">
        <v>0</v>
      </c>
      <c r="H68" s="13"/>
      <c r="I68" s="13" t="s">
        <v>86</v>
      </c>
      <c r="J68" s="13"/>
      <c r="K68" s="13">
        <f t="shared" si="12"/>
        <v>4.9550000000000001</v>
      </c>
      <c r="L68" s="13"/>
      <c r="M68" s="13"/>
      <c r="N68" s="13"/>
      <c r="O68" s="13">
        <f t="shared" si="3"/>
        <v>0.99099999999999999</v>
      </c>
      <c r="P68" s="15"/>
      <c r="Q68" s="15"/>
      <c r="R68" s="15"/>
      <c r="S68" s="13"/>
      <c r="T68" s="13">
        <f t="shared" si="5"/>
        <v>-45.105953582240161</v>
      </c>
      <c r="U68" s="13">
        <f t="shared" si="6"/>
        <v>-45.105953582240161</v>
      </c>
      <c r="V68" s="13">
        <v>6.4573999999999998</v>
      </c>
      <c r="W68" s="13">
        <v>1.9952000000000001</v>
      </c>
      <c r="X68" s="13">
        <v>2.0246</v>
      </c>
      <c r="Y68" s="13">
        <v>6.5441999999999991</v>
      </c>
      <c r="Z68" s="13">
        <v>16.846399999999999</v>
      </c>
      <c r="AA68" s="13">
        <v>0</v>
      </c>
      <c r="AB68" s="13">
        <v>5.4776000000000007</v>
      </c>
      <c r="AC68" s="13">
        <v>3.4407999999999999</v>
      </c>
      <c r="AD68" s="13">
        <v>13.021800000000001</v>
      </c>
      <c r="AE68" s="13">
        <v>2.9964</v>
      </c>
      <c r="AF68" s="13">
        <v>2.4929999999999999</v>
      </c>
      <c r="AG68" s="13"/>
      <c r="AH68" s="13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3" t="s">
        <v>103</v>
      </c>
      <c r="B69" s="13" t="s">
        <v>50</v>
      </c>
      <c r="C69" s="13">
        <v>-44</v>
      </c>
      <c r="D69" s="13"/>
      <c r="E69" s="17">
        <v>24</v>
      </c>
      <c r="F69" s="17">
        <v>-71</v>
      </c>
      <c r="G69" s="14">
        <v>0</v>
      </c>
      <c r="H69" s="13"/>
      <c r="I69" s="13" t="s">
        <v>86</v>
      </c>
      <c r="J69" s="13"/>
      <c r="K69" s="13">
        <f t="shared" si="12"/>
        <v>24</v>
      </c>
      <c r="L69" s="13"/>
      <c r="M69" s="13"/>
      <c r="N69" s="13"/>
      <c r="O69" s="13">
        <f t="shared" ref="O69:O80" si="13">E69/5</f>
        <v>4.8</v>
      </c>
      <c r="P69" s="15"/>
      <c r="Q69" s="15"/>
      <c r="R69" s="15"/>
      <c r="S69" s="13"/>
      <c r="T69" s="13">
        <f t="shared" ref="T69:T80" si="14">(F69+N69+P69)/O69</f>
        <v>-14.791666666666668</v>
      </c>
      <c r="U69" s="13">
        <f t="shared" ref="U69:U80" si="15">(F69+N69)/O69</f>
        <v>-14.791666666666668</v>
      </c>
      <c r="V69" s="13">
        <v>4.5999999999999996</v>
      </c>
      <c r="W69" s="13">
        <v>7.8</v>
      </c>
      <c r="X69" s="13">
        <v>6.8</v>
      </c>
      <c r="Y69" s="13">
        <v>3.8</v>
      </c>
      <c r="Z69" s="13">
        <v>10.6</v>
      </c>
      <c r="AA69" s="13">
        <v>0</v>
      </c>
      <c r="AB69" s="13">
        <v>5</v>
      </c>
      <c r="AC69" s="13">
        <v>8.6</v>
      </c>
      <c r="AD69" s="13">
        <v>6.6</v>
      </c>
      <c r="AE69" s="13">
        <v>8</v>
      </c>
      <c r="AF69" s="13">
        <v>12.2</v>
      </c>
      <c r="AG69" s="13"/>
      <c r="AH69" s="13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104</v>
      </c>
      <c r="B70" s="13" t="s">
        <v>37</v>
      </c>
      <c r="C70" s="13">
        <v>-64.341999999999999</v>
      </c>
      <c r="D70" s="13"/>
      <c r="E70" s="17">
        <v>64.727000000000004</v>
      </c>
      <c r="F70" s="17">
        <v>-144.39699999999999</v>
      </c>
      <c r="G70" s="14">
        <v>0</v>
      </c>
      <c r="H70" s="13"/>
      <c r="I70" s="13" t="s">
        <v>86</v>
      </c>
      <c r="J70" s="13"/>
      <c r="K70" s="13">
        <f t="shared" si="12"/>
        <v>64.727000000000004</v>
      </c>
      <c r="L70" s="13"/>
      <c r="M70" s="13"/>
      <c r="N70" s="13"/>
      <c r="O70" s="13">
        <f t="shared" si="13"/>
        <v>12.945400000000001</v>
      </c>
      <c r="P70" s="15"/>
      <c r="Q70" s="15"/>
      <c r="R70" s="15"/>
      <c r="S70" s="13"/>
      <c r="T70" s="13">
        <f t="shared" si="14"/>
        <v>-11.154309638945106</v>
      </c>
      <c r="U70" s="13">
        <f t="shared" si="15"/>
        <v>-11.154309638945106</v>
      </c>
      <c r="V70" s="13">
        <v>8.8605999999999998</v>
      </c>
      <c r="W70" s="13">
        <v>9.6278000000000006</v>
      </c>
      <c r="X70" s="13">
        <v>11.2004</v>
      </c>
      <c r="Y70" s="13">
        <v>11.421799999999999</v>
      </c>
      <c r="Z70" s="13">
        <v>18.138999999999999</v>
      </c>
      <c r="AA70" s="13">
        <v>0</v>
      </c>
      <c r="AB70" s="13">
        <v>13</v>
      </c>
      <c r="AC70" s="13">
        <v>9.3338000000000001</v>
      </c>
      <c r="AD70" s="13">
        <v>18.312799999999999</v>
      </c>
      <c r="AE70" s="13">
        <v>12.049200000000001</v>
      </c>
      <c r="AF70" s="13">
        <v>13.3436</v>
      </c>
      <c r="AG70" s="13"/>
      <c r="AH70" s="13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105</v>
      </c>
      <c r="B71" s="13" t="s">
        <v>37</v>
      </c>
      <c r="C71" s="13">
        <v>-129.249</v>
      </c>
      <c r="D71" s="13"/>
      <c r="E71" s="17">
        <v>95.926000000000002</v>
      </c>
      <c r="F71" s="17">
        <v>-233.90799999999999</v>
      </c>
      <c r="G71" s="14">
        <v>0</v>
      </c>
      <c r="H71" s="13"/>
      <c r="I71" s="13" t="s">
        <v>86</v>
      </c>
      <c r="J71" s="13"/>
      <c r="K71" s="13">
        <f t="shared" si="12"/>
        <v>95.926000000000002</v>
      </c>
      <c r="L71" s="13"/>
      <c r="M71" s="13"/>
      <c r="N71" s="13"/>
      <c r="O71" s="13">
        <f t="shared" si="13"/>
        <v>19.185200000000002</v>
      </c>
      <c r="P71" s="15"/>
      <c r="Q71" s="15"/>
      <c r="R71" s="15"/>
      <c r="S71" s="13"/>
      <c r="T71" s="13">
        <f t="shared" si="14"/>
        <v>-12.19210641536184</v>
      </c>
      <c r="U71" s="13">
        <f t="shared" si="15"/>
        <v>-12.19210641536184</v>
      </c>
      <c r="V71" s="13">
        <v>15.5504</v>
      </c>
      <c r="W71" s="13">
        <v>19.4162</v>
      </c>
      <c r="X71" s="13">
        <v>14.128399999999999</v>
      </c>
      <c r="Y71" s="13">
        <v>16.0076</v>
      </c>
      <c r="Z71" s="13">
        <v>37.787999999999997</v>
      </c>
      <c r="AA71" s="13">
        <v>0</v>
      </c>
      <c r="AB71" s="13">
        <v>5.2573999999999996</v>
      </c>
      <c r="AC71" s="13">
        <v>15.815200000000001</v>
      </c>
      <c r="AD71" s="13">
        <v>21.065799999999999</v>
      </c>
      <c r="AE71" s="13">
        <v>10.9794</v>
      </c>
      <c r="AF71" s="13">
        <v>13.3108</v>
      </c>
      <c r="AG71" s="13"/>
      <c r="AH71" s="13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106</v>
      </c>
      <c r="B72" s="13" t="s">
        <v>50</v>
      </c>
      <c r="C72" s="13">
        <v>-90</v>
      </c>
      <c r="D72" s="13"/>
      <c r="E72" s="17">
        <v>102</v>
      </c>
      <c r="F72" s="17">
        <v>-203</v>
      </c>
      <c r="G72" s="14">
        <v>0</v>
      </c>
      <c r="H72" s="13"/>
      <c r="I72" s="13" t="s">
        <v>86</v>
      </c>
      <c r="J72" s="13"/>
      <c r="K72" s="13">
        <f t="shared" si="12"/>
        <v>102</v>
      </c>
      <c r="L72" s="13"/>
      <c r="M72" s="13"/>
      <c r="N72" s="13"/>
      <c r="O72" s="13">
        <f t="shared" si="13"/>
        <v>20.399999999999999</v>
      </c>
      <c r="P72" s="15"/>
      <c r="Q72" s="15"/>
      <c r="R72" s="15"/>
      <c r="S72" s="13"/>
      <c r="T72" s="13">
        <f t="shared" si="14"/>
        <v>-9.9509803921568629</v>
      </c>
      <c r="U72" s="13">
        <f t="shared" si="15"/>
        <v>-9.9509803921568629</v>
      </c>
      <c r="V72" s="13">
        <v>9.8000000000000007</v>
      </c>
      <c r="W72" s="13">
        <v>17.399999999999999</v>
      </c>
      <c r="X72" s="13">
        <v>13.6</v>
      </c>
      <c r="Y72" s="13">
        <v>18.399999999999999</v>
      </c>
      <c r="Z72" s="13">
        <v>0.8</v>
      </c>
      <c r="AA72" s="13">
        <v>0</v>
      </c>
      <c r="AB72" s="13">
        <v>4.4000000000000004</v>
      </c>
      <c r="AC72" s="13">
        <v>19.600000000000001</v>
      </c>
      <c r="AD72" s="13">
        <v>19.600000000000001</v>
      </c>
      <c r="AE72" s="13">
        <v>8</v>
      </c>
      <c r="AF72" s="13">
        <v>16.2</v>
      </c>
      <c r="AG72" s="13"/>
      <c r="AH72" s="1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3" t="s">
        <v>107</v>
      </c>
      <c r="B73" s="13" t="s">
        <v>37</v>
      </c>
      <c r="C73" s="13">
        <v>-49.061</v>
      </c>
      <c r="D73" s="13"/>
      <c r="E73" s="17">
        <v>59.005000000000003</v>
      </c>
      <c r="F73" s="17">
        <v>-116.78700000000001</v>
      </c>
      <c r="G73" s="14">
        <v>0</v>
      </c>
      <c r="H73" s="13"/>
      <c r="I73" s="13" t="s">
        <v>86</v>
      </c>
      <c r="J73" s="13"/>
      <c r="K73" s="13">
        <f t="shared" si="12"/>
        <v>59.005000000000003</v>
      </c>
      <c r="L73" s="13"/>
      <c r="M73" s="13"/>
      <c r="N73" s="13"/>
      <c r="O73" s="13">
        <f t="shared" si="13"/>
        <v>11.801</v>
      </c>
      <c r="P73" s="15"/>
      <c r="Q73" s="15"/>
      <c r="R73" s="15"/>
      <c r="S73" s="13"/>
      <c r="T73" s="13">
        <f t="shared" si="14"/>
        <v>-9.8963647148546734</v>
      </c>
      <c r="U73" s="13">
        <f t="shared" si="15"/>
        <v>-9.8963647148546734</v>
      </c>
      <c r="V73" s="13">
        <v>4.7218</v>
      </c>
      <c r="W73" s="13">
        <v>10.103199999999999</v>
      </c>
      <c r="X73" s="13">
        <v>5.8722000000000003</v>
      </c>
      <c r="Y73" s="13">
        <v>5.952</v>
      </c>
      <c r="Z73" s="13">
        <v>5.6804000000000006</v>
      </c>
      <c r="AA73" s="13">
        <v>0</v>
      </c>
      <c r="AB73" s="13">
        <v>6.6953999999999994</v>
      </c>
      <c r="AC73" s="13">
        <v>11.3028</v>
      </c>
      <c r="AD73" s="13">
        <v>11.3172</v>
      </c>
      <c r="AE73" s="13">
        <v>5.9720000000000004</v>
      </c>
      <c r="AF73" s="13">
        <v>7.8287999999999993</v>
      </c>
      <c r="AG73" s="13"/>
      <c r="AH73" s="13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3" t="s">
        <v>108</v>
      </c>
      <c r="B74" s="13" t="s">
        <v>37</v>
      </c>
      <c r="C74" s="13">
        <v>-71.099000000000004</v>
      </c>
      <c r="D74" s="13"/>
      <c r="E74" s="17">
        <v>70.804000000000002</v>
      </c>
      <c r="F74" s="17">
        <v>-161.458</v>
      </c>
      <c r="G74" s="14">
        <v>0</v>
      </c>
      <c r="H74" s="13"/>
      <c r="I74" s="13" t="s">
        <v>86</v>
      </c>
      <c r="J74" s="13"/>
      <c r="K74" s="13">
        <f t="shared" si="12"/>
        <v>70.804000000000002</v>
      </c>
      <c r="L74" s="13"/>
      <c r="M74" s="13"/>
      <c r="N74" s="13"/>
      <c r="O74" s="13">
        <f t="shared" si="13"/>
        <v>14.1608</v>
      </c>
      <c r="P74" s="15"/>
      <c r="Q74" s="15"/>
      <c r="R74" s="15"/>
      <c r="S74" s="13"/>
      <c r="T74" s="13">
        <f t="shared" si="14"/>
        <v>-11.401756962883454</v>
      </c>
      <c r="U74" s="13">
        <f t="shared" si="15"/>
        <v>-11.401756962883454</v>
      </c>
      <c r="V74" s="13">
        <v>12.659599999999999</v>
      </c>
      <c r="W74" s="13">
        <v>5.8095999999999997</v>
      </c>
      <c r="X74" s="13">
        <v>3.9478</v>
      </c>
      <c r="Y74" s="13">
        <v>4.0868000000000002</v>
      </c>
      <c r="Z74" s="13">
        <v>13.2682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/>
      <c r="AH74" s="13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8" t="s">
        <v>109</v>
      </c>
      <c r="B75" s="13" t="s">
        <v>50</v>
      </c>
      <c r="C75" s="13">
        <v>-31</v>
      </c>
      <c r="D75" s="13"/>
      <c r="E75" s="17">
        <v>21</v>
      </c>
      <c r="F75" s="17">
        <v>-79</v>
      </c>
      <c r="G75" s="14">
        <v>0</v>
      </c>
      <c r="H75" s="13"/>
      <c r="I75" s="13" t="s">
        <v>86</v>
      </c>
      <c r="J75" s="13"/>
      <c r="K75" s="13">
        <f t="shared" si="12"/>
        <v>21</v>
      </c>
      <c r="L75" s="13"/>
      <c r="M75" s="13"/>
      <c r="N75" s="13"/>
      <c r="O75" s="13">
        <f t="shared" si="13"/>
        <v>4.2</v>
      </c>
      <c r="P75" s="15"/>
      <c r="Q75" s="15"/>
      <c r="R75" s="15"/>
      <c r="S75" s="13"/>
      <c r="T75" s="13">
        <f t="shared" si="14"/>
        <v>-18.80952380952381</v>
      </c>
      <c r="U75" s="13">
        <f t="shared" si="15"/>
        <v>-18.80952380952381</v>
      </c>
      <c r="V75" s="13">
        <v>11.4</v>
      </c>
      <c r="W75" s="13">
        <v>3.8</v>
      </c>
      <c r="X75" s="13">
        <v>8.4</v>
      </c>
      <c r="Y75" s="13">
        <v>5.4</v>
      </c>
      <c r="Z75" s="13">
        <v>1.8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/>
      <c r="AH75" s="13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8" t="s">
        <v>110</v>
      </c>
      <c r="B76" s="13" t="s">
        <v>50</v>
      </c>
      <c r="C76" s="13">
        <v>-1</v>
      </c>
      <c r="D76" s="13"/>
      <c r="E76" s="13"/>
      <c r="F76" s="17">
        <v>-1</v>
      </c>
      <c r="G76" s="14">
        <v>0</v>
      </c>
      <c r="H76" s="13"/>
      <c r="I76" s="13" t="s">
        <v>86</v>
      </c>
      <c r="J76" s="13"/>
      <c r="K76" s="13">
        <f t="shared" si="12"/>
        <v>0</v>
      </c>
      <c r="L76" s="13"/>
      <c r="M76" s="13"/>
      <c r="N76" s="13"/>
      <c r="O76" s="13">
        <f t="shared" si="13"/>
        <v>0</v>
      </c>
      <c r="P76" s="15"/>
      <c r="Q76" s="15"/>
      <c r="R76" s="15"/>
      <c r="S76" s="13"/>
      <c r="T76" s="13" t="e">
        <f t="shared" si="14"/>
        <v>#DIV/0!</v>
      </c>
      <c r="U76" s="13" t="e">
        <f t="shared" si="15"/>
        <v>#DIV/0!</v>
      </c>
      <c r="V76" s="13">
        <v>0</v>
      </c>
      <c r="W76" s="13">
        <v>0.2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/>
      <c r="AH76" s="13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8" t="s">
        <v>111</v>
      </c>
      <c r="B77" s="13" t="s">
        <v>50</v>
      </c>
      <c r="C77" s="13">
        <v>-4</v>
      </c>
      <c r="D77" s="13"/>
      <c r="E77" s="13"/>
      <c r="F77" s="17">
        <v>-4</v>
      </c>
      <c r="G77" s="14">
        <v>0</v>
      </c>
      <c r="H77" s="13"/>
      <c r="I77" s="13" t="s">
        <v>86</v>
      </c>
      <c r="J77" s="13"/>
      <c r="K77" s="13">
        <f t="shared" si="12"/>
        <v>0</v>
      </c>
      <c r="L77" s="13"/>
      <c r="M77" s="13"/>
      <c r="N77" s="13"/>
      <c r="O77" s="13">
        <f t="shared" si="13"/>
        <v>0</v>
      </c>
      <c r="P77" s="15"/>
      <c r="Q77" s="15"/>
      <c r="R77" s="15"/>
      <c r="S77" s="13"/>
      <c r="T77" s="13" t="e">
        <f t="shared" si="14"/>
        <v>#DIV/0!</v>
      </c>
      <c r="U77" s="13" t="e">
        <f t="shared" si="15"/>
        <v>#DIV/0!</v>
      </c>
      <c r="V77" s="13">
        <v>0</v>
      </c>
      <c r="W77" s="13">
        <v>0.8</v>
      </c>
      <c r="X77" s="13">
        <v>0.6</v>
      </c>
      <c r="Y77" s="13">
        <v>1.8</v>
      </c>
      <c r="Z77" s="13">
        <v>4.4000000000000004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/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8" t="s">
        <v>112</v>
      </c>
      <c r="B78" s="13" t="s">
        <v>50</v>
      </c>
      <c r="C78" s="13">
        <v>-6</v>
      </c>
      <c r="D78" s="13"/>
      <c r="E78" s="13"/>
      <c r="F78" s="17">
        <v>-6</v>
      </c>
      <c r="G78" s="14">
        <v>0</v>
      </c>
      <c r="H78" s="13"/>
      <c r="I78" s="13" t="s">
        <v>86</v>
      </c>
      <c r="J78" s="13"/>
      <c r="K78" s="13">
        <f t="shared" si="12"/>
        <v>0</v>
      </c>
      <c r="L78" s="13"/>
      <c r="M78" s="13"/>
      <c r="N78" s="13"/>
      <c r="O78" s="13">
        <f t="shared" si="13"/>
        <v>0</v>
      </c>
      <c r="P78" s="15"/>
      <c r="Q78" s="15"/>
      <c r="R78" s="15"/>
      <c r="S78" s="13"/>
      <c r="T78" s="13" t="e">
        <f t="shared" si="14"/>
        <v>#DIV/0!</v>
      </c>
      <c r="U78" s="13" t="e">
        <f t="shared" si="15"/>
        <v>#DIV/0!</v>
      </c>
      <c r="V78" s="13">
        <v>0.6</v>
      </c>
      <c r="W78" s="13">
        <v>0.6</v>
      </c>
      <c r="X78" s="13">
        <v>0.8</v>
      </c>
      <c r="Y78" s="13">
        <v>1</v>
      </c>
      <c r="Z78" s="13">
        <v>4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/>
      <c r="AH78" s="13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8" t="s">
        <v>113</v>
      </c>
      <c r="B79" s="13" t="s">
        <v>50</v>
      </c>
      <c r="C79" s="13">
        <v>-9</v>
      </c>
      <c r="D79" s="13"/>
      <c r="E79" s="17">
        <v>7</v>
      </c>
      <c r="F79" s="17">
        <v>-25</v>
      </c>
      <c r="G79" s="14">
        <v>0</v>
      </c>
      <c r="H79" s="13"/>
      <c r="I79" s="13" t="s">
        <v>86</v>
      </c>
      <c r="J79" s="13"/>
      <c r="K79" s="13">
        <f t="shared" si="12"/>
        <v>7</v>
      </c>
      <c r="L79" s="13"/>
      <c r="M79" s="13"/>
      <c r="N79" s="13"/>
      <c r="O79" s="13">
        <f t="shared" si="13"/>
        <v>1.4</v>
      </c>
      <c r="P79" s="15"/>
      <c r="Q79" s="15"/>
      <c r="R79" s="15"/>
      <c r="S79" s="13"/>
      <c r="T79" s="13">
        <f t="shared" si="14"/>
        <v>-17.857142857142858</v>
      </c>
      <c r="U79" s="13">
        <f t="shared" si="15"/>
        <v>-17.857142857142858</v>
      </c>
      <c r="V79" s="13">
        <v>2.6</v>
      </c>
      <c r="W79" s="13">
        <v>1.6</v>
      </c>
      <c r="X79" s="13">
        <v>1.4</v>
      </c>
      <c r="Y79" s="13">
        <v>0.6</v>
      </c>
      <c r="Z79" s="13">
        <v>2.2000000000000002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/>
      <c r="AH79" s="13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0" t="s">
        <v>119</v>
      </c>
      <c r="B80" s="10" t="s">
        <v>50</v>
      </c>
      <c r="C80" s="10">
        <v>-1</v>
      </c>
      <c r="D80" s="10"/>
      <c r="E80" s="10"/>
      <c r="F80" s="10">
        <v>-1</v>
      </c>
      <c r="G80" s="11">
        <v>0</v>
      </c>
      <c r="H80" s="10"/>
      <c r="I80" s="10" t="s">
        <v>120</v>
      </c>
      <c r="J80" s="10"/>
      <c r="K80" s="10">
        <f t="shared" si="12"/>
        <v>0</v>
      </c>
      <c r="L80" s="10"/>
      <c r="M80" s="10"/>
      <c r="N80" s="10"/>
      <c r="O80" s="10">
        <f t="shared" si="13"/>
        <v>0</v>
      </c>
      <c r="P80" s="12"/>
      <c r="Q80" s="12"/>
      <c r="R80" s="12"/>
      <c r="S80" s="10"/>
      <c r="T80" s="10" t="e">
        <f t="shared" si="14"/>
        <v>#DIV/0!</v>
      </c>
      <c r="U80" s="10" t="e">
        <f t="shared" si="15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/>
      <c r="AH80" s="1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</sheetData>
  <autoFilter ref="A3:AH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2025-06-12T12:02:38Z</dcterms:created>
  <dcterms:modified xsi:type="dcterms:W3CDTF">2025-06-13T10:07:55Z</dcterms:modified>
</cp:coreProperties>
</file>