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C59513-9BD4-4B80-B56F-03377426F9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заказа'!$X$368:$X$368</definedName>
    <definedName name="GrossWeightTotalR">'Бланк заказа'!$Y$368:$Y$368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заказа'!$X$369:$X$369</definedName>
    <definedName name="PalletQtyTotalR">'Бланк заказа'!$Y$369:$Y$369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заказа'!$B$286:$B$286</definedName>
    <definedName name="ProductId129">'Бланк заказа'!$B$290:$B$290</definedName>
    <definedName name="ProductId13">'Бланк заказа'!$B$49:$B$49</definedName>
    <definedName name="ProductId130">'Бланк заказа'!$B$294:$B$294</definedName>
    <definedName name="ProductId131">'Бланк заказа'!$B$295:$B$295</definedName>
    <definedName name="ProductId132">'Бланк заказа'!$B$299:$B$299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заказа'!$B$308:$B$308</definedName>
    <definedName name="ProductId137">'Бланк заказа'!$B$312:$B$312</definedName>
    <definedName name="ProductId138">'Бланк заказа'!$B$313:$B$313</definedName>
    <definedName name="ProductId139">'Бланк заказа'!$B$318:$B$318</definedName>
    <definedName name="ProductId14">'Бланк заказа'!$B$50:$B$50</definedName>
    <definedName name="ProductId140">'Бланк заказа'!$B$319:$B$319</definedName>
    <definedName name="ProductId141">'Бланк заказа'!$B$323:$B$323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заказа'!$B$336:$B$336</definedName>
    <definedName name="ProductId15">'Бланк заказа'!$B$51:$B$51</definedName>
    <definedName name="ProductId150">'Бланк заказа'!$B$337:$B$337</definedName>
    <definedName name="ProductId151">'Бланк заказа'!$B$338:$B$338</definedName>
    <definedName name="ProductId152">'Бланк заказа'!$B$342:$B$342</definedName>
    <definedName name="ProductId153">'Бланк заказа'!$B$343:$B$343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заказа'!$B$351:$B$351</definedName>
    <definedName name="ProductId159">'Бланк заказа'!$B$352:$B$352</definedName>
    <definedName name="ProductId16">'Бланк заказа'!$B$52:$B$52</definedName>
    <definedName name="ProductId160">'Бланк заказа'!$B$353:$B$353</definedName>
    <definedName name="ProductId161">'Бланк заказа'!$B$357:$B$357</definedName>
    <definedName name="ProductId162">'Бланк заказа'!$B$358:$B$358</definedName>
    <definedName name="ProductId163">'Бланк заказа'!$B$364:$B$364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заказа'!$B$88:$B$88</definedName>
    <definedName name="ProductId33">'Бланк заказа'!$B$89:$B$89</definedName>
    <definedName name="ProductId34">'Бланк заказа'!$B$90:$B$90</definedName>
    <definedName name="ProductId35">'Бланк заказа'!$B$94:$B$94</definedName>
    <definedName name="ProductId36">'Бланк заказа'!$B$99:$B$99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заказа'!$B$138:$B$138</definedName>
    <definedName name="ProductId55">'Бланк заказа'!$B$139:$B$139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заказа'!$B$161:$B$161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заказа'!$X$286:$X$286</definedName>
    <definedName name="SalesQty129">'Бланк заказа'!$X$290:$X$290</definedName>
    <definedName name="SalesQty13">'Бланк заказа'!$X$49:$X$49</definedName>
    <definedName name="SalesQty130">'Бланк заказа'!$X$294:$X$294</definedName>
    <definedName name="SalesQty131">'Бланк заказа'!$X$295:$X$295</definedName>
    <definedName name="SalesQty132">'Бланк заказа'!$X$299:$X$299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заказа'!$X$308:$X$308</definedName>
    <definedName name="SalesQty137">'Бланк заказа'!$X$312:$X$312</definedName>
    <definedName name="SalesQty138">'Бланк заказа'!$X$313:$X$313</definedName>
    <definedName name="SalesQty139">'Бланк заказа'!$X$318:$X$318</definedName>
    <definedName name="SalesQty14">'Бланк заказа'!$X$50:$X$50</definedName>
    <definedName name="SalesQty140">'Бланк заказа'!$X$319:$X$319</definedName>
    <definedName name="SalesQty141">'Бланк заказа'!$X$323:$X$323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заказа'!$X$336:$X$336</definedName>
    <definedName name="SalesQty15">'Бланк заказа'!$X$51:$X$51</definedName>
    <definedName name="SalesQty150">'Бланк заказа'!$X$337:$X$337</definedName>
    <definedName name="SalesQty151">'Бланк заказа'!$X$338:$X$338</definedName>
    <definedName name="SalesQty152">'Бланк заказа'!$X$342:$X$342</definedName>
    <definedName name="SalesQty153">'Бланк заказа'!$X$343:$X$343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заказа'!$X$351:$X$351</definedName>
    <definedName name="SalesQty159">'Бланк заказа'!$X$352:$X$352</definedName>
    <definedName name="SalesQty16">'Бланк заказа'!$X$52:$X$52</definedName>
    <definedName name="SalesQty160">'Бланк заказа'!$X$353:$X$353</definedName>
    <definedName name="SalesQty161">'Бланк заказа'!$X$357:$X$357</definedName>
    <definedName name="SalesQty162">'Бланк заказа'!$X$358:$X$358</definedName>
    <definedName name="SalesQty163">'Бланк заказа'!$X$364:$X$364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заказа'!$X$88:$X$88</definedName>
    <definedName name="SalesQty33">'Бланк заказа'!$X$89:$X$89</definedName>
    <definedName name="SalesQty34">'Бланк заказа'!$X$90:$X$90</definedName>
    <definedName name="SalesQty35">'Бланк заказа'!$X$94:$X$94</definedName>
    <definedName name="SalesQty36">'Бланк заказа'!$X$99:$X$99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заказа'!$X$138:$X$138</definedName>
    <definedName name="SalesQty55">'Бланк заказа'!$X$139:$X$139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заказа'!$X$161:$X$161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заказа'!$Y$286:$Y$286</definedName>
    <definedName name="SalesRoundBox129">'Бланк заказа'!$Y$290:$Y$290</definedName>
    <definedName name="SalesRoundBox13">'Бланк заказа'!$Y$49:$Y$49</definedName>
    <definedName name="SalesRoundBox130">'Бланк заказа'!$Y$294:$Y$294</definedName>
    <definedName name="SalesRoundBox131">'Бланк заказа'!$Y$295:$Y$295</definedName>
    <definedName name="SalesRoundBox132">'Бланк заказа'!$Y$299:$Y$299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заказа'!$Y$308:$Y$308</definedName>
    <definedName name="SalesRoundBox137">'Бланк заказа'!$Y$312:$Y$312</definedName>
    <definedName name="SalesRoundBox138">'Бланк заказа'!$Y$313:$Y$313</definedName>
    <definedName name="SalesRoundBox139">'Бланк заказа'!$Y$318:$Y$318</definedName>
    <definedName name="SalesRoundBox14">'Бланк заказа'!$Y$50:$Y$50</definedName>
    <definedName name="SalesRoundBox140">'Бланк заказа'!$Y$319:$Y$319</definedName>
    <definedName name="SalesRoundBox141">'Бланк заказа'!$Y$323:$Y$323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заказа'!$Y$336:$Y$336</definedName>
    <definedName name="SalesRoundBox15">'Бланк заказа'!$Y$51:$Y$51</definedName>
    <definedName name="SalesRoundBox150">'Бланк заказа'!$Y$337:$Y$337</definedName>
    <definedName name="SalesRoundBox151">'Бланк заказа'!$Y$338:$Y$338</definedName>
    <definedName name="SalesRoundBox152">'Бланк заказа'!$Y$342:$Y$342</definedName>
    <definedName name="SalesRoundBox153">'Бланк заказа'!$Y$343:$Y$343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заказа'!$Y$351:$Y$351</definedName>
    <definedName name="SalesRoundBox159">'Бланк заказа'!$Y$352:$Y$352</definedName>
    <definedName name="SalesRoundBox16">'Бланк заказа'!$Y$52:$Y$52</definedName>
    <definedName name="SalesRoundBox160">'Бланк заказа'!$Y$353:$Y$353</definedName>
    <definedName name="SalesRoundBox161">'Бланк заказа'!$Y$357:$Y$357</definedName>
    <definedName name="SalesRoundBox162">'Бланк заказа'!$Y$358:$Y$358</definedName>
    <definedName name="SalesRoundBox163">'Бланк заказа'!$Y$364:$Y$364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заказа'!$Y$88:$Y$88</definedName>
    <definedName name="SalesRoundBox33">'Бланк заказа'!$Y$89:$Y$89</definedName>
    <definedName name="SalesRoundBox34">'Бланк заказа'!$Y$90:$Y$90</definedName>
    <definedName name="SalesRoundBox35">'Бланк заказа'!$Y$94:$Y$94</definedName>
    <definedName name="SalesRoundBox36">'Бланк заказа'!$Y$99:$Y$99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заказа'!$Y$138:$Y$138</definedName>
    <definedName name="SalesRoundBox55">'Бланк заказа'!$Y$139:$Y$139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заказа'!$Y$161:$Y$161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заказа'!$W$286:$W$286</definedName>
    <definedName name="UnitOfMeasure129">'Бланк заказа'!$W$290:$W$290</definedName>
    <definedName name="UnitOfMeasure13">'Бланк заказа'!$W$49:$W$49</definedName>
    <definedName name="UnitOfMeasure130">'Бланк заказа'!$W$294:$W$294</definedName>
    <definedName name="UnitOfMeasure131">'Бланк заказа'!$W$295:$W$295</definedName>
    <definedName name="UnitOfMeasure132">'Бланк заказа'!$W$299:$W$299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заказа'!$W$308:$W$308</definedName>
    <definedName name="UnitOfMeasure137">'Бланк заказа'!$W$312:$W$312</definedName>
    <definedName name="UnitOfMeasure138">'Бланк заказа'!$W$313:$W$313</definedName>
    <definedName name="UnitOfMeasure139">'Бланк заказа'!$W$318:$W$318</definedName>
    <definedName name="UnitOfMeasure14">'Бланк заказа'!$W$50:$W$50</definedName>
    <definedName name="UnitOfMeasure140">'Бланк заказа'!$W$319:$W$319</definedName>
    <definedName name="UnitOfMeasure141">'Бланк заказа'!$W$323:$W$323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заказа'!$W$336:$W$336</definedName>
    <definedName name="UnitOfMeasure15">'Бланк заказа'!$W$51:$W$51</definedName>
    <definedName name="UnitOfMeasure150">'Бланк заказа'!$W$337:$W$337</definedName>
    <definedName name="UnitOfMeasure151">'Бланк заказа'!$W$338:$W$338</definedName>
    <definedName name="UnitOfMeasure152">'Бланк заказа'!$W$342:$W$342</definedName>
    <definedName name="UnitOfMeasure153">'Бланк заказа'!$W$343:$W$343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заказа'!$W$351:$W$351</definedName>
    <definedName name="UnitOfMeasure159">'Бланк заказа'!$W$352:$W$352</definedName>
    <definedName name="UnitOfMeasure16">'Бланк заказа'!$W$52:$W$52</definedName>
    <definedName name="UnitOfMeasure160">'Бланк заказа'!$W$353:$W$353</definedName>
    <definedName name="UnitOfMeasure161">'Бланк заказа'!$W$357:$W$357</definedName>
    <definedName name="UnitOfMeasure162">'Бланк заказа'!$W$358:$W$358</definedName>
    <definedName name="UnitOfMeasure163">'Бланк заказа'!$W$364:$W$364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заказа'!$W$88:$W$88</definedName>
    <definedName name="UnitOfMeasure33">'Бланк заказа'!$W$89:$W$89</definedName>
    <definedName name="UnitOfMeasure34">'Бланк заказа'!$W$90:$W$90</definedName>
    <definedName name="UnitOfMeasure35">'Бланк заказа'!$W$94:$W$94</definedName>
    <definedName name="UnitOfMeasure36">'Бланк заказа'!$W$99:$W$99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заказа'!$W$138:$W$138</definedName>
    <definedName name="UnitOfMeasure55">'Бланк заказа'!$W$139:$W$139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заказа'!$W$161:$W$161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6" i="2" l="1"/>
  <c r="X365" i="2"/>
  <c r="BO364" i="2"/>
  <c r="BM364" i="2"/>
  <c r="Y364" i="2"/>
  <c r="X360" i="2"/>
  <c r="X359" i="2"/>
  <c r="BO358" i="2"/>
  <c r="BM358" i="2"/>
  <c r="Y358" i="2"/>
  <c r="P358" i="2"/>
  <c r="BO357" i="2"/>
  <c r="BM357" i="2"/>
  <c r="Y357" i="2"/>
  <c r="P357" i="2"/>
  <c r="X355" i="2"/>
  <c r="X354" i="2"/>
  <c r="BP353" i="2"/>
  <c r="BO353" i="2"/>
  <c r="BM353" i="2"/>
  <c r="Y353" i="2"/>
  <c r="Z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Z350" i="2" s="1"/>
  <c r="P350" i="2"/>
  <c r="BP349" i="2"/>
  <c r="BO349" i="2"/>
  <c r="BN349" i="2"/>
  <c r="BM349" i="2"/>
  <c r="Z349" i="2"/>
  <c r="Y349" i="2"/>
  <c r="P349" i="2"/>
  <c r="BO348" i="2"/>
  <c r="BM348" i="2"/>
  <c r="Y348" i="2"/>
  <c r="P348" i="2"/>
  <c r="BO347" i="2"/>
  <c r="BM347" i="2"/>
  <c r="Y347" i="2"/>
  <c r="P347" i="2"/>
  <c r="X345" i="2"/>
  <c r="X344" i="2"/>
  <c r="BP343" i="2"/>
  <c r="BO343" i="2"/>
  <c r="BM343" i="2"/>
  <c r="Y343" i="2"/>
  <c r="Z343" i="2" s="1"/>
  <c r="P343" i="2"/>
  <c r="BO342" i="2"/>
  <c r="BM342" i="2"/>
  <c r="Y342" i="2"/>
  <c r="BP342" i="2" s="1"/>
  <c r="P342" i="2"/>
  <c r="X340" i="2"/>
  <c r="X339" i="2"/>
  <c r="BO338" i="2"/>
  <c r="BM338" i="2"/>
  <c r="Y338" i="2"/>
  <c r="P338" i="2"/>
  <c r="BO337" i="2"/>
  <c r="BM337" i="2"/>
  <c r="Z337" i="2"/>
  <c r="Y337" i="2"/>
  <c r="BP337" i="2" s="1"/>
  <c r="P337" i="2"/>
  <c r="BO336" i="2"/>
  <c r="BN336" i="2"/>
  <c r="BM336" i="2"/>
  <c r="Z336" i="2"/>
  <c r="Y336" i="2"/>
  <c r="BP336" i="2" s="1"/>
  <c r="P336" i="2"/>
  <c r="BO335" i="2"/>
  <c r="BM335" i="2"/>
  <c r="Y335" i="2"/>
  <c r="P335" i="2"/>
  <c r="BO334" i="2"/>
  <c r="BM334" i="2"/>
  <c r="Y334" i="2"/>
  <c r="BP334" i="2" s="1"/>
  <c r="P334" i="2"/>
  <c r="BP333" i="2"/>
  <c r="BO333" i="2"/>
  <c r="BM333" i="2"/>
  <c r="Y333" i="2"/>
  <c r="Z333" i="2" s="1"/>
  <c r="P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Z330" i="2" s="1"/>
  <c r="P330" i="2"/>
  <c r="BO329" i="2"/>
  <c r="BM329" i="2"/>
  <c r="Y329" i="2"/>
  <c r="P329" i="2"/>
  <c r="X325" i="2"/>
  <c r="X324" i="2"/>
  <c r="BO323" i="2"/>
  <c r="BM323" i="2"/>
  <c r="Y323" i="2"/>
  <c r="P323" i="2"/>
  <c r="X321" i="2"/>
  <c r="X320" i="2"/>
  <c r="BO319" i="2"/>
  <c r="BM319" i="2"/>
  <c r="Y319" i="2"/>
  <c r="Y320" i="2" s="1"/>
  <c r="P319" i="2"/>
  <c r="BP318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P308" i="2"/>
  <c r="BO308" i="2"/>
  <c r="BM308" i="2"/>
  <c r="Y308" i="2"/>
  <c r="Z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P305" i="2"/>
  <c r="X301" i="2"/>
  <c r="X300" i="2"/>
  <c r="BO299" i="2"/>
  <c r="BM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Y297" i="2" s="1"/>
  <c r="P294" i="2"/>
  <c r="Y292" i="2"/>
  <c r="X292" i="2"/>
  <c r="Y291" i="2"/>
  <c r="X291" i="2"/>
  <c r="BP290" i="2"/>
  <c r="BO290" i="2"/>
  <c r="BN290" i="2"/>
  <c r="BM290" i="2"/>
  <c r="Z290" i="2"/>
  <c r="Z291" i="2" s="1"/>
  <c r="Y290" i="2"/>
  <c r="P290" i="2"/>
  <c r="X288" i="2"/>
  <c r="X287" i="2"/>
  <c r="BP286" i="2"/>
  <c r="BO286" i="2"/>
  <c r="BN286" i="2"/>
  <c r="BM286" i="2"/>
  <c r="Z286" i="2"/>
  <c r="Y286" i="2"/>
  <c r="P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P283" i="2"/>
  <c r="Y280" i="2"/>
  <c r="X280" i="2"/>
  <c r="Y279" i="2"/>
  <c r="X279" i="2"/>
  <c r="BP278" i="2"/>
  <c r="BO278" i="2"/>
  <c r="BN278" i="2"/>
  <c r="BM278" i="2"/>
  <c r="Z278" i="2"/>
  <c r="Z279" i="2" s="1"/>
  <c r="Y278" i="2"/>
  <c r="P278" i="2"/>
  <c r="X276" i="2"/>
  <c r="X275" i="2"/>
  <c r="BO274" i="2"/>
  <c r="BM274" i="2"/>
  <c r="Y274" i="2"/>
  <c r="P274" i="2"/>
  <c r="BO273" i="2"/>
  <c r="BM273" i="2"/>
  <c r="Y273" i="2"/>
  <c r="P273" i="2"/>
  <c r="X271" i="2"/>
  <c r="X270" i="2"/>
  <c r="BO269" i="2"/>
  <c r="BM269" i="2"/>
  <c r="Y269" i="2"/>
  <c r="P269" i="2"/>
  <c r="BO268" i="2"/>
  <c r="BM268" i="2"/>
  <c r="Y268" i="2"/>
  <c r="Z268" i="2" s="1"/>
  <c r="P268" i="2"/>
  <c r="X266" i="2"/>
  <c r="X265" i="2"/>
  <c r="BO264" i="2"/>
  <c r="BM264" i="2"/>
  <c r="Y264" i="2"/>
  <c r="P264" i="2"/>
  <c r="BP263" i="2"/>
  <c r="BO263" i="2"/>
  <c r="BN263" i="2"/>
  <c r="BM263" i="2"/>
  <c r="Z263" i="2"/>
  <c r="Y263" i="2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P259" i="2"/>
  <c r="X255" i="2"/>
  <c r="X254" i="2"/>
  <c r="BO253" i="2"/>
  <c r="BM253" i="2"/>
  <c r="Y253" i="2"/>
  <c r="P253" i="2"/>
  <c r="BO252" i="2"/>
  <c r="BM252" i="2"/>
  <c r="Y252" i="2"/>
  <c r="P252" i="2"/>
  <c r="X249" i="2"/>
  <c r="X248" i="2"/>
  <c r="BO247" i="2"/>
  <c r="BM247" i="2"/>
  <c r="Y247" i="2"/>
  <c r="BP247" i="2" s="1"/>
  <c r="P247" i="2"/>
  <c r="BO246" i="2"/>
  <c r="BM246" i="2"/>
  <c r="Y246" i="2"/>
  <c r="BN246" i="2" s="1"/>
  <c r="P246" i="2"/>
  <c r="BP245" i="2"/>
  <c r="BO245" i="2"/>
  <c r="BM245" i="2"/>
  <c r="Y245" i="2"/>
  <c r="P245" i="2"/>
  <c r="X243" i="2"/>
  <c r="X242" i="2"/>
  <c r="BO241" i="2"/>
  <c r="BM241" i="2"/>
  <c r="Y241" i="2"/>
  <c r="P241" i="2"/>
  <c r="BP240" i="2"/>
  <c r="BO240" i="2"/>
  <c r="BN240" i="2"/>
  <c r="BM240" i="2"/>
  <c r="Z240" i="2"/>
  <c r="Y240" i="2"/>
  <c r="P240" i="2"/>
  <c r="BO239" i="2"/>
  <c r="BM239" i="2"/>
  <c r="Y239" i="2"/>
  <c r="Z239" i="2" s="1"/>
  <c r="BP238" i="2"/>
  <c r="BO238" i="2"/>
  <c r="BN238" i="2"/>
  <c r="BM238" i="2"/>
  <c r="Z238" i="2"/>
  <c r="Y238" i="2"/>
  <c r="BO237" i="2"/>
  <c r="BM237" i="2"/>
  <c r="Y237" i="2"/>
  <c r="BP237" i="2" s="1"/>
  <c r="X235" i="2"/>
  <c r="X234" i="2"/>
  <c r="BO233" i="2"/>
  <c r="BM233" i="2"/>
  <c r="Y233" i="2"/>
  <c r="P233" i="2"/>
  <c r="BO232" i="2"/>
  <c r="BM232" i="2"/>
  <c r="Y232" i="2"/>
  <c r="BP232" i="2" s="1"/>
  <c r="P232" i="2"/>
  <c r="BO231" i="2"/>
  <c r="BM231" i="2"/>
  <c r="Y231" i="2"/>
  <c r="Y235" i="2" s="1"/>
  <c r="P231" i="2"/>
  <c r="X229" i="2"/>
  <c r="X228" i="2"/>
  <c r="BO227" i="2"/>
  <c r="BM227" i="2"/>
  <c r="Y227" i="2"/>
  <c r="P227" i="2"/>
  <c r="BO226" i="2"/>
  <c r="BM226" i="2"/>
  <c r="Y226" i="2"/>
  <c r="P226" i="2"/>
  <c r="BP225" i="2"/>
  <c r="BO225" i="2"/>
  <c r="BN225" i="2"/>
  <c r="BM225" i="2"/>
  <c r="Z225" i="2"/>
  <c r="Y225" i="2"/>
  <c r="P225" i="2"/>
  <c r="BO224" i="2"/>
  <c r="BM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O216" i="2"/>
  <c r="BM216" i="2"/>
  <c r="Y216" i="2"/>
  <c r="P216" i="2"/>
  <c r="BP215" i="2"/>
  <c r="BO215" i="2"/>
  <c r="BN215" i="2"/>
  <c r="BM215" i="2"/>
  <c r="Z215" i="2"/>
  <c r="Y215" i="2"/>
  <c r="P215" i="2"/>
  <c r="BO214" i="2"/>
  <c r="BM214" i="2"/>
  <c r="Y214" i="2"/>
  <c r="P214" i="2"/>
  <c r="X212" i="2"/>
  <c r="X211" i="2"/>
  <c r="BO210" i="2"/>
  <c r="BM210" i="2"/>
  <c r="Y210" i="2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BO206" i="2"/>
  <c r="BM206" i="2"/>
  <c r="Y206" i="2"/>
  <c r="P206" i="2"/>
  <c r="X203" i="2"/>
  <c r="X202" i="2"/>
  <c r="BO201" i="2"/>
  <c r="BM201" i="2"/>
  <c r="Y201" i="2"/>
  <c r="Y203" i="2" s="1"/>
  <c r="P201" i="2"/>
  <c r="X198" i="2"/>
  <c r="X197" i="2"/>
  <c r="BO196" i="2"/>
  <c r="BM196" i="2"/>
  <c r="Y196" i="2"/>
  <c r="Z196" i="2" s="1"/>
  <c r="Z197" i="2" s="1"/>
  <c r="P196" i="2"/>
  <c r="X193" i="2"/>
  <c r="X192" i="2"/>
  <c r="BO191" i="2"/>
  <c r="BN191" i="2"/>
  <c r="BM191" i="2"/>
  <c r="Z191" i="2"/>
  <c r="Z192" i="2" s="1"/>
  <c r="Y191" i="2"/>
  <c r="Y193" i="2" s="1"/>
  <c r="P191" i="2"/>
  <c r="X188" i="2"/>
  <c r="X187" i="2"/>
  <c r="BO186" i="2"/>
  <c r="BM186" i="2"/>
  <c r="Y186" i="2"/>
  <c r="Y188" i="2" s="1"/>
  <c r="P186" i="2"/>
  <c r="X183" i="2"/>
  <c r="X182" i="2"/>
  <c r="BO181" i="2"/>
  <c r="BM181" i="2"/>
  <c r="Y181" i="2"/>
  <c r="Z181" i="2" s="1"/>
  <c r="P181" i="2"/>
  <c r="BP180" i="2"/>
  <c r="BO180" i="2"/>
  <c r="BN180" i="2"/>
  <c r="BM180" i="2"/>
  <c r="Z180" i="2"/>
  <c r="Y180" i="2"/>
  <c r="P180" i="2"/>
  <c r="BO179" i="2"/>
  <c r="BM179" i="2"/>
  <c r="Y179" i="2"/>
  <c r="P179" i="2"/>
  <c r="BP178" i="2"/>
  <c r="BO178" i="2"/>
  <c r="BN178" i="2"/>
  <c r="BM178" i="2"/>
  <c r="Z178" i="2"/>
  <c r="Y178" i="2"/>
  <c r="P178" i="2"/>
  <c r="BO177" i="2"/>
  <c r="BM177" i="2"/>
  <c r="Y177" i="2"/>
  <c r="Z177" i="2" s="1"/>
  <c r="P177" i="2"/>
  <c r="X174" i="2"/>
  <c r="X173" i="2"/>
  <c r="BO172" i="2"/>
  <c r="BM172" i="2"/>
  <c r="Y172" i="2"/>
  <c r="BP172" i="2" s="1"/>
  <c r="P172" i="2"/>
  <c r="BO171" i="2"/>
  <c r="BM171" i="2"/>
  <c r="Y171" i="2"/>
  <c r="Z171" i="2" s="1"/>
  <c r="P171" i="2"/>
  <c r="BO170" i="2"/>
  <c r="BM170" i="2"/>
  <c r="Y170" i="2"/>
  <c r="Z170" i="2" s="1"/>
  <c r="P170" i="2"/>
  <c r="BO169" i="2"/>
  <c r="BM169" i="2"/>
  <c r="Z169" i="2"/>
  <c r="Y169" i="2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P166" i="2"/>
  <c r="X163" i="2"/>
  <c r="X162" i="2"/>
  <c r="BO161" i="2"/>
  <c r="BM161" i="2"/>
  <c r="Y161" i="2"/>
  <c r="Y162" i="2" s="1"/>
  <c r="P161" i="2"/>
  <c r="X159" i="2"/>
  <c r="X158" i="2"/>
  <c r="BO157" i="2"/>
  <c r="BM157" i="2"/>
  <c r="Y157" i="2"/>
  <c r="BP157" i="2" s="1"/>
  <c r="P157" i="2"/>
  <c r="BO156" i="2"/>
  <c r="BM156" i="2"/>
  <c r="Z156" i="2"/>
  <c r="Y156" i="2"/>
  <c r="BP156" i="2" s="1"/>
  <c r="P156" i="2"/>
  <c r="BO155" i="2"/>
  <c r="BN155" i="2"/>
  <c r="BM155" i="2"/>
  <c r="Z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BP153" i="2" s="1"/>
  <c r="P153" i="2"/>
  <c r="BP152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P150" i="2"/>
  <c r="X148" i="2"/>
  <c r="X147" i="2"/>
  <c r="BO146" i="2"/>
  <c r="BM146" i="2"/>
  <c r="Z146" i="2"/>
  <c r="Y146" i="2"/>
  <c r="BP146" i="2" s="1"/>
  <c r="P146" i="2"/>
  <c r="BO145" i="2"/>
  <c r="BN145" i="2"/>
  <c r="BM145" i="2"/>
  <c r="Z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Y147" i="2" s="1"/>
  <c r="P143" i="2"/>
  <c r="Y141" i="2"/>
  <c r="X141" i="2"/>
  <c r="Y140" i="2"/>
  <c r="X140" i="2"/>
  <c r="BP139" i="2"/>
  <c r="BO139" i="2"/>
  <c r="BM139" i="2"/>
  <c r="Y139" i="2"/>
  <c r="BN139" i="2" s="1"/>
  <c r="P139" i="2"/>
  <c r="BO138" i="2"/>
  <c r="BM138" i="2"/>
  <c r="Y138" i="2"/>
  <c r="BP138" i="2" s="1"/>
  <c r="P138" i="2"/>
  <c r="X136" i="2"/>
  <c r="X135" i="2"/>
  <c r="BP134" i="2"/>
  <c r="BO134" i="2"/>
  <c r="BN134" i="2"/>
  <c r="BM134" i="2"/>
  <c r="Z134" i="2"/>
  <c r="Y134" i="2"/>
  <c r="P134" i="2"/>
  <c r="BO133" i="2"/>
  <c r="BM133" i="2"/>
  <c r="Y133" i="2"/>
  <c r="P133" i="2"/>
  <c r="X130" i="2"/>
  <c r="X129" i="2"/>
  <c r="BO128" i="2"/>
  <c r="BM128" i="2"/>
  <c r="Y128" i="2"/>
  <c r="Y129" i="2" s="1"/>
  <c r="P128" i="2"/>
  <c r="X126" i="2"/>
  <c r="X125" i="2"/>
  <c r="BO124" i="2"/>
  <c r="BM124" i="2"/>
  <c r="Y124" i="2"/>
  <c r="BP124" i="2" s="1"/>
  <c r="P124" i="2"/>
  <c r="BO123" i="2"/>
  <c r="BM123" i="2"/>
  <c r="Z123" i="2"/>
  <c r="Y123" i="2"/>
  <c r="BP123" i="2" s="1"/>
  <c r="P123" i="2"/>
  <c r="BO122" i="2"/>
  <c r="BN122" i="2"/>
  <c r="BM122" i="2"/>
  <c r="Z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P114" i="2"/>
  <c r="BO114" i="2"/>
  <c r="BN114" i="2"/>
  <c r="BM114" i="2"/>
  <c r="Z114" i="2"/>
  <c r="Y114" i="2"/>
  <c r="P114" i="2"/>
  <c r="BO113" i="2"/>
  <c r="BM113" i="2"/>
  <c r="Y113" i="2"/>
  <c r="BP113" i="2" s="1"/>
  <c r="P113" i="2"/>
  <c r="BO112" i="2"/>
  <c r="BM112" i="2"/>
  <c r="Y112" i="2"/>
  <c r="Y120" i="2" s="1"/>
  <c r="P112" i="2"/>
  <c r="BP111" i="2"/>
  <c r="BO111" i="2"/>
  <c r="BN111" i="2"/>
  <c r="BM111" i="2"/>
  <c r="Z111" i="2"/>
  <c r="Y111" i="2"/>
  <c r="P111" i="2"/>
  <c r="X107" i="2"/>
  <c r="X106" i="2"/>
  <c r="BO105" i="2"/>
  <c r="BM105" i="2"/>
  <c r="Y105" i="2"/>
  <c r="BN105" i="2" s="1"/>
  <c r="P105" i="2"/>
  <c r="BO104" i="2"/>
  <c r="BM104" i="2"/>
  <c r="Y104" i="2"/>
  <c r="BN104" i="2" s="1"/>
  <c r="P104" i="2"/>
  <c r="BO103" i="2"/>
  <c r="BM103" i="2"/>
  <c r="Y103" i="2"/>
  <c r="Y106" i="2" s="1"/>
  <c r="P103" i="2"/>
  <c r="Y101" i="2"/>
  <c r="X101" i="2"/>
  <c r="X100" i="2"/>
  <c r="BP99" i="2"/>
  <c r="BO99" i="2"/>
  <c r="BN99" i="2"/>
  <c r="BM99" i="2"/>
  <c r="Z99" i="2"/>
  <c r="Z100" i="2" s="1"/>
  <c r="Y99" i="2"/>
  <c r="Y100" i="2" s="1"/>
  <c r="P99" i="2"/>
  <c r="X96" i="2"/>
  <c r="Y95" i="2"/>
  <c r="X95" i="2"/>
  <c r="BP94" i="2"/>
  <c r="BO94" i="2"/>
  <c r="BM94" i="2"/>
  <c r="Y94" i="2"/>
  <c r="Z94" i="2" s="1"/>
  <c r="Z95" i="2" s="1"/>
  <c r="P94" i="2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Z88" i="2"/>
  <c r="Y88" i="2"/>
  <c r="P88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Y85" i="2" s="1"/>
  <c r="P82" i="2"/>
  <c r="X80" i="2"/>
  <c r="X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P75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Z68" i="2" s="1"/>
  <c r="BO67" i="2"/>
  <c r="BM67" i="2"/>
  <c r="Y67" i="2"/>
  <c r="Y71" i="2" s="1"/>
  <c r="P67" i="2"/>
  <c r="X65" i="2"/>
  <c r="X64" i="2"/>
  <c r="BO63" i="2"/>
  <c r="BM63" i="2"/>
  <c r="Y63" i="2"/>
  <c r="Z63" i="2" s="1"/>
  <c r="P63" i="2"/>
  <c r="BP62" i="2"/>
  <c r="BO62" i="2"/>
  <c r="BN62" i="2"/>
  <c r="BM62" i="2"/>
  <c r="Z62" i="2"/>
  <c r="Y62" i="2"/>
  <c r="P62" i="2"/>
  <c r="X59" i="2"/>
  <c r="X58" i="2"/>
  <c r="BP57" i="2"/>
  <c r="BO57" i="2"/>
  <c r="BN57" i="2"/>
  <c r="BM57" i="2"/>
  <c r="Z57" i="2"/>
  <c r="Y57" i="2"/>
  <c r="P57" i="2"/>
  <c r="BO56" i="2"/>
  <c r="BM56" i="2"/>
  <c r="Y56" i="2"/>
  <c r="BP56" i="2" s="1"/>
  <c r="P56" i="2"/>
  <c r="X54" i="2"/>
  <c r="X53" i="2"/>
  <c r="BO52" i="2"/>
  <c r="BM52" i="2"/>
  <c r="Y52" i="2"/>
  <c r="BN52" i="2" s="1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X47" i="2"/>
  <c r="X46" i="2"/>
  <c r="BP45" i="2"/>
  <c r="BO45" i="2"/>
  <c r="BN45" i="2"/>
  <c r="BM45" i="2"/>
  <c r="Z45" i="2"/>
  <c r="Y45" i="2"/>
  <c r="P45" i="2"/>
  <c r="BO44" i="2"/>
  <c r="BM44" i="2"/>
  <c r="Y44" i="2"/>
  <c r="BP44" i="2" s="1"/>
  <c r="P44" i="2"/>
  <c r="BO43" i="2"/>
  <c r="BM43" i="2"/>
  <c r="Y43" i="2"/>
  <c r="BN43" i="2" s="1"/>
  <c r="P43" i="2"/>
  <c r="BO42" i="2"/>
  <c r="BM42" i="2"/>
  <c r="Y42" i="2"/>
  <c r="BN42" i="2" s="1"/>
  <c r="P42" i="2"/>
  <c r="BO41" i="2"/>
  <c r="BM41" i="2"/>
  <c r="Y41" i="2"/>
  <c r="BP41" i="2" s="1"/>
  <c r="P41" i="2"/>
  <c r="BP40" i="2"/>
  <c r="BO40" i="2"/>
  <c r="BN40" i="2"/>
  <c r="BM40" i="2"/>
  <c r="Z40" i="2"/>
  <c r="Y40" i="2"/>
  <c r="P40" i="2"/>
  <c r="X37" i="2"/>
  <c r="X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Y33" i="2"/>
  <c r="C377" i="2" s="1"/>
  <c r="P33" i="2"/>
  <c r="X29" i="2"/>
  <c r="X28" i="2"/>
  <c r="BO27" i="2"/>
  <c r="BM27" i="2"/>
  <c r="Y27" i="2"/>
  <c r="Z27" i="2" s="1"/>
  <c r="Z28" i="2" s="1"/>
  <c r="P27" i="2"/>
  <c r="X25" i="2"/>
  <c r="X24" i="2"/>
  <c r="BO23" i="2"/>
  <c r="BM23" i="2"/>
  <c r="X368" i="2" s="1"/>
  <c r="Y23" i="2"/>
  <c r="Y25" i="2" s="1"/>
  <c r="P23" i="2"/>
  <c r="BP22" i="2"/>
  <c r="BO22" i="2"/>
  <c r="BN22" i="2"/>
  <c r="BM22" i="2"/>
  <c r="Z22" i="2"/>
  <c r="Y22" i="2"/>
  <c r="P22" i="2"/>
  <c r="H10" i="2"/>
  <c r="A9" i="2"/>
  <c r="F9" i="2" s="1"/>
  <c r="D7" i="2"/>
  <c r="Q6" i="2"/>
  <c r="P2" i="2"/>
  <c r="BN27" i="2" l="1"/>
  <c r="BP27" i="2"/>
  <c r="Y28" i="2"/>
  <c r="Y29" i="2"/>
  <c r="X367" i="2"/>
  <c r="Z64" i="2"/>
  <c r="BN63" i="2"/>
  <c r="BP63" i="2"/>
  <c r="Y64" i="2"/>
  <c r="Y65" i="2"/>
  <c r="BN181" i="2"/>
  <c r="BP181" i="2"/>
  <c r="Y182" i="2"/>
  <c r="BN210" i="2"/>
  <c r="BP210" i="2"/>
  <c r="Z223" i="2"/>
  <c r="BP223" i="2"/>
  <c r="Y229" i="2"/>
  <c r="Z233" i="2"/>
  <c r="BP233" i="2"/>
  <c r="Y254" i="2"/>
  <c r="BN252" i="2"/>
  <c r="Z252" i="2"/>
  <c r="BP253" i="2"/>
  <c r="Z253" i="2"/>
  <c r="BP264" i="2"/>
  <c r="BN264" i="2"/>
  <c r="Z264" i="2"/>
  <c r="BN268" i="2"/>
  <c r="BP268" i="2"/>
  <c r="Y270" i="2"/>
  <c r="BP273" i="2"/>
  <c r="BN273" i="2"/>
  <c r="Z273" i="2"/>
  <c r="Y324" i="2"/>
  <c r="BP323" i="2"/>
  <c r="BN323" i="2"/>
  <c r="Z323" i="2"/>
  <c r="Z324" i="2" s="1"/>
  <c r="Y325" i="2"/>
  <c r="BP329" i="2"/>
  <c r="BN329" i="2"/>
  <c r="Z329" i="2"/>
  <c r="BP338" i="2"/>
  <c r="BN338" i="2"/>
  <c r="Z338" i="2"/>
  <c r="BN350" i="2"/>
  <c r="BP350" i="2"/>
  <c r="Y355" i="2"/>
  <c r="Z351" i="2"/>
  <c r="X377" i="2"/>
  <c r="BN364" i="2"/>
  <c r="Z364" i="2"/>
  <c r="Z365" i="2" s="1"/>
  <c r="Y366" i="2"/>
  <c r="B377" i="2"/>
  <c r="X369" i="2"/>
  <c r="Z23" i="2"/>
  <c r="Z24" i="2" s="1"/>
  <c r="BN23" i="2"/>
  <c r="X371" i="2"/>
  <c r="Z34" i="2"/>
  <c r="BN34" i="2"/>
  <c r="D377" i="2"/>
  <c r="BP42" i="2"/>
  <c r="Z49" i="2"/>
  <c r="BP52" i="2"/>
  <c r="Y53" i="2"/>
  <c r="Y54" i="2"/>
  <c r="Y59" i="2"/>
  <c r="E377" i="2"/>
  <c r="BN68" i="2"/>
  <c r="BP68" i="2"/>
  <c r="Y80" i="2"/>
  <c r="Z77" i="2"/>
  <c r="BN77" i="2"/>
  <c r="Z84" i="2"/>
  <c r="BN84" i="2"/>
  <c r="Y92" i="2"/>
  <c r="Z89" i="2"/>
  <c r="BN89" i="2"/>
  <c r="BP104" i="2"/>
  <c r="Y119" i="2"/>
  <c r="Z112" i="2"/>
  <c r="BN112" i="2"/>
  <c r="Z113" i="2"/>
  <c r="BP116" i="2"/>
  <c r="Z124" i="2"/>
  <c r="Z125" i="2" s="1"/>
  <c r="BN124" i="2"/>
  <c r="Y125" i="2"/>
  <c r="Y126" i="2"/>
  <c r="Y135" i="2"/>
  <c r="I377" i="2"/>
  <c r="Y136" i="2"/>
  <c r="Z144" i="2"/>
  <c r="BN144" i="2"/>
  <c r="Y148" i="2"/>
  <c r="Y158" i="2"/>
  <c r="Z154" i="2"/>
  <c r="BN154" i="2"/>
  <c r="Z157" i="2"/>
  <c r="BN157" i="2"/>
  <c r="Y173" i="2"/>
  <c r="Z168" i="2"/>
  <c r="BN168" i="2"/>
  <c r="BP169" i="2"/>
  <c r="BN169" i="2"/>
  <c r="BP179" i="2"/>
  <c r="BN179" i="2"/>
  <c r="Z179" i="2"/>
  <c r="BN196" i="2"/>
  <c r="BP196" i="2"/>
  <c r="Y197" i="2"/>
  <c r="Y198" i="2"/>
  <c r="Q377" i="2"/>
  <c r="Y212" i="2"/>
  <c r="Y211" i="2"/>
  <c r="BN206" i="2"/>
  <c r="Z206" i="2"/>
  <c r="BP207" i="2"/>
  <c r="Z207" i="2"/>
  <c r="BP216" i="2"/>
  <c r="BN216" i="2"/>
  <c r="Z216" i="2"/>
  <c r="BP217" i="2"/>
  <c r="Z217" i="2"/>
  <c r="BP226" i="2"/>
  <c r="BN226" i="2"/>
  <c r="Z226" i="2"/>
  <c r="BP227" i="2"/>
  <c r="Z227" i="2"/>
  <c r="BP241" i="2"/>
  <c r="BN241" i="2"/>
  <c r="Z241" i="2"/>
  <c r="Y255" i="2"/>
  <c r="S377" i="2"/>
  <c r="Z261" i="2"/>
  <c r="BP261" i="2"/>
  <c r="BP283" i="2"/>
  <c r="Y288" i="2"/>
  <c r="Z284" i="2"/>
  <c r="BP284" i="2"/>
  <c r="Y301" i="2"/>
  <c r="BN299" i="2"/>
  <c r="Z299" i="2"/>
  <c r="Z300" i="2" s="1"/>
  <c r="Y300" i="2"/>
  <c r="BP312" i="2"/>
  <c r="Y315" i="2"/>
  <c r="Y314" i="2"/>
  <c r="BN312" i="2"/>
  <c r="Z312" i="2"/>
  <c r="BP313" i="2"/>
  <c r="BN313" i="2"/>
  <c r="Z313" i="2"/>
  <c r="BP335" i="2"/>
  <c r="BN335" i="2"/>
  <c r="Z335" i="2"/>
  <c r="BP347" i="2"/>
  <c r="BN347" i="2"/>
  <c r="Z347" i="2"/>
  <c r="BP348" i="2"/>
  <c r="BN348" i="2"/>
  <c r="Z348" i="2"/>
  <c r="BP357" i="2"/>
  <c r="Y360" i="2"/>
  <c r="Y359" i="2"/>
  <c r="BN357" i="2"/>
  <c r="Z357" i="2"/>
  <c r="BP358" i="2"/>
  <c r="BN358" i="2"/>
  <c r="Z358" i="2"/>
  <c r="Z359" i="2" s="1"/>
  <c r="BN170" i="2"/>
  <c r="BP170" i="2"/>
  <c r="Z182" i="2"/>
  <c r="Y192" i="2"/>
  <c r="Y221" i="2"/>
  <c r="Y249" i="2"/>
  <c r="Y276" i="2"/>
  <c r="U377" i="2"/>
  <c r="BN305" i="2"/>
  <c r="BP305" i="2"/>
  <c r="V377" i="2"/>
  <c r="BN330" i="2"/>
  <c r="BP330" i="2"/>
  <c r="W377" i="2"/>
  <c r="X370" i="2"/>
  <c r="F377" i="2"/>
  <c r="Z43" i="2"/>
  <c r="Y58" i="2"/>
  <c r="Y72" i="2"/>
  <c r="Z82" i="2"/>
  <c r="BN94" i="2"/>
  <c r="Z105" i="2"/>
  <c r="Z117" i="2"/>
  <c r="Y130" i="2"/>
  <c r="BN152" i="2"/>
  <c r="Y163" i="2"/>
  <c r="Y174" i="2"/>
  <c r="BN223" i="2"/>
  <c r="BN233" i="2"/>
  <c r="Z246" i="2"/>
  <c r="BN261" i="2"/>
  <c r="BN284" i="2"/>
  <c r="Y287" i="2"/>
  <c r="Z294" i="2"/>
  <c r="BN308" i="2"/>
  <c r="Z319" i="2"/>
  <c r="BN333" i="2"/>
  <c r="BN343" i="2"/>
  <c r="BN353" i="2"/>
  <c r="G377" i="2"/>
  <c r="H377" i="2"/>
  <c r="J377" i="2"/>
  <c r="Y46" i="2"/>
  <c r="Z231" i="2"/>
  <c r="Z269" i="2"/>
  <c r="Z270" i="2" s="1"/>
  <c r="BP82" i="2"/>
  <c r="Z115" i="2"/>
  <c r="BP117" i="2"/>
  <c r="BN150" i="2"/>
  <c r="K377" i="2"/>
  <c r="Y339" i="2"/>
  <c r="Z41" i="2"/>
  <c r="BP43" i="2"/>
  <c r="Z51" i="2"/>
  <c r="BN69" i="2"/>
  <c r="Z90" i="2"/>
  <c r="Z91" i="2" s="1"/>
  <c r="Z103" i="2"/>
  <c r="BP105" i="2"/>
  <c r="Z138" i="2"/>
  <c r="BN171" i="2"/>
  <c r="Y183" i="2"/>
  <c r="Z209" i="2"/>
  <c r="Z219" i="2"/>
  <c r="BN231" i="2"/>
  <c r="Y234" i="2"/>
  <c r="BP246" i="2"/>
  <c r="BN259" i="2"/>
  <c r="BN269" i="2"/>
  <c r="BP294" i="2"/>
  <c r="BN306" i="2"/>
  <c r="Y309" i="2"/>
  <c r="BP319" i="2"/>
  <c r="BN331" i="2"/>
  <c r="Y344" i="2"/>
  <c r="BN351" i="2"/>
  <c r="Y354" i="2"/>
  <c r="H9" i="2"/>
  <c r="BP23" i="2"/>
  <c r="BN35" i="2"/>
  <c r="Y47" i="2"/>
  <c r="Z56" i="2"/>
  <c r="Z58" i="2" s="1"/>
  <c r="BN75" i="2"/>
  <c r="Y86" i="2"/>
  <c r="BP112" i="2"/>
  <c r="BN133" i="2"/>
  <c r="Z143" i="2"/>
  <c r="Z147" i="2" s="1"/>
  <c r="Z153" i="2"/>
  <c r="BN166" i="2"/>
  <c r="BN177" i="2"/>
  <c r="BP191" i="2"/>
  <c r="BP206" i="2"/>
  <c r="Z214" i="2"/>
  <c r="Z220" i="2" s="1"/>
  <c r="Z224" i="2"/>
  <c r="Z228" i="2" s="1"/>
  <c r="BN239" i="2"/>
  <c r="Y242" i="2"/>
  <c r="BP252" i="2"/>
  <c r="Z262" i="2"/>
  <c r="BN274" i="2"/>
  <c r="Z285" i="2"/>
  <c r="BP299" i="2"/>
  <c r="Z334" i="2"/>
  <c r="L377" i="2"/>
  <c r="BN294" i="2"/>
  <c r="BN319" i="2"/>
  <c r="BN41" i="2"/>
  <c r="BN51" i="2"/>
  <c r="BP69" i="2"/>
  <c r="BN90" i="2"/>
  <c r="BN138" i="2"/>
  <c r="BP150" i="2"/>
  <c r="BP171" i="2"/>
  <c r="BP231" i="2"/>
  <c r="BP269" i="2"/>
  <c r="BP306" i="2"/>
  <c r="BP331" i="2"/>
  <c r="Y340" i="2"/>
  <c r="BP351" i="2"/>
  <c r="M377" i="2"/>
  <c r="BN209" i="2"/>
  <c r="BN219" i="2"/>
  <c r="BP259" i="2"/>
  <c r="A10" i="2"/>
  <c r="Y24" i="2"/>
  <c r="Z33" i="2"/>
  <c r="Z36" i="2" s="1"/>
  <c r="BP35" i="2"/>
  <c r="Z44" i="2"/>
  <c r="BN56" i="2"/>
  <c r="Z67" i="2"/>
  <c r="BP75" i="2"/>
  <c r="Z83" i="2"/>
  <c r="Y96" i="2"/>
  <c r="Z118" i="2"/>
  <c r="BP133" i="2"/>
  <c r="BN143" i="2"/>
  <c r="BN153" i="2"/>
  <c r="BP166" i="2"/>
  <c r="BP177" i="2"/>
  <c r="Z186" i="2"/>
  <c r="Z187" i="2" s="1"/>
  <c r="Z201" i="2"/>
  <c r="Z202" i="2" s="1"/>
  <c r="BN214" i="2"/>
  <c r="BN224" i="2"/>
  <c r="BP239" i="2"/>
  <c r="Z247" i="2"/>
  <c r="BN262" i="2"/>
  <c r="Y265" i="2"/>
  <c r="BP274" i="2"/>
  <c r="BN285" i="2"/>
  <c r="Z295" i="2"/>
  <c r="Y310" i="2"/>
  <c r="BN334" i="2"/>
  <c r="Y345" i="2"/>
  <c r="O377" i="2"/>
  <c r="Z259" i="2"/>
  <c r="Z274" i="2"/>
  <c r="Z275" i="2" s="1"/>
  <c r="P377" i="2"/>
  <c r="BN33" i="2"/>
  <c r="Y36" i="2"/>
  <c r="BN44" i="2"/>
  <c r="BN67" i="2"/>
  <c r="Z70" i="2"/>
  <c r="BN83" i="2"/>
  <c r="Y107" i="2"/>
  <c r="BN118" i="2"/>
  <c r="Z128" i="2"/>
  <c r="Z129" i="2" s="1"/>
  <c r="BP143" i="2"/>
  <c r="Z151" i="2"/>
  <c r="Z161" i="2"/>
  <c r="Z162" i="2" s="1"/>
  <c r="Z172" i="2"/>
  <c r="BN186" i="2"/>
  <c r="BN201" i="2"/>
  <c r="BP214" i="2"/>
  <c r="Z232" i="2"/>
  <c r="Z237" i="2"/>
  <c r="Z242" i="2" s="1"/>
  <c r="BN247" i="2"/>
  <c r="Z260" i="2"/>
  <c r="Y275" i="2"/>
  <c r="Z283" i="2"/>
  <c r="Z287" i="2" s="1"/>
  <c r="BN295" i="2"/>
  <c r="Z307" i="2"/>
  <c r="Y321" i="2"/>
  <c r="Z332" i="2"/>
  <c r="Z342" i="2"/>
  <c r="Z344" i="2" s="1"/>
  <c r="Z352" i="2"/>
  <c r="Z354" i="2" s="1"/>
  <c r="BN49" i="2"/>
  <c r="BN88" i="2"/>
  <c r="Y91" i="2"/>
  <c r="BN123" i="2"/>
  <c r="BN146" i="2"/>
  <c r="BN156" i="2"/>
  <c r="BN227" i="2"/>
  <c r="Y266" i="2"/>
  <c r="BN337" i="2"/>
  <c r="R377" i="2"/>
  <c r="Z150" i="2"/>
  <c r="Z331" i="2"/>
  <c r="Z339" i="2" s="1"/>
  <c r="Z133" i="2"/>
  <c r="Z135" i="2" s="1"/>
  <c r="Z166" i="2"/>
  <c r="Z173" i="2" s="1"/>
  <c r="J9" i="2"/>
  <c r="BN103" i="2"/>
  <c r="Y159" i="2"/>
  <c r="BP103" i="2"/>
  <c r="BP115" i="2"/>
  <c r="BN113" i="2"/>
  <c r="BN207" i="2"/>
  <c r="BN217" i="2"/>
  <c r="Y220" i="2"/>
  <c r="BN253" i="2"/>
  <c r="BP33" i="2"/>
  <c r="Z42" i="2"/>
  <c r="Z52" i="2"/>
  <c r="BP67" i="2"/>
  <c r="BN70" i="2"/>
  <c r="Z104" i="2"/>
  <c r="Z116" i="2"/>
  <c r="BN128" i="2"/>
  <c r="Z139" i="2"/>
  <c r="BN151" i="2"/>
  <c r="BN161" i="2"/>
  <c r="BN172" i="2"/>
  <c r="BP186" i="2"/>
  <c r="BP201" i="2"/>
  <c r="Z210" i="2"/>
  <c r="BN232" i="2"/>
  <c r="BN237" i="2"/>
  <c r="Z245" i="2"/>
  <c r="BN260" i="2"/>
  <c r="Y271" i="2"/>
  <c r="BN283" i="2"/>
  <c r="BN307" i="2"/>
  <c r="Z318" i="2"/>
  <c r="BN332" i="2"/>
  <c r="BN342" i="2"/>
  <c r="BN352" i="2"/>
  <c r="Z75" i="2"/>
  <c r="Z79" i="2" s="1"/>
  <c r="F10" i="2"/>
  <c r="T377" i="2"/>
  <c r="Y243" i="2"/>
  <c r="Y37" i="2"/>
  <c r="Y79" i="2"/>
  <c r="BP88" i="2"/>
  <c r="BP128" i="2"/>
  <c r="BP161" i="2"/>
  <c r="Y187" i="2"/>
  <c r="Y202" i="2"/>
  <c r="BN245" i="2"/>
  <c r="Y248" i="2"/>
  <c r="Y296" i="2"/>
  <c r="Z305" i="2"/>
  <c r="BN318" i="2"/>
  <c r="BN82" i="2"/>
  <c r="Y228" i="2"/>
  <c r="BP364" i="2"/>
  <c r="Y365" i="2"/>
  <c r="Y368" i="2" l="1"/>
  <c r="Z119" i="2"/>
  <c r="Y367" i="2"/>
  <c r="Z314" i="2"/>
  <c r="Z254" i="2"/>
  <c r="Z71" i="2"/>
  <c r="Y369" i="2"/>
  <c r="Y370" i="2" s="1"/>
  <c r="Z211" i="2"/>
  <c r="Z53" i="2"/>
  <c r="Z296" i="2"/>
  <c r="Z85" i="2"/>
  <c r="Z46" i="2"/>
  <c r="Y371" i="2"/>
  <c r="Z309" i="2"/>
  <c r="Z158" i="2"/>
  <c r="Z234" i="2"/>
  <c r="Z265" i="2"/>
  <c r="Z140" i="2"/>
  <c r="Z320" i="2"/>
  <c r="Z248" i="2"/>
  <c r="Z106" i="2"/>
  <c r="Z372" i="2" l="1"/>
</calcChain>
</file>

<file path=xl/sharedStrings.xml><?xml version="1.0" encoding="utf-8"?>
<sst xmlns="http://schemas.openxmlformats.org/spreadsheetml/2006/main" count="2599" uniqueCount="578">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</sst>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7"/>
  <sheetViews>
    <sheetView showGridLines="0" tabSelected="1" zoomScaleNormal="100" zoomScaleSheetLayoutView="100" workbookViewId="0">
      <selection activeCell="X14" sqref="X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50" t="s">
        <v>26</v>
      </c>
      <c r="E1" s="650"/>
      <c r="F1" s="650"/>
      <c r="G1" s="14" t="s">
        <v>67</v>
      </c>
      <c r="H1" s="650" t="s">
        <v>46</v>
      </c>
      <c r="I1" s="650"/>
      <c r="J1" s="650"/>
      <c r="K1" s="650"/>
      <c r="L1" s="650"/>
      <c r="M1" s="650"/>
      <c r="N1" s="650"/>
      <c r="O1" s="650"/>
      <c r="P1" s="650"/>
      <c r="Q1" s="650"/>
      <c r="R1" s="651" t="s">
        <v>68</v>
      </c>
      <c r="S1" s="652"/>
      <c r="T1" s="6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3"/>
      <c r="R2" s="653"/>
      <c r="S2" s="653"/>
      <c r="T2" s="653"/>
      <c r="U2" s="653"/>
      <c r="V2" s="653"/>
      <c r="W2" s="6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53"/>
      <c r="Q3" s="653"/>
      <c r="R3" s="653"/>
      <c r="S3" s="653"/>
      <c r="T3" s="653"/>
      <c r="U3" s="653"/>
      <c r="V3" s="653"/>
      <c r="W3" s="6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32" t="s">
        <v>8</v>
      </c>
      <c r="B5" s="632"/>
      <c r="C5" s="632"/>
      <c r="D5" s="654"/>
      <c r="E5" s="654"/>
      <c r="F5" s="655" t="s">
        <v>14</v>
      </c>
      <c r="G5" s="655"/>
      <c r="H5" s="654"/>
      <c r="I5" s="654"/>
      <c r="J5" s="654"/>
      <c r="K5" s="654"/>
      <c r="L5" s="654"/>
      <c r="M5" s="654"/>
      <c r="N5" s="72"/>
      <c r="P5" s="27" t="s">
        <v>4</v>
      </c>
      <c r="Q5" s="656">
        <v>45833</v>
      </c>
      <c r="R5" s="656"/>
      <c r="T5" s="657" t="s">
        <v>3</v>
      </c>
      <c r="U5" s="658"/>
      <c r="V5" s="659" t="s">
        <v>564</v>
      </c>
      <c r="W5" s="660"/>
      <c r="AB5" s="59"/>
      <c r="AC5" s="59"/>
      <c r="AD5" s="59"/>
      <c r="AE5" s="59"/>
    </row>
    <row r="6" spans="1:32" s="17" customFormat="1" ht="24" customHeight="1" x14ac:dyDescent="0.2">
      <c r="A6" s="632" t="s">
        <v>1</v>
      </c>
      <c r="B6" s="632"/>
      <c r="C6" s="632"/>
      <c r="D6" s="633" t="s">
        <v>76</v>
      </c>
      <c r="E6" s="633"/>
      <c r="F6" s="633"/>
      <c r="G6" s="633"/>
      <c r="H6" s="633"/>
      <c r="I6" s="633"/>
      <c r="J6" s="633"/>
      <c r="K6" s="633"/>
      <c r="L6" s="633"/>
      <c r="M6" s="633"/>
      <c r="N6" s="73"/>
      <c r="P6" s="27" t="s">
        <v>27</v>
      </c>
      <c r="Q6" s="634" t="str">
        <f>IF(Q5=0," ",CHOOSE(WEEKDAY(Q5,2),"Понедельник","Вторник","Среда","Четверг","Пятница","Суббота","Воскресенье"))</f>
        <v>Среда</v>
      </c>
      <c r="R6" s="634"/>
      <c r="T6" s="635" t="s">
        <v>5</v>
      </c>
      <c r="U6" s="636"/>
      <c r="V6" s="637" t="s">
        <v>70</v>
      </c>
      <c r="W6" s="63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43" t="str">
        <f>IFERROR(VLOOKUP(DeliveryAddress,Table,3,0),1)</f>
        <v>1</v>
      </c>
      <c r="E7" s="644"/>
      <c r="F7" s="644"/>
      <c r="G7" s="644"/>
      <c r="H7" s="644"/>
      <c r="I7" s="644"/>
      <c r="J7" s="644"/>
      <c r="K7" s="644"/>
      <c r="L7" s="644"/>
      <c r="M7" s="645"/>
      <c r="N7" s="74"/>
      <c r="P7" s="29"/>
      <c r="Q7" s="48"/>
      <c r="R7" s="48"/>
      <c r="T7" s="635"/>
      <c r="U7" s="636"/>
      <c r="V7" s="639"/>
      <c r="W7" s="640"/>
      <c r="AB7" s="59"/>
      <c r="AC7" s="59"/>
      <c r="AD7" s="59"/>
      <c r="AE7" s="59"/>
    </row>
    <row r="8" spans="1:32" s="17" customFormat="1" ht="25.5" customHeight="1" x14ac:dyDescent="0.2">
      <c r="A8" s="646" t="s">
        <v>57</v>
      </c>
      <c r="B8" s="646"/>
      <c r="C8" s="646"/>
      <c r="D8" s="647" t="s">
        <v>77</v>
      </c>
      <c r="E8" s="647"/>
      <c r="F8" s="647"/>
      <c r="G8" s="647"/>
      <c r="H8" s="647"/>
      <c r="I8" s="647"/>
      <c r="J8" s="647"/>
      <c r="K8" s="647"/>
      <c r="L8" s="647"/>
      <c r="M8" s="647"/>
      <c r="N8" s="75"/>
      <c r="P8" s="27" t="s">
        <v>11</v>
      </c>
      <c r="Q8" s="631">
        <v>0.41666666666666669</v>
      </c>
      <c r="R8" s="631"/>
      <c r="T8" s="635"/>
      <c r="U8" s="636"/>
      <c r="V8" s="639"/>
      <c r="W8" s="640"/>
      <c r="AB8" s="59"/>
      <c r="AC8" s="59"/>
      <c r="AD8" s="59"/>
      <c r="AE8" s="59"/>
    </row>
    <row r="9" spans="1:32" s="17" customFormat="1" ht="39.950000000000003" customHeight="1" x14ac:dyDescent="0.2">
      <c r="A9" s="6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624" t="s">
        <v>45</v>
      </c>
      <c r="E9" s="625"/>
      <c r="F9" s="6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48" t="str">
        <f>IF(AND($A$9="Тип доверенности/получателя при получении в адресе перегруза:",$D$9="Разовая доверенность"),"Введите ФИО","")</f>
        <v/>
      </c>
      <c r="I9" s="648"/>
      <c r="J9" s="6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8"/>
      <c r="L9" s="648"/>
      <c r="M9" s="648"/>
      <c r="N9" s="70"/>
      <c r="P9" s="31" t="s">
        <v>15</v>
      </c>
      <c r="Q9" s="649"/>
      <c r="R9" s="649"/>
      <c r="T9" s="635"/>
      <c r="U9" s="636"/>
      <c r="V9" s="641"/>
      <c r="W9" s="64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624"/>
      <c r="E10" s="625"/>
      <c r="F10" s="6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626" t="str">
        <f>IFERROR(VLOOKUP($D$10,Proxy,2,FALSE),"")</f>
        <v/>
      </c>
      <c r="I10" s="626"/>
      <c r="J10" s="626"/>
      <c r="K10" s="626"/>
      <c r="L10" s="626"/>
      <c r="M10" s="626"/>
      <c r="N10" s="71"/>
      <c r="P10" s="31" t="s">
        <v>32</v>
      </c>
      <c r="Q10" s="627"/>
      <c r="R10" s="627"/>
      <c r="U10" s="29" t="s">
        <v>12</v>
      </c>
      <c r="V10" s="628" t="s">
        <v>71</v>
      </c>
      <c r="W10" s="62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0"/>
      <c r="R11" s="630"/>
      <c r="U11" s="29" t="s">
        <v>28</v>
      </c>
      <c r="V11" s="609" t="s">
        <v>54</v>
      </c>
      <c r="W11" s="60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8" t="s">
        <v>72</v>
      </c>
      <c r="B12" s="608"/>
      <c r="C12" s="608"/>
      <c r="D12" s="608"/>
      <c r="E12" s="608"/>
      <c r="F12" s="608"/>
      <c r="G12" s="608"/>
      <c r="H12" s="608"/>
      <c r="I12" s="608"/>
      <c r="J12" s="608"/>
      <c r="K12" s="608"/>
      <c r="L12" s="608"/>
      <c r="M12" s="608"/>
      <c r="N12" s="76"/>
      <c r="P12" s="27" t="s">
        <v>30</v>
      </c>
      <c r="Q12" s="631"/>
      <c r="R12" s="631"/>
      <c r="S12" s="28"/>
      <c r="T12"/>
      <c r="U12" s="29" t="s">
        <v>60</v>
      </c>
      <c r="V12" s="609" t="s">
        <v>574</v>
      </c>
      <c r="W12" s="609"/>
      <c r="AB12" s="59"/>
      <c r="AC12" s="59"/>
      <c r="AD12" s="59"/>
      <c r="AE12" s="59"/>
    </row>
    <row r="13" spans="1:32" s="17" customFormat="1" ht="23.25" customHeight="1" x14ac:dyDescent="0.2">
      <c r="A13" s="608" t="s">
        <v>73</v>
      </c>
      <c r="B13" s="608"/>
      <c r="C13" s="608"/>
      <c r="D13" s="608"/>
      <c r="E13" s="608"/>
      <c r="F13" s="608"/>
      <c r="G13" s="608"/>
      <c r="H13" s="608"/>
      <c r="I13" s="608"/>
      <c r="J13" s="608"/>
      <c r="K13" s="608"/>
      <c r="L13" s="608"/>
      <c r="M13" s="608"/>
      <c r="N13" s="76"/>
      <c r="O13" s="31"/>
      <c r="P13" s="31" t="s">
        <v>31</v>
      </c>
      <c r="Q13" s="609"/>
      <c r="R13" s="60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8" t="s">
        <v>74</v>
      </c>
      <c r="B14" s="608"/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0" t="s">
        <v>75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0"/>
      <c r="N15" s="77"/>
      <c r="O15"/>
      <c r="P15" s="611" t="s">
        <v>61</v>
      </c>
      <c r="Q15" s="611"/>
      <c r="R15" s="611"/>
      <c r="S15" s="611"/>
      <c r="T15" s="61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2"/>
      <c r="Q16" s="612"/>
      <c r="R16" s="612"/>
      <c r="S16" s="612"/>
      <c r="T16" s="61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4" t="s">
        <v>58</v>
      </c>
      <c r="B17" s="594" t="s">
        <v>48</v>
      </c>
      <c r="C17" s="615" t="s">
        <v>47</v>
      </c>
      <c r="D17" s="617" t="s">
        <v>49</v>
      </c>
      <c r="E17" s="618"/>
      <c r="F17" s="594" t="s">
        <v>21</v>
      </c>
      <c r="G17" s="594" t="s">
        <v>24</v>
      </c>
      <c r="H17" s="594" t="s">
        <v>22</v>
      </c>
      <c r="I17" s="594" t="s">
        <v>23</v>
      </c>
      <c r="J17" s="594" t="s">
        <v>16</v>
      </c>
      <c r="K17" s="594" t="s">
        <v>66</v>
      </c>
      <c r="L17" s="594" t="s">
        <v>64</v>
      </c>
      <c r="M17" s="594" t="s">
        <v>2</v>
      </c>
      <c r="N17" s="594" t="s">
        <v>63</v>
      </c>
      <c r="O17" s="594" t="s">
        <v>25</v>
      </c>
      <c r="P17" s="617" t="s">
        <v>17</v>
      </c>
      <c r="Q17" s="621"/>
      <c r="R17" s="621"/>
      <c r="S17" s="621"/>
      <c r="T17" s="618"/>
      <c r="U17" s="613" t="s">
        <v>55</v>
      </c>
      <c r="V17" s="614"/>
      <c r="W17" s="594" t="s">
        <v>6</v>
      </c>
      <c r="X17" s="594" t="s">
        <v>41</v>
      </c>
      <c r="Y17" s="596" t="s">
        <v>53</v>
      </c>
      <c r="Z17" s="598" t="s">
        <v>18</v>
      </c>
      <c r="AA17" s="600" t="s">
        <v>59</v>
      </c>
      <c r="AB17" s="600" t="s">
        <v>19</v>
      </c>
      <c r="AC17" s="600" t="s">
        <v>65</v>
      </c>
      <c r="AD17" s="602" t="s">
        <v>56</v>
      </c>
      <c r="AE17" s="603"/>
      <c r="AF17" s="604"/>
      <c r="AG17" s="82"/>
      <c r="BD17" s="81" t="s">
        <v>62</v>
      </c>
    </row>
    <row r="18" spans="1:68" ht="14.25" customHeight="1" x14ac:dyDescent="0.2">
      <c r="A18" s="595"/>
      <c r="B18" s="595"/>
      <c r="C18" s="616"/>
      <c r="D18" s="619"/>
      <c r="E18" s="62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19"/>
      <c r="Q18" s="622"/>
      <c r="R18" s="622"/>
      <c r="S18" s="622"/>
      <c r="T18" s="620"/>
      <c r="U18" s="83" t="s">
        <v>44</v>
      </c>
      <c r="V18" s="83" t="s">
        <v>43</v>
      </c>
      <c r="W18" s="595"/>
      <c r="X18" s="595"/>
      <c r="Y18" s="597"/>
      <c r="Z18" s="599"/>
      <c r="AA18" s="601"/>
      <c r="AB18" s="601"/>
      <c r="AC18" s="601"/>
      <c r="AD18" s="605"/>
      <c r="AE18" s="606"/>
      <c r="AF18" s="607"/>
      <c r="AG18" s="82"/>
      <c r="BD18" s="81"/>
    </row>
    <row r="19" spans="1:68" ht="27.75" customHeight="1" x14ac:dyDescent="0.2">
      <c r="A19" s="416" t="s">
        <v>78</v>
      </c>
      <c r="B19" s="416"/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416"/>
      <c r="Z19" s="416"/>
      <c r="AA19" s="54"/>
      <c r="AB19" s="54"/>
      <c r="AC19" s="54"/>
    </row>
    <row r="20" spans="1:68" ht="16.5" customHeight="1" x14ac:dyDescent="0.25">
      <c r="A20" s="417" t="s">
        <v>78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65"/>
      <c r="AB20" s="65"/>
      <c r="AC20" s="79"/>
    </row>
    <row r="21" spans="1:68" ht="14.25" customHeight="1" x14ac:dyDescent="0.25">
      <c r="A21" s="418" t="s">
        <v>79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18"/>
      <c r="Z21" s="418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19">
        <v>4680115886230</v>
      </c>
      <c r="E22" s="419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21"/>
      <c r="R22" s="421"/>
      <c r="S22" s="421"/>
      <c r="T22" s="42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19">
        <v>4680115886247</v>
      </c>
      <c r="E23" s="419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9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21"/>
      <c r="R23" s="421"/>
      <c r="S23" s="421"/>
      <c r="T23" s="422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26"/>
      <c r="B24" s="426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26"/>
      <c r="N24" s="426"/>
      <c r="O24" s="427"/>
      <c r="P24" s="423" t="s">
        <v>40</v>
      </c>
      <c r="Q24" s="424"/>
      <c r="R24" s="424"/>
      <c r="S24" s="424"/>
      <c r="T24" s="424"/>
      <c r="U24" s="424"/>
      <c r="V24" s="425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26"/>
      <c r="B25" s="426"/>
      <c r="C25" s="426"/>
      <c r="D25" s="426"/>
      <c r="E25" s="426"/>
      <c r="F25" s="426"/>
      <c r="G25" s="426"/>
      <c r="H25" s="426"/>
      <c r="I25" s="426"/>
      <c r="J25" s="426"/>
      <c r="K25" s="426"/>
      <c r="L25" s="426"/>
      <c r="M25" s="426"/>
      <c r="N25" s="426"/>
      <c r="O25" s="427"/>
      <c r="P25" s="423" t="s">
        <v>40</v>
      </c>
      <c r="Q25" s="424"/>
      <c r="R25" s="424"/>
      <c r="S25" s="424"/>
      <c r="T25" s="424"/>
      <c r="U25" s="424"/>
      <c r="V25" s="425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18" t="s">
        <v>88</v>
      </c>
      <c r="B26" s="418"/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  <c r="V26" s="418"/>
      <c r="W26" s="418"/>
      <c r="X26" s="418"/>
      <c r="Y26" s="418"/>
      <c r="Z26" s="418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19">
        <v>4607091388503</v>
      </c>
      <c r="E27" s="419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21"/>
      <c r="R27" s="421"/>
      <c r="S27" s="421"/>
      <c r="T27" s="422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26"/>
      <c r="B28" s="426"/>
      <c r="C28" s="426"/>
      <c r="D28" s="426"/>
      <c r="E28" s="426"/>
      <c r="F28" s="426"/>
      <c r="G28" s="426"/>
      <c r="H28" s="426"/>
      <c r="I28" s="426"/>
      <c r="J28" s="426"/>
      <c r="K28" s="426"/>
      <c r="L28" s="426"/>
      <c r="M28" s="426"/>
      <c r="N28" s="426"/>
      <c r="O28" s="427"/>
      <c r="P28" s="423" t="s">
        <v>40</v>
      </c>
      <c r="Q28" s="424"/>
      <c r="R28" s="424"/>
      <c r="S28" s="424"/>
      <c r="T28" s="424"/>
      <c r="U28" s="424"/>
      <c r="V28" s="425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26"/>
      <c r="B29" s="426"/>
      <c r="C29" s="426"/>
      <c r="D29" s="426"/>
      <c r="E29" s="426"/>
      <c r="F29" s="426"/>
      <c r="G29" s="426"/>
      <c r="H29" s="426"/>
      <c r="I29" s="426"/>
      <c r="J29" s="426"/>
      <c r="K29" s="426"/>
      <c r="L29" s="426"/>
      <c r="M29" s="426"/>
      <c r="N29" s="426"/>
      <c r="O29" s="427"/>
      <c r="P29" s="423" t="s">
        <v>40</v>
      </c>
      <c r="Q29" s="424"/>
      <c r="R29" s="424"/>
      <c r="S29" s="424"/>
      <c r="T29" s="424"/>
      <c r="U29" s="424"/>
      <c r="V29" s="425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16" t="s">
        <v>94</v>
      </c>
      <c r="B30" s="416"/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416"/>
      <c r="Y30" s="416"/>
      <c r="Z30" s="416"/>
      <c r="AA30" s="54"/>
      <c r="AB30" s="54"/>
      <c r="AC30" s="54"/>
    </row>
    <row r="31" spans="1:68" ht="16.5" customHeight="1" x14ac:dyDescent="0.25">
      <c r="A31" s="417" t="s">
        <v>95</v>
      </c>
      <c r="B31" s="417"/>
      <c r="C31" s="417"/>
      <c r="D31" s="417"/>
      <c r="E31" s="417"/>
      <c r="F31" s="417"/>
      <c r="G31" s="417"/>
      <c r="H31" s="417"/>
      <c r="I31" s="417"/>
      <c r="J31" s="417"/>
      <c r="K31" s="417"/>
      <c r="L31" s="417"/>
      <c r="M31" s="417"/>
      <c r="N31" s="417"/>
      <c r="O31" s="417"/>
      <c r="P31" s="417"/>
      <c r="Q31" s="417"/>
      <c r="R31" s="417"/>
      <c r="S31" s="417"/>
      <c r="T31" s="417"/>
      <c r="U31" s="417"/>
      <c r="V31" s="417"/>
      <c r="W31" s="417"/>
      <c r="X31" s="417"/>
      <c r="Y31" s="417"/>
      <c r="Z31" s="417"/>
      <c r="AA31" s="65"/>
      <c r="AB31" s="65"/>
      <c r="AC31" s="79"/>
    </row>
    <row r="32" spans="1:68" ht="14.25" customHeight="1" x14ac:dyDescent="0.25">
      <c r="A32" s="418" t="s">
        <v>96</v>
      </c>
      <c r="B32" s="418"/>
      <c r="C32" s="418"/>
      <c r="D32" s="418"/>
      <c r="E32" s="418"/>
      <c r="F32" s="418"/>
      <c r="G32" s="418"/>
      <c r="H32" s="418"/>
      <c r="I32" s="418"/>
      <c r="J32" s="418"/>
      <c r="K32" s="418"/>
      <c r="L32" s="418"/>
      <c r="M32" s="418"/>
      <c r="N32" s="418"/>
      <c r="O32" s="418"/>
      <c r="P32" s="418"/>
      <c r="Q32" s="418"/>
      <c r="R32" s="418"/>
      <c r="S32" s="418"/>
      <c r="T32" s="418"/>
      <c r="U32" s="418"/>
      <c r="V32" s="418"/>
      <c r="W32" s="418"/>
      <c r="X32" s="418"/>
      <c r="Y32" s="418"/>
      <c r="Z32" s="418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19">
        <v>4607091385670</v>
      </c>
      <c r="E33" s="419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5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21"/>
      <c r="R33" s="421"/>
      <c r="S33" s="421"/>
      <c r="T33" s="422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19">
        <v>4607091385687</v>
      </c>
      <c r="E34" s="419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5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21"/>
      <c r="R34" s="421"/>
      <c r="S34" s="421"/>
      <c r="T34" s="422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19">
        <v>4680115882539</v>
      </c>
      <c r="E35" s="419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5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21"/>
      <c r="R35" s="421"/>
      <c r="S35" s="421"/>
      <c r="T35" s="42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26"/>
      <c r="B36" s="426"/>
      <c r="C36" s="426"/>
      <c r="D36" s="426"/>
      <c r="E36" s="426"/>
      <c r="F36" s="426"/>
      <c r="G36" s="426"/>
      <c r="H36" s="426"/>
      <c r="I36" s="426"/>
      <c r="J36" s="426"/>
      <c r="K36" s="426"/>
      <c r="L36" s="426"/>
      <c r="M36" s="426"/>
      <c r="N36" s="426"/>
      <c r="O36" s="427"/>
      <c r="P36" s="423" t="s">
        <v>40</v>
      </c>
      <c r="Q36" s="424"/>
      <c r="R36" s="424"/>
      <c r="S36" s="424"/>
      <c r="T36" s="424"/>
      <c r="U36" s="424"/>
      <c r="V36" s="425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26"/>
      <c r="B37" s="426"/>
      <c r="C37" s="426"/>
      <c r="D37" s="426"/>
      <c r="E37" s="426"/>
      <c r="F37" s="426"/>
      <c r="G37" s="426"/>
      <c r="H37" s="426"/>
      <c r="I37" s="426"/>
      <c r="J37" s="426"/>
      <c r="K37" s="426"/>
      <c r="L37" s="426"/>
      <c r="M37" s="426"/>
      <c r="N37" s="426"/>
      <c r="O37" s="427"/>
      <c r="P37" s="423" t="s">
        <v>40</v>
      </c>
      <c r="Q37" s="424"/>
      <c r="R37" s="424"/>
      <c r="S37" s="424"/>
      <c r="T37" s="424"/>
      <c r="U37" s="424"/>
      <c r="V37" s="425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17" t="s">
        <v>108</v>
      </c>
      <c r="B38" s="417"/>
      <c r="C38" s="417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7"/>
      <c r="P38" s="417"/>
      <c r="Q38" s="417"/>
      <c r="R38" s="417"/>
      <c r="S38" s="417"/>
      <c r="T38" s="417"/>
      <c r="U38" s="417"/>
      <c r="V38" s="417"/>
      <c r="W38" s="417"/>
      <c r="X38" s="417"/>
      <c r="Y38" s="417"/>
      <c r="Z38" s="417"/>
      <c r="AA38" s="65"/>
      <c r="AB38" s="65"/>
      <c r="AC38" s="79"/>
    </row>
    <row r="39" spans="1:68" ht="14.25" customHeight="1" x14ac:dyDescent="0.25">
      <c r="A39" s="418" t="s">
        <v>96</v>
      </c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418"/>
      <c r="Z39" s="418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19">
        <v>4680115885882</v>
      </c>
      <c r="E40" s="419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5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21"/>
      <c r="R40" s="421"/>
      <c r="S40" s="421"/>
      <c r="T40" s="422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19">
        <v>4680115881426</v>
      </c>
      <c r="E41" s="41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5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21"/>
      <c r="R41" s="421"/>
      <c r="S41" s="421"/>
      <c r="T41" s="422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19">
        <v>4680115880283</v>
      </c>
      <c r="E42" s="419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5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21"/>
      <c r="R42" s="421"/>
      <c r="S42" s="421"/>
      <c r="T42" s="42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19">
        <v>4680115881525</v>
      </c>
      <c r="E43" s="41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5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21"/>
      <c r="R43" s="421"/>
      <c r="S43" s="421"/>
      <c r="T43" s="422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19">
        <v>4680115885899</v>
      </c>
      <c r="E44" s="419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5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21"/>
      <c r="R44" s="421"/>
      <c r="S44" s="421"/>
      <c r="T44" s="42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19">
        <v>4680115881419</v>
      </c>
      <c r="E45" s="419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5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21"/>
      <c r="R45" s="421"/>
      <c r="S45" s="421"/>
      <c r="T45" s="42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26"/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6"/>
      <c r="N46" s="426"/>
      <c r="O46" s="427"/>
      <c r="P46" s="423" t="s">
        <v>40</v>
      </c>
      <c r="Q46" s="424"/>
      <c r="R46" s="424"/>
      <c r="S46" s="424"/>
      <c r="T46" s="424"/>
      <c r="U46" s="424"/>
      <c r="V46" s="425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26"/>
      <c r="B47" s="426"/>
      <c r="C47" s="426"/>
      <c r="D47" s="426"/>
      <c r="E47" s="426"/>
      <c r="F47" s="426"/>
      <c r="G47" s="426"/>
      <c r="H47" s="426"/>
      <c r="I47" s="426"/>
      <c r="J47" s="426"/>
      <c r="K47" s="426"/>
      <c r="L47" s="426"/>
      <c r="M47" s="426"/>
      <c r="N47" s="426"/>
      <c r="O47" s="427"/>
      <c r="P47" s="423" t="s">
        <v>40</v>
      </c>
      <c r="Q47" s="424"/>
      <c r="R47" s="424"/>
      <c r="S47" s="424"/>
      <c r="T47" s="424"/>
      <c r="U47" s="424"/>
      <c r="V47" s="425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18" t="s">
        <v>127</v>
      </c>
      <c r="B48" s="418"/>
      <c r="C48" s="418"/>
      <c r="D48" s="418"/>
      <c r="E48" s="418"/>
      <c r="F48" s="418"/>
      <c r="G48" s="418"/>
      <c r="H48" s="418"/>
      <c r="I48" s="418"/>
      <c r="J48" s="418"/>
      <c r="K48" s="418"/>
      <c r="L48" s="418"/>
      <c r="M48" s="418"/>
      <c r="N48" s="418"/>
      <c r="O48" s="418"/>
      <c r="P48" s="418"/>
      <c r="Q48" s="418"/>
      <c r="R48" s="418"/>
      <c r="S48" s="418"/>
      <c r="T48" s="418"/>
      <c r="U48" s="418"/>
      <c r="V48" s="418"/>
      <c r="W48" s="418"/>
      <c r="X48" s="418"/>
      <c r="Y48" s="418"/>
      <c r="Z48" s="418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19">
        <v>4680115881440</v>
      </c>
      <c r="E49" s="419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5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21"/>
      <c r="R49" s="421"/>
      <c r="S49" s="421"/>
      <c r="T49" s="422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4301020228</v>
      </c>
      <c r="D50" s="419">
        <v>4680115882751</v>
      </c>
      <c r="E50" s="419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105</v>
      </c>
      <c r="L50" s="37" t="s">
        <v>45</v>
      </c>
      <c r="M50" s="38" t="s">
        <v>100</v>
      </c>
      <c r="N50" s="38"/>
      <c r="O50" s="37">
        <v>90</v>
      </c>
      <c r="P50" s="57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21"/>
      <c r="R50" s="421"/>
      <c r="S50" s="421"/>
      <c r="T50" s="422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16.5" customHeight="1" x14ac:dyDescent="0.25">
      <c r="A51" s="63" t="s">
        <v>134</v>
      </c>
      <c r="B51" s="63" t="s">
        <v>135</v>
      </c>
      <c r="C51" s="36">
        <v>4301020358</v>
      </c>
      <c r="D51" s="419">
        <v>4680115885950</v>
      </c>
      <c r="E51" s="419"/>
      <c r="F51" s="62">
        <v>0.37</v>
      </c>
      <c r="G51" s="37">
        <v>6</v>
      </c>
      <c r="H51" s="62">
        <v>2.2200000000000002</v>
      </c>
      <c r="I51" s="62">
        <v>2.4</v>
      </c>
      <c r="J51" s="37">
        <v>182</v>
      </c>
      <c r="K51" s="37" t="s">
        <v>84</v>
      </c>
      <c r="L51" s="37" t="s">
        <v>45</v>
      </c>
      <c r="M51" s="38" t="s">
        <v>104</v>
      </c>
      <c r="N51" s="38"/>
      <c r="O51" s="37">
        <v>50</v>
      </c>
      <c r="P51" s="5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21"/>
      <c r="R51" s="421"/>
      <c r="S51" s="421"/>
      <c r="T51" s="42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4301020296</v>
      </c>
      <c r="D52" s="419">
        <v>4680115881433</v>
      </c>
      <c r="E52" s="419"/>
      <c r="F52" s="62">
        <v>0.45</v>
      </c>
      <c r="G52" s="37">
        <v>6</v>
      </c>
      <c r="H52" s="62">
        <v>2.7</v>
      </c>
      <c r="I52" s="62">
        <v>2.88</v>
      </c>
      <c r="J52" s="37">
        <v>182</v>
      </c>
      <c r="K52" s="37" t="s">
        <v>84</v>
      </c>
      <c r="L52" s="37" t="s">
        <v>45</v>
      </c>
      <c r="M52" s="38" t="s">
        <v>100</v>
      </c>
      <c r="N52" s="38"/>
      <c r="O52" s="37">
        <v>50</v>
      </c>
      <c r="P52" s="58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21"/>
      <c r="R52" s="421"/>
      <c r="S52" s="421"/>
      <c r="T52" s="42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130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  <c r="M53" s="426"/>
      <c r="N53" s="426"/>
      <c r="O53" s="427"/>
      <c r="P53" s="423" t="s">
        <v>40</v>
      </c>
      <c r="Q53" s="424"/>
      <c r="R53" s="424"/>
      <c r="S53" s="424"/>
      <c r="T53" s="424"/>
      <c r="U53" s="424"/>
      <c r="V53" s="425"/>
      <c r="W53" s="42" t="s">
        <v>39</v>
      </c>
      <c r="X53" s="43">
        <f>IFERROR(X49/H49,"0")+IFERROR(X50/H50,"0")+IFERROR(X51/H51,"0")+IFERROR(X52/H52,"0")</f>
        <v>0</v>
      </c>
      <c r="Y53" s="43">
        <f>IFERROR(Y49/H49,"0")+IFERROR(Y50/H50,"0")+IFERROR(Y51/H51,"0")+IFERROR(Y52/H52,"0")</f>
        <v>0</v>
      </c>
      <c r="Z53" s="43">
        <f>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426"/>
      <c r="B54" s="426"/>
      <c r="C54" s="426"/>
      <c r="D54" s="426"/>
      <c r="E54" s="426"/>
      <c r="F54" s="426"/>
      <c r="G54" s="426"/>
      <c r="H54" s="426"/>
      <c r="I54" s="426"/>
      <c r="J54" s="426"/>
      <c r="K54" s="426"/>
      <c r="L54" s="426"/>
      <c r="M54" s="426"/>
      <c r="N54" s="426"/>
      <c r="O54" s="427"/>
      <c r="P54" s="423" t="s">
        <v>40</v>
      </c>
      <c r="Q54" s="424"/>
      <c r="R54" s="424"/>
      <c r="S54" s="424"/>
      <c r="T54" s="424"/>
      <c r="U54" s="424"/>
      <c r="V54" s="425"/>
      <c r="W54" s="42" t="s">
        <v>0</v>
      </c>
      <c r="X54" s="43">
        <f>IFERROR(SUM(X49:X52),"0")</f>
        <v>0</v>
      </c>
      <c r="Y54" s="43">
        <f>IFERROR(SUM(Y49:Y52),"0")</f>
        <v>0</v>
      </c>
      <c r="Z54" s="42"/>
      <c r="AA54" s="67"/>
      <c r="AB54" s="67"/>
      <c r="AC54" s="67"/>
    </row>
    <row r="55" spans="1:68" ht="14.25" customHeight="1" x14ac:dyDescent="0.25">
      <c r="A55" s="418" t="s">
        <v>138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418"/>
      <c r="AA55" s="66"/>
      <c r="AB55" s="66"/>
      <c r="AC55" s="80"/>
    </row>
    <row r="56" spans="1:68" ht="27" customHeight="1" x14ac:dyDescent="0.25">
      <c r="A56" s="63" t="s">
        <v>139</v>
      </c>
      <c r="B56" s="63" t="s">
        <v>140</v>
      </c>
      <c r="C56" s="36">
        <v>4301060455</v>
      </c>
      <c r="D56" s="419">
        <v>4680115881532</v>
      </c>
      <c r="E56" s="419"/>
      <c r="F56" s="62">
        <v>1.3</v>
      </c>
      <c r="G56" s="37">
        <v>6</v>
      </c>
      <c r="H56" s="62">
        <v>7.8</v>
      </c>
      <c r="I56" s="62">
        <v>8.2349999999999994</v>
      </c>
      <c r="J56" s="37">
        <v>64</v>
      </c>
      <c r="K56" s="37" t="s">
        <v>101</v>
      </c>
      <c r="L56" s="37" t="s">
        <v>45</v>
      </c>
      <c r="M56" s="38" t="s">
        <v>123</v>
      </c>
      <c r="N56" s="38"/>
      <c r="O56" s="37">
        <v>30</v>
      </c>
      <c r="P56" s="5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21"/>
      <c r="R56" s="421"/>
      <c r="S56" s="421"/>
      <c r="T56" s="42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IFERROR(IF(Y56=0,"",ROUNDUP(Y56/H56,0)*0.01898),"")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4301060351</v>
      </c>
      <c r="D57" s="419">
        <v>4680115881464</v>
      </c>
      <c r="E57" s="419"/>
      <c r="F57" s="62">
        <v>0.4</v>
      </c>
      <c r="G57" s="37">
        <v>6</v>
      </c>
      <c r="H57" s="62">
        <v>2.4</v>
      </c>
      <c r="I57" s="62">
        <v>2.61</v>
      </c>
      <c r="J57" s="37">
        <v>132</v>
      </c>
      <c r="K57" s="37" t="s">
        <v>105</v>
      </c>
      <c r="L57" s="37" t="s">
        <v>45</v>
      </c>
      <c r="M57" s="38" t="s">
        <v>104</v>
      </c>
      <c r="N57" s="38"/>
      <c r="O57" s="37">
        <v>30</v>
      </c>
      <c r="P57" s="5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21"/>
      <c r="R57" s="421"/>
      <c r="S57" s="421"/>
      <c r="T57" s="42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426"/>
      <c r="B58" s="426"/>
      <c r="C58" s="426"/>
      <c r="D58" s="426"/>
      <c r="E58" s="426"/>
      <c r="F58" s="426"/>
      <c r="G58" s="426"/>
      <c r="H58" s="426"/>
      <c r="I58" s="426"/>
      <c r="J58" s="426"/>
      <c r="K58" s="426"/>
      <c r="L58" s="426"/>
      <c r="M58" s="426"/>
      <c r="N58" s="426"/>
      <c r="O58" s="427"/>
      <c r="P58" s="423" t="s">
        <v>40</v>
      </c>
      <c r="Q58" s="424"/>
      <c r="R58" s="424"/>
      <c r="S58" s="424"/>
      <c r="T58" s="424"/>
      <c r="U58" s="424"/>
      <c r="V58" s="425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26"/>
      <c r="B59" s="426"/>
      <c r="C59" s="426"/>
      <c r="D59" s="426"/>
      <c r="E59" s="426"/>
      <c r="F59" s="426"/>
      <c r="G59" s="426"/>
      <c r="H59" s="426"/>
      <c r="I59" s="426"/>
      <c r="J59" s="426"/>
      <c r="K59" s="426"/>
      <c r="L59" s="426"/>
      <c r="M59" s="426"/>
      <c r="N59" s="426"/>
      <c r="O59" s="427"/>
      <c r="P59" s="423" t="s">
        <v>40</v>
      </c>
      <c r="Q59" s="424"/>
      <c r="R59" s="424"/>
      <c r="S59" s="424"/>
      <c r="T59" s="424"/>
      <c r="U59" s="424"/>
      <c r="V59" s="425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417" t="s">
        <v>145</v>
      </c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65"/>
      <c r="AB60" s="65"/>
      <c r="AC60" s="79"/>
    </row>
    <row r="61" spans="1:68" ht="14.25" customHeight="1" x14ac:dyDescent="0.25">
      <c r="A61" s="418" t="s">
        <v>96</v>
      </c>
      <c r="B61" s="418"/>
      <c r="C61" s="418"/>
      <c r="D61" s="418"/>
      <c r="E61" s="418"/>
      <c r="F61" s="418"/>
      <c r="G61" s="418"/>
      <c r="H61" s="418"/>
      <c r="I61" s="418"/>
      <c r="J61" s="418"/>
      <c r="K61" s="418"/>
      <c r="L61" s="418"/>
      <c r="M61" s="418"/>
      <c r="N61" s="418"/>
      <c r="O61" s="418"/>
      <c r="P61" s="418"/>
      <c r="Q61" s="418"/>
      <c r="R61" s="418"/>
      <c r="S61" s="418"/>
      <c r="T61" s="418"/>
      <c r="U61" s="418"/>
      <c r="V61" s="418"/>
      <c r="W61" s="418"/>
      <c r="X61" s="418"/>
      <c r="Y61" s="418"/>
      <c r="Z61" s="418"/>
      <c r="AA61" s="66"/>
      <c r="AB61" s="66"/>
      <c r="AC61" s="80"/>
    </row>
    <row r="62" spans="1:68" ht="27" customHeight="1" x14ac:dyDescent="0.25">
      <c r="A62" s="63" t="s">
        <v>146</v>
      </c>
      <c r="B62" s="63" t="s">
        <v>147</v>
      </c>
      <c r="C62" s="36">
        <v>4301011468</v>
      </c>
      <c r="D62" s="419">
        <v>4680115881327</v>
      </c>
      <c r="E62" s="419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101</v>
      </c>
      <c r="L62" s="37" t="s">
        <v>45</v>
      </c>
      <c r="M62" s="38" t="s">
        <v>123</v>
      </c>
      <c r="N62" s="38"/>
      <c r="O62" s="37">
        <v>50</v>
      </c>
      <c r="P62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21"/>
      <c r="R62" s="421"/>
      <c r="S62" s="421"/>
      <c r="T62" s="42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2" t="s">
        <v>148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149</v>
      </c>
      <c r="B63" s="63" t="s">
        <v>150</v>
      </c>
      <c r="C63" s="36">
        <v>4301011476</v>
      </c>
      <c r="D63" s="419">
        <v>4680115881518</v>
      </c>
      <c r="E63" s="419"/>
      <c r="F63" s="62">
        <v>0.4</v>
      </c>
      <c r="G63" s="37">
        <v>10</v>
      </c>
      <c r="H63" s="62">
        <v>4</v>
      </c>
      <c r="I63" s="62">
        <v>4.21</v>
      </c>
      <c r="J63" s="37">
        <v>132</v>
      </c>
      <c r="K63" s="37" t="s">
        <v>105</v>
      </c>
      <c r="L63" s="37" t="s">
        <v>45</v>
      </c>
      <c r="M63" s="38" t="s">
        <v>104</v>
      </c>
      <c r="N63" s="38"/>
      <c r="O63" s="37">
        <v>50</v>
      </c>
      <c r="P63" s="5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21"/>
      <c r="R63" s="421"/>
      <c r="S63" s="421"/>
      <c r="T63" s="42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4" t="s">
        <v>148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426"/>
      <c r="B64" s="426"/>
      <c r="C64" s="426"/>
      <c r="D64" s="426"/>
      <c r="E64" s="426"/>
      <c r="F64" s="426"/>
      <c r="G64" s="426"/>
      <c r="H64" s="426"/>
      <c r="I64" s="426"/>
      <c r="J64" s="426"/>
      <c r="K64" s="426"/>
      <c r="L64" s="426"/>
      <c r="M64" s="426"/>
      <c r="N64" s="426"/>
      <c r="O64" s="427"/>
      <c r="P64" s="423" t="s">
        <v>40</v>
      </c>
      <c r="Q64" s="424"/>
      <c r="R64" s="424"/>
      <c r="S64" s="424"/>
      <c r="T64" s="424"/>
      <c r="U64" s="424"/>
      <c r="V64" s="425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26"/>
      <c r="B65" s="426"/>
      <c r="C65" s="426"/>
      <c r="D65" s="426"/>
      <c r="E65" s="426"/>
      <c r="F65" s="426"/>
      <c r="G65" s="426"/>
      <c r="H65" s="426"/>
      <c r="I65" s="426"/>
      <c r="J65" s="426"/>
      <c r="K65" s="426"/>
      <c r="L65" s="426"/>
      <c r="M65" s="426"/>
      <c r="N65" s="426"/>
      <c r="O65" s="427"/>
      <c r="P65" s="423" t="s">
        <v>40</v>
      </c>
      <c r="Q65" s="424"/>
      <c r="R65" s="424"/>
      <c r="S65" s="424"/>
      <c r="T65" s="424"/>
      <c r="U65" s="424"/>
      <c r="V65" s="425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4.25" customHeight="1" x14ac:dyDescent="0.25">
      <c r="A66" s="418" t="s">
        <v>79</v>
      </c>
      <c r="B66" s="418"/>
      <c r="C66" s="418"/>
      <c r="D66" s="418"/>
      <c r="E66" s="418"/>
      <c r="F66" s="418"/>
      <c r="G66" s="418"/>
      <c r="H66" s="418"/>
      <c r="I66" s="418"/>
      <c r="J66" s="418"/>
      <c r="K66" s="418"/>
      <c r="L66" s="418"/>
      <c r="M66" s="418"/>
      <c r="N66" s="418"/>
      <c r="O66" s="418"/>
      <c r="P66" s="418"/>
      <c r="Q66" s="418"/>
      <c r="R66" s="418"/>
      <c r="S66" s="418"/>
      <c r="T66" s="418"/>
      <c r="U66" s="418"/>
      <c r="V66" s="418"/>
      <c r="W66" s="418"/>
      <c r="X66" s="418"/>
      <c r="Y66" s="418"/>
      <c r="Z66" s="418"/>
      <c r="AA66" s="66"/>
      <c r="AB66" s="66"/>
      <c r="AC66" s="80"/>
    </row>
    <row r="67" spans="1:68" ht="16.5" customHeight="1" x14ac:dyDescent="0.25">
      <c r="A67" s="63" t="s">
        <v>151</v>
      </c>
      <c r="B67" s="63" t="s">
        <v>152</v>
      </c>
      <c r="C67" s="36">
        <v>4301051437</v>
      </c>
      <c r="D67" s="419">
        <v>4607091386967</v>
      </c>
      <c r="E67" s="419"/>
      <c r="F67" s="62">
        <v>1.35</v>
      </c>
      <c r="G67" s="37">
        <v>6</v>
      </c>
      <c r="H67" s="62">
        <v>8.1</v>
      </c>
      <c r="I67" s="62">
        <v>8.6189999999999998</v>
      </c>
      <c r="J67" s="37">
        <v>64</v>
      </c>
      <c r="K67" s="37" t="s">
        <v>101</v>
      </c>
      <c r="L67" s="37" t="s">
        <v>45</v>
      </c>
      <c r="M67" s="38" t="s">
        <v>104</v>
      </c>
      <c r="N67" s="38"/>
      <c r="O67" s="37">
        <v>45</v>
      </c>
      <c r="P67" s="5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7" s="421"/>
      <c r="R67" s="421"/>
      <c r="S67" s="421"/>
      <c r="T67" s="42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26" t="s">
        <v>153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16.5" customHeight="1" x14ac:dyDescent="0.25">
      <c r="A68" s="63" t="s">
        <v>151</v>
      </c>
      <c r="B68" s="63" t="s">
        <v>154</v>
      </c>
      <c r="C68" s="36">
        <v>4301051712</v>
      </c>
      <c r="D68" s="419">
        <v>4607091386967</v>
      </c>
      <c r="E68" s="419"/>
      <c r="F68" s="62">
        <v>1.35</v>
      </c>
      <c r="G68" s="37">
        <v>6</v>
      </c>
      <c r="H68" s="62">
        <v>8.1</v>
      </c>
      <c r="I68" s="62">
        <v>8.6189999999999998</v>
      </c>
      <c r="J68" s="37">
        <v>64</v>
      </c>
      <c r="K68" s="37" t="s">
        <v>101</v>
      </c>
      <c r="L68" s="37" t="s">
        <v>45</v>
      </c>
      <c r="M68" s="38" t="s">
        <v>123</v>
      </c>
      <c r="N68" s="38"/>
      <c r="O68" s="37">
        <v>45</v>
      </c>
      <c r="P68" s="571" t="s">
        <v>155</v>
      </c>
      <c r="Q68" s="421"/>
      <c r="R68" s="421"/>
      <c r="S68" s="421"/>
      <c r="T68" s="42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28" t="s">
        <v>153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156</v>
      </c>
      <c r="B69" s="63" t="s">
        <v>157</v>
      </c>
      <c r="C69" s="36">
        <v>4301051718</v>
      </c>
      <c r="D69" s="419">
        <v>4607091385731</v>
      </c>
      <c r="E69" s="419"/>
      <c r="F69" s="62">
        <v>0.45</v>
      </c>
      <c r="G69" s="37">
        <v>6</v>
      </c>
      <c r="H69" s="62">
        <v>2.7</v>
      </c>
      <c r="I69" s="62">
        <v>2.952</v>
      </c>
      <c r="J69" s="37">
        <v>182</v>
      </c>
      <c r="K69" s="37" t="s">
        <v>84</v>
      </c>
      <c r="L69" s="37" t="s">
        <v>45</v>
      </c>
      <c r="M69" s="38" t="s">
        <v>123</v>
      </c>
      <c r="N69" s="38"/>
      <c r="O69" s="37">
        <v>45</v>
      </c>
      <c r="P69" s="57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9" s="421"/>
      <c r="R69" s="421"/>
      <c r="S69" s="421"/>
      <c r="T69" s="42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0" t="s">
        <v>153</v>
      </c>
      <c r="AG69" s="78"/>
      <c r="AJ69" s="84" t="s">
        <v>45</v>
      </c>
      <c r="AK69" s="84">
        <v>0</v>
      </c>
      <c r="BB69" s="131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16.5" customHeight="1" x14ac:dyDescent="0.25">
      <c r="A70" s="63" t="s">
        <v>158</v>
      </c>
      <c r="B70" s="63" t="s">
        <v>159</v>
      </c>
      <c r="C70" s="36">
        <v>4301051438</v>
      </c>
      <c r="D70" s="419">
        <v>4680115880894</v>
      </c>
      <c r="E70" s="419"/>
      <c r="F70" s="62">
        <v>0.33</v>
      </c>
      <c r="G70" s="37">
        <v>6</v>
      </c>
      <c r="H70" s="62">
        <v>1.98</v>
      </c>
      <c r="I70" s="62">
        <v>2.238</v>
      </c>
      <c r="J70" s="37">
        <v>182</v>
      </c>
      <c r="K70" s="37" t="s">
        <v>84</v>
      </c>
      <c r="L70" s="37" t="s">
        <v>45</v>
      </c>
      <c r="M70" s="38" t="s">
        <v>104</v>
      </c>
      <c r="N70" s="38"/>
      <c r="O70" s="37">
        <v>45</v>
      </c>
      <c r="P70" s="5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0" s="421"/>
      <c r="R70" s="421"/>
      <c r="S70" s="421"/>
      <c r="T70" s="42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32" t="s">
        <v>160</v>
      </c>
      <c r="AG70" s="78"/>
      <c r="AJ70" s="84" t="s">
        <v>45</v>
      </c>
      <c r="AK70" s="84">
        <v>0</v>
      </c>
      <c r="BB70" s="133" t="s">
        <v>67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426"/>
      <c r="B71" s="426"/>
      <c r="C71" s="426"/>
      <c r="D71" s="426"/>
      <c r="E71" s="426"/>
      <c r="F71" s="426"/>
      <c r="G71" s="426"/>
      <c r="H71" s="426"/>
      <c r="I71" s="426"/>
      <c r="J71" s="426"/>
      <c r="K71" s="426"/>
      <c r="L71" s="426"/>
      <c r="M71" s="426"/>
      <c r="N71" s="426"/>
      <c r="O71" s="427"/>
      <c r="P71" s="423" t="s">
        <v>40</v>
      </c>
      <c r="Q71" s="424"/>
      <c r="R71" s="424"/>
      <c r="S71" s="424"/>
      <c r="T71" s="424"/>
      <c r="U71" s="424"/>
      <c r="V71" s="425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426"/>
      <c r="B72" s="426"/>
      <c r="C72" s="426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7"/>
      <c r="P72" s="423" t="s">
        <v>40</v>
      </c>
      <c r="Q72" s="424"/>
      <c r="R72" s="424"/>
      <c r="S72" s="424"/>
      <c r="T72" s="424"/>
      <c r="U72" s="424"/>
      <c r="V72" s="425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6.5" customHeight="1" x14ac:dyDescent="0.25">
      <c r="A73" s="417" t="s">
        <v>161</v>
      </c>
      <c r="B73" s="417"/>
      <c r="C73" s="417"/>
      <c r="D73" s="417"/>
      <c r="E73" s="417"/>
      <c r="F73" s="417"/>
      <c r="G73" s="417"/>
      <c r="H73" s="417"/>
      <c r="I73" s="417"/>
      <c r="J73" s="417"/>
      <c r="K73" s="417"/>
      <c r="L73" s="417"/>
      <c r="M73" s="417"/>
      <c r="N73" s="417"/>
      <c r="O73" s="417"/>
      <c r="P73" s="417"/>
      <c r="Q73" s="417"/>
      <c r="R73" s="417"/>
      <c r="S73" s="417"/>
      <c r="T73" s="417"/>
      <c r="U73" s="417"/>
      <c r="V73" s="417"/>
      <c r="W73" s="417"/>
      <c r="X73" s="417"/>
      <c r="Y73" s="417"/>
      <c r="Z73" s="417"/>
      <c r="AA73" s="65"/>
      <c r="AB73" s="65"/>
      <c r="AC73" s="79"/>
    </row>
    <row r="74" spans="1:68" ht="14.25" customHeight="1" x14ac:dyDescent="0.25">
      <c r="A74" s="418" t="s">
        <v>96</v>
      </c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66"/>
      <c r="AB74" s="66"/>
      <c r="AC74" s="80"/>
    </row>
    <row r="75" spans="1:68" ht="16.5" customHeight="1" x14ac:dyDescent="0.25">
      <c r="A75" s="63" t="s">
        <v>162</v>
      </c>
      <c r="B75" s="63" t="s">
        <v>163</v>
      </c>
      <c r="C75" s="36">
        <v>4301011514</v>
      </c>
      <c r="D75" s="419">
        <v>4680115882133</v>
      </c>
      <c r="E75" s="419"/>
      <c r="F75" s="62">
        <v>1.35</v>
      </c>
      <c r="G75" s="37">
        <v>8</v>
      </c>
      <c r="H75" s="62">
        <v>10.8</v>
      </c>
      <c r="I75" s="62">
        <v>11.234999999999999</v>
      </c>
      <c r="J75" s="37">
        <v>64</v>
      </c>
      <c r="K75" s="37" t="s">
        <v>101</v>
      </c>
      <c r="L75" s="37" t="s">
        <v>45</v>
      </c>
      <c r="M75" s="38" t="s">
        <v>100</v>
      </c>
      <c r="N75" s="38"/>
      <c r="O75" s="37">
        <v>50</v>
      </c>
      <c r="P75" s="5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5" s="421"/>
      <c r="R75" s="421"/>
      <c r="S75" s="421"/>
      <c r="T75" s="42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4" t="s">
        <v>164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165</v>
      </c>
      <c r="B76" s="63" t="s">
        <v>166</v>
      </c>
      <c r="C76" s="36">
        <v>4301011417</v>
      </c>
      <c r="D76" s="419">
        <v>4680115880269</v>
      </c>
      <c r="E76" s="419"/>
      <c r="F76" s="62">
        <v>0.375</v>
      </c>
      <c r="G76" s="37">
        <v>10</v>
      </c>
      <c r="H76" s="62">
        <v>3.75</v>
      </c>
      <c r="I76" s="62">
        <v>3.96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5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6" s="421"/>
      <c r="R76" s="421"/>
      <c r="S76" s="421"/>
      <c r="T76" s="42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164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167</v>
      </c>
      <c r="B77" s="63" t="s">
        <v>168</v>
      </c>
      <c r="C77" s="36">
        <v>4301011415</v>
      </c>
      <c r="D77" s="419">
        <v>4680115880429</v>
      </c>
      <c r="E77" s="419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105</v>
      </c>
      <c r="L77" s="37" t="s">
        <v>45</v>
      </c>
      <c r="M77" s="38" t="s">
        <v>104</v>
      </c>
      <c r="N77" s="38"/>
      <c r="O77" s="37">
        <v>50</v>
      </c>
      <c r="P77" s="5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7" s="421"/>
      <c r="R77" s="421"/>
      <c r="S77" s="421"/>
      <c r="T77" s="42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38" t="s">
        <v>164</v>
      </c>
      <c r="AG77" s="78"/>
      <c r="AJ77" s="84" t="s">
        <v>45</v>
      </c>
      <c r="AK77" s="84">
        <v>0</v>
      </c>
      <c r="BB77" s="139" t="s">
        <v>67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169</v>
      </c>
      <c r="B78" s="63" t="s">
        <v>170</v>
      </c>
      <c r="C78" s="36">
        <v>4301011462</v>
      </c>
      <c r="D78" s="419">
        <v>4680115881457</v>
      </c>
      <c r="E78" s="419"/>
      <c r="F78" s="62">
        <v>0.75</v>
      </c>
      <c r="G78" s="37">
        <v>6</v>
      </c>
      <c r="H78" s="62">
        <v>4.5</v>
      </c>
      <c r="I78" s="62">
        <v>4.71</v>
      </c>
      <c r="J78" s="37">
        <v>132</v>
      </c>
      <c r="K78" s="37" t="s">
        <v>105</v>
      </c>
      <c r="L78" s="37" t="s">
        <v>45</v>
      </c>
      <c r="M78" s="38" t="s">
        <v>104</v>
      </c>
      <c r="N78" s="38"/>
      <c r="O78" s="37">
        <v>50</v>
      </c>
      <c r="P78" s="5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8" s="421"/>
      <c r="R78" s="421"/>
      <c r="S78" s="421"/>
      <c r="T78" s="422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0" t="s">
        <v>164</v>
      </c>
      <c r="AG78" s="78"/>
      <c r="AJ78" s="84" t="s">
        <v>45</v>
      </c>
      <c r="AK78" s="84">
        <v>0</v>
      </c>
      <c r="BB78" s="141" t="s">
        <v>67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426"/>
      <c r="B79" s="426"/>
      <c r="C79" s="426"/>
      <c r="D79" s="426"/>
      <c r="E79" s="426"/>
      <c r="F79" s="426"/>
      <c r="G79" s="426"/>
      <c r="H79" s="426"/>
      <c r="I79" s="426"/>
      <c r="J79" s="426"/>
      <c r="K79" s="426"/>
      <c r="L79" s="426"/>
      <c r="M79" s="426"/>
      <c r="N79" s="426"/>
      <c r="O79" s="427"/>
      <c r="P79" s="423" t="s">
        <v>40</v>
      </c>
      <c r="Q79" s="424"/>
      <c r="R79" s="424"/>
      <c r="S79" s="424"/>
      <c r="T79" s="424"/>
      <c r="U79" s="424"/>
      <c r="V79" s="425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426"/>
      <c r="B80" s="426"/>
      <c r="C80" s="426"/>
      <c r="D80" s="426"/>
      <c r="E80" s="426"/>
      <c r="F80" s="426"/>
      <c r="G80" s="426"/>
      <c r="H80" s="426"/>
      <c r="I80" s="426"/>
      <c r="J80" s="426"/>
      <c r="K80" s="426"/>
      <c r="L80" s="426"/>
      <c r="M80" s="426"/>
      <c r="N80" s="426"/>
      <c r="O80" s="427"/>
      <c r="P80" s="423" t="s">
        <v>40</v>
      </c>
      <c r="Q80" s="424"/>
      <c r="R80" s="424"/>
      <c r="S80" s="424"/>
      <c r="T80" s="424"/>
      <c r="U80" s="424"/>
      <c r="V80" s="425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418" t="s">
        <v>127</v>
      </c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18"/>
      <c r="S81" s="418"/>
      <c r="T81" s="418"/>
      <c r="U81" s="418"/>
      <c r="V81" s="418"/>
      <c r="W81" s="418"/>
      <c r="X81" s="418"/>
      <c r="Y81" s="418"/>
      <c r="Z81" s="418"/>
      <c r="AA81" s="66"/>
      <c r="AB81" s="66"/>
      <c r="AC81" s="80"/>
    </row>
    <row r="82" spans="1:68" ht="16.5" customHeight="1" x14ac:dyDescent="0.25">
      <c r="A82" s="63" t="s">
        <v>171</v>
      </c>
      <c r="B82" s="63" t="s">
        <v>172</v>
      </c>
      <c r="C82" s="36">
        <v>4301020345</v>
      </c>
      <c r="D82" s="419">
        <v>4680115881488</v>
      </c>
      <c r="E82" s="419"/>
      <c r="F82" s="62">
        <v>1.35</v>
      </c>
      <c r="G82" s="37">
        <v>8</v>
      </c>
      <c r="H82" s="62">
        <v>10.8</v>
      </c>
      <c r="I82" s="62">
        <v>11.234999999999999</v>
      </c>
      <c r="J82" s="37">
        <v>64</v>
      </c>
      <c r="K82" s="37" t="s">
        <v>101</v>
      </c>
      <c r="L82" s="37" t="s">
        <v>45</v>
      </c>
      <c r="M82" s="38" t="s">
        <v>100</v>
      </c>
      <c r="N82" s="38"/>
      <c r="O82" s="37">
        <v>55</v>
      </c>
      <c r="P82" s="5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2" s="421"/>
      <c r="R82" s="421"/>
      <c r="S82" s="421"/>
      <c r="T82" s="42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IFERROR(IF(Y82=0,"",ROUNDUP(Y82/H82,0)*0.01898),"")</f>
        <v/>
      </c>
      <c r="AA82" s="68" t="s">
        <v>45</v>
      </c>
      <c r="AB82" s="69" t="s">
        <v>45</v>
      </c>
      <c r="AC82" s="142" t="s">
        <v>173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174</v>
      </c>
      <c r="B83" s="63" t="s">
        <v>175</v>
      </c>
      <c r="C83" s="36">
        <v>4301020346</v>
      </c>
      <c r="D83" s="419">
        <v>4680115882775</v>
      </c>
      <c r="E83" s="419"/>
      <c r="F83" s="62">
        <v>0.3</v>
      </c>
      <c r="G83" s="37">
        <v>8</v>
      </c>
      <c r="H83" s="62">
        <v>2.4</v>
      </c>
      <c r="I83" s="62">
        <v>2.5</v>
      </c>
      <c r="J83" s="37">
        <v>234</v>
      </c>
      <c r="K83" s="37" t="s">
        <v>176</v>
      </c>
      <c r="L83" s="37" t="s">
        <v>45</v>
      </c>
      <c r="M83" s="38" t="s">
        <v>100</v>
      </c>
      <c r="N83" s="38"/>
      <c r="O83" s="37">
        <v>55</v>
      </c>
      <c r="P83" s="5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3" s="421"/>
      <c r="R83" s="421"/>
      <c r="S83" s="421"/>
      <c r="T83" s="42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44" t="s">
        <v>173</v>
      </c>
      <c r="AG83" s="78"/>
      <c r="AJ83" s="84" t="s">
        <v>45</v>
      </c>
      <c r="AK83" s="84">
        <v>0</v>
      </c>
      <c r="BB83" s="145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177</v>
      </c>
      <c r="B84" s="63" t="s">
        <v>178</v>
      </c>
      <c r="C84" s="36">
        <v>4301020344</v>
      </c>
      <c r="D84" s="419">
        <v>4680115880658</v>
      </c>
      <c r="E84" s="419"/>
      <c r="F84" s="62">
        <v>0.4</v>
      </c>
      <c r="G84" s="37">
        <v>6</v>
      </c>
      <c r="H84" s="62">
        <v>2.4</v>
      </c>
      <c r="I84" s="62">
        <v>2.58</v>
      </c>
      <c r="J84" s="37">
        <v>182</v>
      </c>
      <c r="K84" s="37" t="s">
        <v>84</v>
      </c>
      <c r="L84" s="37" t="s">
        <v>45</v>
      </c>
      <c r="M84" s="38" t="s">
        <v>100</v>
      </c>
      <c r="N84" s="38"/>
      <c r="O84" s="37">
        <v>55</v>
      </c>
      <c r="P84" s="5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4" s="421"/>
      <c r="R84" s="421"/>
      <c r="S84" s="421"/>
      <c r="T84" s="42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IFERROR(IF(Y84=0,"",ROUNDUP(Y84/H84,0)*0.00651),"")</f>
        <v/>
      </c>
      <c r="AA84" s="68" t="s">
        <v>45</v>
      </c>
      <c r="AB84" s="69" t="s">
        <v>45</v>
      </c>
      <c r="AC84" s="146" t="s">
        <v>173</v>
      </c>
      <c r="AG84" s="78"/>
      <c r="AJ84" s="84" t="s">
        <v>45</v>
      </c>
      <c r="AK84" s="84">
        <v>0</v>
      </c>
      <c r="BB84" s="147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426"/>
      <c r="B85" s="426"/>
      <c r="C85" s="426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7"/>
      <c r="P85" s="423" t="s">
        <v>40</v>
      </c>
      <c r="Q85" s="424"/>
      <c r="R85" s="424"/>
      <c r="S85" s="424"/>
      <c r="T85" s="424"/>
      <c r="U85" s="424"/>
      <c r="V85" s="425"/>
      <c r="W85" s="42" t="s">
        <v>39</v>
      </c>
      <c r="X85" s="43">
        <f>IFERROR(X82/H82,"0")+IFERROR(X83/H83,"0")+IFERROR(X84/H84,"0")</f>
        <v>0</v>
      </c>
      <c r="Y85" s="43">
        <f>IFERROR(Y82/H82,"0")+IFERROR(Y83/H83,"0")+IFERROR(Y84/H84,"0")</f>
        <v>0</v>
      </c>
      <c r="Z85" s="43">
        <f>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426"/>
      <c r="B86" s="426"/>
      <c r="C86" s="426"/>
      <c r="D86" s="426"/>
      <c r="E86" s="426"/>
      <c r="F86" s="426"/>
      <c r="G86" s="426"/>
      <c r="H86" s="426"/>
      <c r="I86" s="426"/>
      <c r="J86" s="426"/>
      <c r="K86" s="426"/>
      <c r="L86" s="426"/>
      <c r="M86" s="426"/>
      <c r="N86" s="426"/>
      <c r="O86" s="427"/>
      <c r="P86" s="423" t="s">
        <v>40</v>
      </c>
      <c r="Q86" s="424"/>
      <c r="R86" s="424"/>
      <c r="S86" s="424"/>
      <c r="T86" s="424"/>
      <c r="U86" s="424"/>
      <c r="V86" s="425"/>
      <c r="W86" s="42" t="s">
        <v>0</v>
      </c>
      <c r="X86" s="43">
        <f>IFERROR(SUM(X82:X84),"0")</f>
        <v>0</v>
      </c>
      <c r="Y86" s="43">
        <f>IFERROR(SUM(Y82:Y84),"0")</f>
        <v>0</v>
      </c>
      <c r="Z86" s="42"/>
      <c r="AA86" s="67"/>
      <c r="AB86" s="67"/>
      <c r="AC86" s="67"/>
    </row>
    <row r="87" spans="1:68" ht="14.25" customHeight="1" x14ac:dyDescent="0.25">
      <c r="A87" s="418" t="s">
        <v>79</v>
      </c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8"/>
      <c r="N87" s="418"/>
      <c r="O87" s="418"/>
      <c r="P87" s="418"/>
      <c r="Q87" s="418"/>
      <c r="R87" s="418"/>
      <c r="S87" s="418"/>
      <c r="T87" s="418"/>
      <c r="U87" s="418"/>
      <c r="V87" s="418"/>
      <c r="W87" s="418"/>
      <c r="X87" s="418"/>
      <c r="Y87" s="418"/>
      <c r="Z87" s="418"/>
      <c r="AA87" s="66"/>
      <c r="AB87" s="66"/>
      <c r="AC87" s="80"/>
    </row>
    <row r="88" spans="1:68" ht="16.5" customHeight="1" x14ac:dyDescent="0.25">
      <c r="A88" s="63" t="s">
        <v>179</v>
      </c>
      <c r="B88" s="63" t="s">
        <v>180</v>
      </c>
      <c r="C88" s="36">
        <v>4301051724</v>
      </c>
      <c r="D88" s="419">
        <v>4607091385168</v>
      </c>
      <c r="E88" s="419"/>
      <c r="F88" s="62">
        <v>1.35</v>
      </c>
      <c r="G88" s="37">
        <v>6</v>
      </c>
      <c r="H88" s="62">
        <v>8.1</v>
      </c>
      <c r="I88" s="62">
        <v>8.6129999999999995</v>
      </c>
      <c r="J88" s="37">
        <v>64</v>
      </c>
      <c r="K88" s="37" t="s">
        <v>101</v>
      </c>
      <c r="L88" s="37" t="s">
        <v>45</v>
      </c>
      <c r="M88" s="38" t="s">
        <v>123</v>
      </c>
      <c r="N88" s="38"/>
      <c r="O88" s="37">
        <v>45</v>
      </c>
      <c r="P88" s="5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8" s="421"/>
      <c r="R88" s="421"/>
      <c r="S88" s="421"/>
      <c r="T88" s="42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48" t="s">
        <v>181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182</v>
      </c>
      <c r="B89" s="63" t="s">
        <v>183</v>
      </c>
      <c r="C89" s="36">
        <v>4301051730</v>
      </c>
      <c r="D89" s="419">
        <v>4607091383256</v>
      </c>
      <c r="E89" s="419"/>
      <c r="F89" s="62">
        <v>0.33</v>
      </c>
      <c r="G89" s="37">
        <v>6</v>
      </c>
      <c r="H89" s="62">
        <v>1.98</v>
      </c>
      <c r="I89" s="62">
        <v>2.226</v>
      </c>
      <c r="J89" s="37">
        <v>182</v>
      </c>
      <c r="K89" s="37" t="s">
        <v>84</v>
      </c>
      <c r="L89" s="37" t="s">
        <v>45</v>
      </c>
      <c r="M89" s="38" t="s">
        <v>123</v>
      </c>
      <c r="N89" s="38"/>
      <c r="O89" s="37">
        <v>45</v>
      </c>
      <c r="P89" s="5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9" s="421"/>
      <c r="R89" s="421"/>
      <c r="S89" s="421"/>
      <c r="T89" s="42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IFERROR(IF(Y89=0,"",ROUNDUP(Y89/H89,0)*0.00651),"")</f>
        <v/>
      </c>
      <c r="AA89" s="68" t="s">
        <v>45</v>
      </c>
      <c r="AB89" s="69" t="s">
        <v>45</v>
      </c>
      <c r="AC89" s="150" t="s">
        <v>181</v>
      </c>
      <c r="AG89" s="78"/>
      <c r="AJ89" s="84" t="s">
        <v>45</v>
      </c>
      <c r="AK89" s="84">
        <v>0</v>
      </c>
      <c r="BB89" s="151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184</v>
      </c>
      <c r="B90" s="63" t="s">
        <v>185</v>
      </c>
      <c r="C90" s="36">
        <v>4301051721</v>
      </c>
      <c r="D90" s="419">
        <v>4607091385748</v>
      </c>
      <c r="E90" s="419"/>
      <c r="F90" s="62">
        <v>0.45</v>
      </c>
      <c r="G90" s="37">
        <v>6</v>
      </c>
      <c r="H90" s="62">
        <v>2.7</v>
      </c>
      <c r="I90" s="62">
        <v>2.952</v>
      </c>
      <c r="J90" s="37">
        <v>182</v>
      </c>
      <c r="K90" s="37" t="s">
        <v>84</v>
      </c>
      <c r="L90" s="37" t="s">
        <v>45</v>
      </c>
      <c r="M90" s="38" t="s">
        <v>123</v>
      </c>
      <c r="N90" s="38"/>
      <c r="O90" s="37">
        <v>45</v>
      </c>
      <c r="P90" s="5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0" s="421"/>
      <c r="R90" s="421"/>
      <c r="S90" s="421"/>
      <c r="T90" s="42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52" t="s">
        <v>181</v>
      </c>
      <c r="AG90" s="78"/>
      <c r="AJ90" s="84" t="s">
        <v>45</v>
      </c>
      <c r="AK90" s="84">
        <v>0</v>
      </c>
      <c r="BB90" s="153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x14ac:dyDescent="0.2">
      <c r="A91" s="426"/>
      <c r="B91" s="426"/>
      <c r="C91" s="426"/>
      <c r="D91" s="426"/>
      <c r="E91" s="426"/>
      <c r="F91" s="426"/>
      <c r="G91" s="426"/>
      <c r="H91" s="426"/>
      <c r="I91" s="426"/>
      <c r="J91" s="426"/>
      <c r="K91" s="426"/>
      <c r="L91" s="426"/>
      <c r="M91" s="426"/>
      <c r="N91" s="426"/>
      <c r="O91" s="427"/>
      <c r="P91" s="423" t="s">
        <v>40</v>
      </c>
      <c r="Q91" s="424"/>
      <c r="R91" s="424"/>
      <c r="S91" s="424"/>
      <c r="T91" s="424"/>
      <c r="U91" s="424"/>
      <c r="V91" s="425"/>
      <c r="W91" s="42" t="s">
        <v>39</v>
      </c>
      <c r="X91" s="43">
        <f>IFERROR(X88/H88,"0")+IFERROR(X89/H89,"0")+IFERROR(X90/H90,"0")</f>
        <v>0</v>
      </c>
      <c r="Y91" s="43">
        <f>IFERROR(Y88/H88,"0")+IFERROR(Y89/H89,"0")+IFERROR(Y90/H90,"0")</f>
        <v>0</v>
      </c>
      <c r="Z91" s="43">
        <f>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426"/>
      <c r="B92" s="426"/>
      <c r="C92" s="426"/>
      <c r="D92" s="426"/>
      <c r="E92" s="426"/>
      <c r="F92" s="426"/>
      <c r="G92" s="426"/>
      <c r="H92" s="426"/>
      <c r="I92" s="426"/>
      <c r="J92" s="426"/>
      <c r="K92" s="426"/>
      <c r="L92" s="426"/>
      <c r="M92" s="426"/>
      <c r="N92" s="426"/>
      <c r="O92" s="427"/>
      <c r="P92" s="423" t="s">
        <v>40</v>
      </c>
      <c r="Q92" s="424"/>
      <c r="R92" s="424"/>
      <c r="S92" s="424"/>
      <c r="T92" s="424"/>
      <c r="U92" s="424"/>
      <c r="V92" s="425"/>
      <c r="W92" s="42" t="s">
        <v>0</v>
      </c>
      <c r="X92" s="43">
        <f>IFERROR(SUM(X88:X90),"0")</f>
        <v>0</v>
      </c>
      <c r="Y92" s="43">
        <f>IFERROR(SUM(Y88:Y90),"0")</f>
        <v>0</v>
      </c>
      <c r="Z92" s="42"/>
      <c r="AA92" s="67"/>
      <c r="AB92" s="67"/>
      <c r="AC92" s="67"/>
    </row>
    <row r="93" spans="1:68" ht="14.25" customHeight="1" x14ac:dyDescent="0.25">
      <c r="A93" s="418" t="s">
        <v>138</v>
      </c>
      <c r="B93" s="418"/>
      <c r="C93" s="418"/>
      <c r="D93" s="418"/>
      <c r="E93" s="418"/>
      <c r="F93" s="418"/>
      <c r="G93" s="418"/>
      <c r="H93" s="418"/>
      <c r="I93" s="418"/>
      <c r="J93" s="418"/>
      <c r="K93" s="418"/>
      <c r="L93" s="418"/>
      <c r="M93" s="418"/>
      <c r="N93" s="418"/>
      <c r="O93" s="418"/>
      <c r="P93" s="418"/>
      <c r="Q93" s="418"/>
      <c r="R93" s="418"/>
      <c r="S93" s="418"/>
      <c r="T93" s="418"/>
      <c r="U93" s="418"/>
      <c r="V93" s="418"/>
      <c r="W93" s="418"/>
      <c r="X93" s="418"/>
      <c r="Y93" s="418"/>
      <c r="Z93" s="418"/>
      <c r="AA93" s="66"/>
      <c r="AB93" s="66"/>
      <c r="AC93" s="80"/>
    </row>
    <row r="94" spans="1:68" ht="27" customHeight="1" x14ac:dyDescent="0.25">
      <c r="A94" s="63" t="s">
        <v>186</v>
      </c>
      <c r="B94" s="63" t="s">
        <v>187</v>
      </c>
      <c r="C94" s="36">
        <v>4301060317</v>
      </c>
      <c r="D94" s="419">
        <v>4680115880238</v>
      </c>
      <c r="E94" s="419"/>
      <c r="F94" s="62">
        <v>0.33</v>
      </c>
      <c r="G94" s="37">
        <v>6</v>
      </c>
      <c r="H94" s="62">
        <v>1.98</v>
      </c>
      <c r="I94" s="62">
        <v>2.238</v>
      </c>
      <c r="J94" s="37">
        <v>182</v>
      </c>
      <c r="K94" s="37" t="s">
        <v>84</v>
      </c>
      <c r="L94" s="37" t="s">
        <v>45</v>
      </c>
      <c r="M94" s="38" t="s">
        <v>104</v>
      </c>
      <c r="N94" s="38"/>
      <c r="O94" s="37">
        <v>40</v>
      </c>
      <c r="P94" s="5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4" s="421"/>
      <c r="R94" s="421"/>
      <c r="S94" s="421"/>
      <c r="T94" s="42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4" t="s">
        <v>188</v>
      </c>
      <c r="AG94" s="78"/>
      <c r="AJ94" s="84" t="s">
        <v>45</v>
      </c>
      <c r="AK94" s="84">
        <v>0</v>
      </c>
      <c r="BB94" s="155" t="s">
        <v>67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426"/>
      <c r="B95" s="426"/>
      <c r="C95" s="426"/>
      <c r="D95" s="426"/>
      <c r="E95" s="426"/>
      <c r="F95" s="426"/>
      <c r="G95" s="426"/>
      <c r="H95" s="426"/>
      <c r="I95" s="426"/>
      <c r="J95" s="426"/>
      <c r="K95" s="426"/>
      <c r="L95" s="426"/>
      <c r="M95" s="426"/>
      <c r="N95" s="426"/>
      <c r="O95" s="427"/>
      <c r="P95" s="423" t="s">
        <v>40</v>
      </c>
      <c r="Q95" s="424"/>
      <c r="R95" s="424"/>
      <c r="S95" s="424"/>
      <c r="T95" s="424"/>
      <c r="U95" s="424"/>
      <c r="V95" s="425"/>
      <c r="W95" s="42" t="s">
        <v>39</v>
      </c>
      <c r="X95" s="43">
        <f>IFERROR(X94/H94,"0")</f>
        <v>0</v>
      </c>
      <c r="Y95" s="43">
        <f>IFERROR(Y94/H94,"0")</f>
        <v>0</v>
      </c>
      <c r="Z95" s="43">
        <f>IFERROR(IF(Z94="",0,Z94),"0")</f>
        <v>0</v>
      </c>
      <c r="AA95" s="67"/>
      <c r="AB95" s="67"/>
      <c r="AC95" s="67"/>
    </row>
    <row r="96" spans="1:68" x14ac:dyDescent="0.2">
      <c r="A96" s="426"/>
      <c r="B96" s="426"/>
      <c r="C96" s="426"/>
      <c r="D96" s="426"/>
      <c r="E96" s="426"/>
      <c r="F96" s="426"/>
      <c r="G96" s="426"/>
      <c r="H96" s="426"/>
      <c r="I96" s="426"/>
      <c r="J96" s="426"/>
      <c r="K96" s="426"/>
      <c r="L96" s="426"/>
      <c r="M96" s="426"/>
      <c r="N96" s="426"/>
      <c r="O96" s="427"/>
      <c r="P96" s="423" t="s">
        <v>40</v>
      </c>
      <c r="Q96" s="424"/>
      <c r="R96" s="424"/>
      <c r="S96" s="424"/>
      <c r="T96" s="424"/>
      <c r="U96" s="424"/>
      <c r="V96" s="425"/>
      <c r="W96" s="42" t="s">
        <v>0</v>
      </c>
      <c r="X96" s="43">
        <f>IFERROR(SUM(X94:X94),"0")</f>
        <v>0</v>
      </c>
      <c r="Y96" s="43">
        <f>IFERROR(SUM(Y94:Y94),"0")</f>
        <v>0</v>
      </c>
      <c r="Z96" s="42"/>
      <c r="AA96" s="67"/>
      <c r="AB96" s="67"/>
      <c r="AC96" s="67"/>
    </row>
    <row r="97" spans="1:68" ht="16.5" customHeight="1" x14ac:dyDescent="0.25">
      <c r="A97" s="417" t="s">
        <v>94</v>
      </c>
      <c r="B97" s="417"/>
      <c r="C97" s="417"/>
      <c r="D97" s="417"/>
      <c r="E97" s="417"/>
      <c r="F97" s="417"/>
      <c r="G97" s="417"/>
      <c r="H97" s="417"/>
      <c r="I97" s="417"/>
      <c r="J97" s="417"/>
      <c r="K97" s="417"/>
      <c r="L97" s="417"/>
      <c r="M97" s="417"/>
      <c r="N97" s="417"/>
      <c r="O97" s="417"/>
      <c r="P97" s="417"/>
      <c r="Q97" s="417"/>
      <c r="R97" s="417"/>
      <c r="S97" s="417"/>
      <c r="T97" s="417"/>
      <c r="U97" s="417"/>
      <c r="V97" s="417"/>
      <c r="W97" s="417"/>
      <c r="X97" s="417"/>
      <c r="Y97" s="417"/>
      <c r="Z97" s="417"/>
      <c r="AA97" s="65"/>
      <c r="AB97" s="65"/>
      <c r="AC97" s="79"/>
    </row>
    <row r="98" spans="1:68" ht="14.25" customHeight="1" x14ac:dyDescent="0.25">
      <c r="A98" s="418" t="s">
        <v>96</v>
      </c>
      <c r="B98" s="418"/>
      <c r="C98" s="418"/>
      <c r="D98" s="418"/>
      <c r="E98" s="418"/>
      <c r="F98" s="418"/>
      <c r="G98" s="418"/>
      <c r="H98" s="418"/>
      <c r="I98" s="418"/>
      <c r="J98" s="418"/>
      <c r="K98" s="418"/>
      <c r="L98" s="418"/>
      <c r="M98" s="418"/>
      <c r="N98" s="418"/>
      <c r="O98" s="418"/>
      <c r="P98" s="418"/>
      <c r="Q98" s="418"/>
      <c r="R98" s="418"/>
      <c r="S98" s="418"/>
      <c r="T98" s="418"/>
      <c r="U98" s="418"/>
      <c r="V98" s="418"/>
      <c r="W98" s="418"/>
      <c r="X98" s="418"/>
      <c r="Y98" s="418"/>
      <c r="Z98" s="418"/>
      <c r="AA98" s="66"/>
      <c r="AB98" s="66"/>
      <c r="AC98" s="80"/>
    </row>
    <row r="99" spans="1:68" ht="27" customHeight="1" x14ac:dyDescent="0.25">
      <c r="A99" s="63" t="s">
        <v>189</v>
      </c>
      <c r="B99" s="63" t="s">
        <v>190</v>
      </c>
      <c r="C99" s="36">
        <v>4301011705</v>
      </c>
      <c r="D99" s="419">
        <v>4607091384604</v>
      </c>
      <c r="E99" s="419"/>
      <c r="F99" s="62">
        <v>0.4</v>
      </c>
      <c r="G99" s="37">
        <v>10</v>
      </c>
      <c r="H99" s="62">
        <v>4</v>
      </c>
      <c r="I99" s="62">
        <v>4.21</v>
      </c>
      <c r="J99" s="37">
        <v>132</v>
      </c>
      <c r="K99" s="37" t="s">
        <v>105</v>
      </c>
      <c r="L99" s="37" t="s">
        <v>45</v>
      </c>
      <c r="M99" s="38" t="s">
        <v>100</v>
      </c>
      <c r="N99" s="38"/>
      <c r="O99" s="37">
        <v>50</v>
      </c>
      <c r="P99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9" s="421"/>
      <c r="R99" s="421"/>
      <c r="S99" s="421"/>
      <c r="T99" s="42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IFERROR(IF(Y99=0,"",ROUNDUP(Y99/H99,0)*0.00902),"")</f>
        <v/>
      </c>
      <c r="AA99" s="68" t="s">
        <v>45</v>
      </c>
      <c r="AB99" s="69" t="s">
        <v>45</v>
      </c>
      <c r="AC99" s="156" t="s">
        <v>191</v>
      </c>
      <c r="AG99" s="78"/>
      <c r="AJ99" s="84" t="s">
        <v>45</v>
      </c>
      <c r="AK99" s="84">
        <v>0</v>
      </c>
      <c r="BB99" s="157" t="s">
        <v>67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426"/>
      <c r="B100" s="426"/>
      <c r="C100" s="426"/>
      <c r="D100" s="426"/>
      <c r="E100" s="426"/>
      <c r="F100" s="426"/>
      <c r="G100" s="426"/>
      <c r="H100" s="426"/>
      <c r="I100" s="426"/>
      <c r="J100" s="426"/>
      <c r="K100" s="426"/>
      <c r="L100" s="426"/>
      <c r="M100" s="426"/>
      <c r="N100" s="426"/>
      <c r="O100" s="427"/>
      <c r="P100" s="423" t="s">
        <v>40</v>
      </c>
      <c r="Q100" s="424"/>
      <c r="R100" s="424"/>
      <c r="S100" s="424"/>
      <c r="T100" s="424"/>
      <c r="U100" s="424"/>
      <c r="V100" s="425"/>
      <c r="W100" s="42" t="s">
        <v>39</v>
      </c>
      <c r="X100" s="43">
        <f>IFERROR(X99/H99,"0")</f>
        <v>0</v>
      </c>
      <c r="Y100" s="43">
        <f>IFERROR(Y99/H99,"0")</f>
        <v>0</v>
      </c>
      <c r="Z100" s="43">
        <f>IFERROR(IF(Z99="",0,Z99),"0")</f>
        <v>0</v>
      </c>
      <c r="AA100" s="67"/>
      <c r="AB100" s="67"/>
      <c r="AC100" s="67"/>
    </row>
    <row r="101" spans="1:68" x14ac:dyDescent="0.2">
      <c r="A101" s="426"/>
      <c r="B101" s="426"/>
      <c r="C101" s="426"/>
      <c r="D101" s="426"/>
      <c r="E101" s="426"/>
      <c r="F101" s="426"/>
      <c r="G101" s="426"/>
      <c r="H101" s="426"/>
      <c r="I101" s="426"/>
      <c r="J101" s="426"/>
      <c r="K101" s="426"/>
      <c r="L101" s="426"/>
      <c r="M101" s="426"/>
      <c r="N101" s="426"/>
      <c r="O101" s="427"/>
      <c r="P101" s="423" t="s">
        <v>40</v>
      </c>
      <c r="Q101" s="424"/>
      <c r="R101" s="424"/>
      <c r="S101" s="424"/>
      <c r="T101" s="424"/>
      <c r="U101" s="424"/>
      <c r="V101" s="425"/>
      <c r="W101" s="42" t="s">
        <v>0</v>
      </c>
      <c r="X101" s="43">
        <f>IFERROR(SUM(X99:X99),"0")</f>
        <v>0</v>
      </c>
      <c r="Y101" s="43">
        <f>IFERROR(SUM(Y99:Y99),"0")</f>
        <v>0</v>
      </c>
      <c r="Z101" s="42"/>
      <c r="AA101" s="67"/>
      <c r="AB101" s="67"/>
      <c r="AC101" s="67"/>
    </row>
    <row r="102" spans="1:68" ht="14.25" customHeight="1" x14ac:dyDescent="0.25">
      <c r="A102" s="418" t="s">
        <v>192</v>
      </c>
      <c r="B102" s="418"/>
      <c r="C102" s="418"/>
      <c r="D102" s="418"/>
      <c r="E102" s="418"/>
      <c r="F102" s="418"/>
      <c r="G102" s="418"/>
      <c r="H102" s="418"/>
      <c r="I102" s="418"/>
      <c r="J102" s="418"/>
      <c r="K102" s="418"/>
      <c r="L102" s="418"/>
      <c r="M102" s="418"/>
      <c r="N102" s="418"/>
      <c r="O102" s="418"/>
      <c r="P102" s="418"/>
      <c r="Q102" s="418"/>
      <c r="R102" s="418"/>
      <c r="S102" s="418"/>
      <c r="T102" s="418"/>
      <c r="U102" s="418"/>
      <c r="V102" s="418"/>
      <c r="W102" s="418"/>
      <c r="X102" s="418"/>
      <c r="Y102" s="418"/>
      <c r="Z102" s="418"/>
      <c r="AA102" s="66"/>
      <c r="AB102" s="66"/>
      <c r="AC102" s="80"/>
    </row>
    <row r="103" spans="1:68" ht="16.5" customHeight="1" x14ac:dyDescent="0.25">
      <c r="A103" s="63" t="s">
        <v>193</v>
      </c>
      <c r="B103" s="63" t="s">
        <v>194</v>
      </c>
      <c r="C103" s="36">
        <v>4301030895</v>
      </c>
      <c r="D103" s="419">
        <v>4607091387667</v>
      </c>
      <c r="E103" s="419"/>
      <c r="F103" s="62">
        <v>0.9</v>
      </c>
      <c r="G103" s="37">
        <v>10</v>
      </c>
      <c r="H103" s="62">
        <v>9</v>
      </c>
      <c r="I103" s="62">
        <v>9.5850000000000009</v>
      </c>
      <c r="J103" s="37">
        <v>64</v>
      </c>
      <c r="K103" s="37" t="s">
        <v>101</v>
      </c>
      <c r="L103" s="37" t="s">
        <v>45</v>
      </c>
      <c r="M103" s="38" t="s">
        <v>100</v>
      </c>
      <c r="N103" s="38"/>
      <c r="O103" s="37">
        <v>40</v>
      </c>
      <c r="P103" s="5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3" s="421"/>
      <c r="R103" s="421"/>
      <c r="S103" s="421"/>
      <c r="T103" s="42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58" t="s">
        <v>195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customHeight="1" x14ac:dyDescent="0.25">
      <c r="A104" s="63" t="s">
        <v>196</v>
      </c>
      <c r="B104" s="63" t="s">
        <v>197</v>
      </c>
      <c r="C104" s="36">
        <v>4301030961</v>
      </c>
      <c r="D104" s="419">
        <v>4607091387636</v>
      </c>
      <c r="E104" s="419"/>
      <c r="F104" s="62">
        <v>0.7</v>
      </c>
      <c r="G104" s="37">
        <v>6</v>
      </c>
      <c r="H104" s="62">
        <v>4.2</v>
      </c>
      <c r="I104" s="62">
        <v>4.47</v>
      </c>
      <c r="J104" s="37">
        <v>182</v>
      </c>
      <c r="K104" s="37" t="s">
        <v>84</v>
      </c>
      <c r="L104" s="37" t="s">
        <v>45</v>
      </c>
      <c r="M104" s="38" t="s">
        <v>83</v>
      </c>
      <c r="N104" s="38"/>
      <c r="O104" s="37">
        <v>40</v>
      </c>
      <c r="P104" s="5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4" s="421"/>
      <c r="R104" s="421"/>
      <c r="S104" s="421"/>
      <c r="T104" s="42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60" t="s">
        <v>198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199</v>
      </c>
      <c r="B105" s="63" t="s">
        <v>200</v>
      </c>
      <c r="C105" s="36">
        <v>4301030963</v>
      </c>
      <c r="D105" s="419">
        <v>4607091382426</v>
      </c>
      <c r="E105" s="419"/>
      <c r="F105" s="62">
        <v>0.9</v>
      </c>
      <c r="G105" s="37">
        <v>10</v>
      </c>
      <c r="H105" s="62">
        <v>9</v>
      </c>
      <c r="I105" s="62">
        <v>9.5850000000000009</v>
      </c>
      <c r="J105" s="37">
        <v>64</v>
      </c>
      <c r="K105" s="37" t="s">
        <v>101</v>
      </c>
      <c r="L105" s="37" t="s">
        <v>45</v>
      </c>
      <c r="M105" s="38" t="s">
        <v>83</v>
      </c>
      <c r="N105" s="38"/>
      <c r="O105" s="37">
        <v>40</v>
      </c>
      <c r="P105" s="5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5" s="421"/>
      <c r="R105" s="421"/>
      <c r="S105" s="421"/>
      <c r="T105" s="42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62" t="s">
        <v>201</v>
      </c>
      <c r="AG105" s="78"/>
      <c r="AJ105" s="84" t="s">
        <v>45</v>
      </c>
      <c r="AK105" s="84">
        <v>0</v>
      </c>
      <c r="BB105" s="163" t="s">
        <v>67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426"/>
      <c r="B106" s="426"/>
      <c r="C106" s="426"/>
      <c r="D106" s="426"/>
      <c r="E106" s="426"/>
      <c r="F106" s="426"/>
      <c r="G106" s="426"/>
      <c r="H106" s="426"/>
      <c r="I106" s="426"/>
      <c r="J106" s="426"/>
      <c r="K106" s="426"/>
      <c r="L106" s="426"/>
      <c r="M106" s="426"/>
      <c r="N106" s="426"/>
      <c r="O106" s="427"/>
      <c r="P106" s="423" t="s">
        <v>40</v>
      </c>
      <c r="Q106" s="424"/>
      <c r="R106" s="424"/>
      <c r="S106" s="424"/>
      <c r="T106" s="424"/>
      <c r="U106" s="424"/>
      <c r="V106" s="425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26"/>
      <c r="B107" s="426"/>
      <c r="C107" s="426"/>
      <c r="D107" s="426"/>
      <c r="E107" s="426"/>
      <c r="F107" s="426"/>
      <c r="G107" s="426"/>
      <c r="H107" s="426"/>
      <c r="I107" s="426"/>
      <c r="J107" s="426"/>
      <c r="K107" s="426"/>
      <c r="L107" s="426"/>
      <c r="M107" s="426"/>
      <c r="N107" s="426"/>
      <c r="O107" s="427"/>
      <c r="P107" s="423" t="s">
        <v>40</v>
      </c>
      <c r="Q107" s="424"/>
      <c r="R107" s="424"/>
      <c r="S107" s="424"/>
      <c r="T107" s="424"/>
      <c r="U107" s="424"/>
      <c r="V107" s="425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27.75" customHeight="1" x14ac:dyDescent="0.2">
      <c r="A108" s="416" t="s">
        <v>202</v>
      </c>
      <c r="B108" s="416"/>
      <c r="C108" s="416"/>
      <c r="D108" s="416"/>
      <c r="E108" s="416"/>
      <c r="F108" s="416"/>
      <c r="G108" s="416"/>
      <c r="H108" s="416"/>
      <c r="I108" s="416"/>
      <c r="J108" s="416"/>
      <c r="K108" s="416"/>
      <c r="L108" s="416"/>
      <c r="M108" s="416"/>
      <c r="N108" s="416"/>
      <c r="O108" s="416"/>
      <c r="P108" s="416"/>
      <c r="Q108" s="416"/>
      <c r="R108" s="416"/>
      <c r="S108" s="416"/>
      <c r="T108" s="416"/>
      <c r="U108" s="416"/>
      <c r="V108" s="416"/>
      <c r="W108" s="416"/>
      <c r="X108" s="416"/>
      <c r="Y108" s="416"/>
      <c r="Z108" s="416"/>
      <c r="AA108" s="54"/>
      <c r="AB108" s="54"/>
      <c r="AC108" s="54"/>
    </row>
    <row r="109" spans="1:68" ht="16.5" customHeight="1" x14ac:dyDescent="0.25">
      <c r="A109" s="417" t="s">
        <v>203</v>
      </c>
      <c r="B109" s="417"/>
      <c r="C109" s="417"/>
      <c r="D109" s="417"/>
      <c r="E109" s="417"/>
      <c r="F109" s="417"/>
      <c r="G109" s="417"/>
      <c r="H109" s="417"/>
      <c r="I109" s="417"/>
      <c r="J109" s="417"/>
      <c r="K109" s="417"/>
      <c r="L109" s="417"/>
      <c r="M109" s="417"/>
      <c r="N109" s="417"/>
      <c r="O109" s="417"/>
      <c r="P109" s="417"/>
      <c r="Q109" s="417"/>
      <c r="R109" s="417"/>
      <c r="S109" s="417"/>
      <c r="T109" s="417"/>
      <c r="U109" s="417"/>
      <c r="V109" s="417"/>
      <c r="W109" s="417"/>
      <c r="X109" s="417"/>
      <c r="Y109" s="417"/>
      <c r="Z109" s="417"/>
      <c r="AA109" s="65"/>
      <c r="AB109" s="65"/>
      <c r="AC109" s="79"/>
    </row>
    <row r="110" spans="1:68" ht="14.25" customHeight="1" x14ac:dyDescent="0.25">
      <c r="A110" s="418" t="s">
        <v>192</v>
      </c>
      <c r="B110" s="418"/>
      <c r="C110" s="418"/>
      <c r="D110" s="418"/>
      <c r="E110" s="418"/>
      <c r="F110" s="418"/>
      <c r="G110" s="418"/>
      <c r="H110" s="418"/>
      <c r="I110" s="418"/>
      <c r="J110" s="418"/>
      <c r="K110" s="418"/>
      <c r="L110" s="418"/>
      <c r="M110" s="418"/>
      <c r="N110" s="418"/>
      <c r="O110" s="418"/>
      <c r="P110" s="418"/>
      <c r="Q110" s="418"/>
      <c r="R110" s="418"/>
      <c r="S110" s="418"/>
      <c r="T110" s="418"/>
      <c r="U110" s="418"/>
      <c r="V110" s="418"/>
      <c r="W110" s="418"/>
      <c r="X110" s="418"/>
      <c r="Y110" s="418"/>
      <c r="Z110" s="418"/>
      <c r="AA110" s="66"/>
      <c r="AB110" s="66"/>
      <c r="AC110" s="80"/>
    </row>
    <row r="111" spans="1:68" ht="27" customHeight="1" x14ac:dyDescent="0.25">
      <c r="A111" s="63" t="s">
        <v>204</v>
      </c>
      <c r="B111" s="63" t="s">
        <v>205</v>
      </c>
      <c r="C111" s="36">
        <v>4301031191</v>
      </c>
      <c r="D111" s="419">
        <v>4680115880993</v>
      </c>
      <c r="E111" s="419"/>
      <c r="F111" s="62">
        <v>0.7</v>
      </c>
      <c r="G111" s="37">
        <v>6</v>
      </c>
      <c r="H111" s="62">
        <v>4.2</v>
      </c>
      <c r="I111" s="62">
        <v>4.47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1" s="421"/>
      <c r="R111" s="421"/>
      <c r="S111" s="421"/>
      <c r="T111" s="42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8" si="5"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206</v>
      </c>
      <c r="AG111" s="78"/>
      <c r="AJ111" s="84" t="s">
        <v>45</v>
      </c>
      <c r="AK111" s="84">
        <v>0</v>
      </c>
      <c r="BB111" s="165" t="s">
        <v>67</v>
      </c>
      <c r="BM111" s="78">
        <f t="shared" ref="BM111:BM118" si="6">IFERROR(X111*I111/H111,"0")</f>
        <v>0</v>
      </c>
      <c r="BN111" s="78">
        <f t="shared" ref="BN111:BN118" si="7">IFERROR(Y111*I111/H111,"0")</f>
        <v>0</v>
      </c>
      <c r="BO111" s="78">
        <f t="shared" ref="BO111:BO118" si="8">IFERROR(1/J111*(X111/H111),"0")</f>
        <v>0</v>
      </c>
      <c r="BP111" s="78">
        <f t="shared" ref="BP111:BP118" si="9">IFERROR(1/J111*(Y111/H111),"0")</f>
        <v>0</v>
      </c>
    </row>
    <row r="112" spans="1:68" ht="27" customHeight="1" x14ac:dyDescent="0.25">
      <c r="A112" s="63" t="s">
        <v>207</v>
      </c>
      <c r="B112" s="63" t="s">
        <v>208</v>
      </c>
      <c r="C112" s="36">
        <v>4301031204</v>
      </c>
      <c r="D112" s="419">
        <v>4680115881761</v>
      </c>
      <c r="E112" s="419"/>
      <c r="F112" s="62">
        <v>0.7</v>
      </c>
      <c r="G112" s="37">
        <v>6</v>
      </c>
      <c r="H112" s="62">
        <v>4.2</v>
      </c>
      <c r="I112" s="62">
        <v>4.47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2" s="421"/>
      <c r="R112" s="421"/>
      <c r="S112" s="421"/>
      <c r="T112" s="42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209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4301031201</v>
      </c>
      <c r="D113" s="419">
        <v>4680115881563</v>
      </c>
      <c r="E113" s="419"/>
      <c r="F113" s="62">
        <v>0.7</v>
      </c>
      <c r="G113" s="37">
        <v>6</v>
      </c>
      <c r="H113" s="62">
        <v>4.2</v>
      </c>
      <c r="I113" s="62">
        <v>4.41</v>
      </c>
      <c r="J113" s="37">
        <v>132</v>
      </c>
      <c r="K113" s="37" t="s">
        <v>105</v>
      </c>
      <c r="L113" s="37" t="s">
        <v>45</v>
      </c>
      <c r="M113" s="38" t="s">
        <v>83</v>
      </c>
      <c r="N113" s="38"/>
      <c r="O113" s="37">
        <v>40</v>
      </c>
      <c r="P113" s="5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3" s="421"/>
      <c r="R113" s="421"/>
      <c r="S113" s="421"/>
      <c r="T113" s="42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68" t="s">
        <v>212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213</v>
      </c>
      <c r="B114" s="63" t="s">
        <v>214</v>
      </c>
      <c r="C114" s="36">
        <v>4301031199</v>
      </c>
      <c r="D114" s="419">
        <v>4680115880986</v>
      </c>
      <c r="E114" s="419"/>
      <c r="F114" s="62">
        <v>0.35</v>
      </c>
      <c r="G114" s="37">
        <v>6</v>
      </c>
      <c r="H114" s="62">
        <v>2.1</v>
      </c>
      <c r="I114" s="62">
        <v>2.23</v>
      </c>
      <c r="J114" s="37">
        <v>234</v>
      </c>
      <c r="K114" s="37" t="s">
        <v>176</v>
      </c>
      <c r="L114" s="37" t="s">
        <v>45</v>
      </c>
      <c r="M114" s="38" t="s">
        <v>83</v>
      </c>
      <c r="N114" s="38"/>
      <c r="O114" s="37">
        <v>40</v>
      </c>
      <c r="P114" s="5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4" s="421"/>
      <c r="R114" s="421"/>
      <c r="S114" s="421"/>
      <c r="T114" s="42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206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27" customHeight="1" x14ac:dyDescent="0.25">
      <c r="A115" s="63" t="s">
        <v>215</v>
      </c>
      <c r="B115" s="63" t="s">
        <v>216</v>
      </c>
      <c r="C115" s="36">
        <v>4301031205</v>
      </c>
      <c r="D115" s="419">
        <v>4680115881785</v>
      </c>
      <c r="E115" s="419"/>
      <c r="F115" s="62">
        <v>0.35</v>
      </c>
      <c r="G115" s="37">
        <v>6</v>
      </c>
      <c r="H115" s="62">
        <v>2.1</v>
      </c>
      <c r="I115" s="62">
        <v>2.23</v>
      </c>
      <c r="J115" s="37">
        <v>234</v>
      </c>
      <c r="K115" s="37" t="s">
        <v>176</v>
      </c>
      <c r="L115" s="37" t="s">
        <v>45</v>
      </c>
      <c r="M115" s="38" t="s">
        <v>83</v>
      </c>
      <c r="N115" s="38"/>
      <c r="O115" s="37">
        <v>40</v>
      </c>
      <c r="P115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5" s="421"/>
      <c r="R115" s="421"/>
      <c r="S115" s="421"/>
      <c r="T115" s="42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209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37.5" customHeight="1" x14ac:dyDescent="0.25">
      <c r="A116" s="63" t="s">
        <v>217</v>
      </c>
      <c r="B116" s="63" t="s">
        <v>218</v>
      </c>
      <c r="C116" s="36">
        <v>4301031202</v>
      </c>
      <c r="D116" s="419">
        <v>4680115881679</v>
      </c>
      <c r="E116" s="419"/>
      <c r="F116" s="62">
        <v>0.35</v>
      </c>
      <c r="G116" s="37">
        <v>6</v>
      </c>
      <c r="H116" s="62">
        <v>2.1</v>
      </c>
      <c r="I116" s="62">
        <v>2.2000000000000002</v>
      </c>
      <c r="J116" s="37">
        <v>234</v>
      </c>
      <c r="K116" s="37" t="s">
        <v>176</v>
      </c>
      <c r="L116" s="37" t="s">
        <v>45</v>
      </c>
      <c r="M116" s="38" t="s">
        <v>83</v>
      </c>
      <c r="N116" s="38"/>
      <c r="O116" s="37">
        <v>40</v>
      </c>
      <c r="P116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6" s="421"/>
      <c r="R116" s="421"/>
      <c r="S116" s="421"/>
      <c r="T116" s="42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74" t="s">
        <v>212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27" customHeight="1" x14ac:dyDescent="0.25">
      <c r="A117" s="63" t="s">
        <v>219</v>
      </c>
      <c r="B117" s="63" t="s">
        <v>220</v>
      </c>
      <c r="C117" s="36">
        <v>4301031158</v>
      </c>
      <c r="D117" s="419">
        <v>4680115880191</v>
      </c>
      <c r="E117" s="419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84</v>
      </c>
      <c r="L117" s="37" t="s">
        <v>45</v>
      </c>
      <c r="M117" s="38" t="s">
        <v>83</v>
      </c>
      <c r="N117" s="38"/>
      <c r="O117" s="37">
        <v>40</v>
      </c>
      <c r="P117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7" s="421"/>
      <c r="R117" s="421"/>
      <c r="S117" s="421"/>
      <c r="T117" s="422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76" t="s">
        <v>212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ht="27" customHeight="1" x14ac:dyDescent="0.25">
      <c r="A118" s="63" t="s">
        <v>221</v>
      </c>
      <c r="B118" s="63" t="s">
        <v>222</v>
      </c>
      <c r="C118" s="36">
        <v>4301031245</v>
      </c>
      <c r="D118" s="419">
        <v>4680115883963</v>
      </c>
      <c r="E118" s="419"/>
      <c r="F118" s="62">
        <v>0.28000000000000003</v>
      </c>
      <c r="G118" s="37">
        <v>6</v>
      </c>
      <c r="H118" s="62">
        <v>1.68</v>
      </c>
      <c r="I118" s="62">
        <v>1.78</v>
      </c>
      <c r="J118" s="37">
        <v>234</v>
      </c>
      <c r="K118" s="37" t="s">
        <v>176</v>
      </c>
      <c r="L118" s="37" t="s">
        <v>45</v>
      </c>
      <c r="M118" s="38" t="s">
        <v>83</v>
      </c>
      <c r="N118" s="38"/>
      <c r="O118" s="37">
        <v>40</v>
      </c>
      <c r="P118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8" s="421"/>
      <c r="R118" s="421"/>
      <c r="S118" s="421"/>
      <c r="T118" s="422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5"/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78" t="s">
        <v>223</v>
      </c>
      <c r="AG118" s="78"/>
      <c r="AJ118" s="84" t="s">
        <v>45</v>
      </c>
      <c r="AK118" s="84">
        <v>0</v>
      </c>
      <c r="BB118" s="179" t="s">
        <v>67</v>
      </c>
      <c r="BM118" s="78">
        <f t="shared" si="6"/>
        <v>0</v>
      </c>
      <c r="BN118" s="78">
        <f t="shared" si="7"/>
        <v>0</v>
      </c>
      <c r="BO118" s="78">
        <f t="shared" si="8"/>
        <v>0</v>
      </c>
      <c r="BP118" s="78">
        <f t="shared" si="9"/>
        <v>0</v>
      </c>
    </row>
    <row r="119" spans="1:68" x14ac:dyDescent="0.2">
      <c r="A119" s="426"/>
      <c r="B119" s="426"/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6"/>
      <c r="N119" s="426"/>
      <c r="O119" s="427"/>
      <c r="P119" s="423" t="s">
        <v>40</v>
      </c>
      <c r="Q119" s="424"/>
      <c r="R119" s="424"/>
      <c r="S119" s="424"/>
      <c r="T119" s="424"/>
      <c r="U119" s="424"/>
      <c r="V119" s="425"/>
      <c r="W119" s="42" t="s">
        <v>39</v>
      </c>
      <c r="X119" s="43">
        <f>IFERROR(X111/H111,"0")+IFERROR(X112/H112,"0")+IFERROR(X113/H113,"0")+IFERROR(X114/H114,"0")+IFERROR(X115/H115,"0")+IFERROR(X116/H116,"0")+IFERROR(X117/H117,"0")+IFERROR(X118/H118,"0")</f>
        <v>0</v>
      </c>
      <c r="Y119" s="43">
        <f>IFERROR(Y111/H111,"0")+IFERROR(Y112/H112,"0")+IFERROR(Y113/H113,"0")+IFERROR(Y114/H114,"0")+IFERROR(Y115/H115,"0")+IFERROR(Y116/H116,"0")+IFERROR(Y117/H117,"0")+IFERROR(Y118/H118,"0")</f>
        <v>0</v>
      </c>
      <c r="Z119" s="43">
        <f>IFERROR(IF(Z111="",0,Z111),"0")+IFERROR(IF(Z112="",0,Z112),"0")+IFERROR(IF(Z113="",0,Z113),"0")+IFERROR(IF(Z114="",0,Z114),"0")+IFERROR(IF(Z115="",0,Z115),"0")+IFERROR(IF(Z116="",0,Z116),"0")+IFERROR(IF(Z117="",0,Z117),"0")+IFERROR(IF(Z118="",0,Z118),"0")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26"/>
      <c r="B120" s="426"/>
      <c r="C120" s="426"/>
      <c r="D120" s="426"/>
      <c r="E120" s="426"/>
      <c r="F120" s="426"/>
      <c r="G120" s="426"/>
      <c r="H120" s="426"/>
      <c r="I120" s="426"/>
      <c r="J120" s="426"/>
      <c r="K120" s="426"/>
      <c r="L120" s="426"/>
      <c r="M120" s="426"/>
      <c r="N120" s="426"/>
      <c r="O120" s="427"/>
      <c r="P120" s="423" t="s">
        <v>40</v>
      </c>
      <c r="Q120" s="424"/>
      <c r="R120" s="424"/>
      <c r="S120" s="424"/>
      <c r="T120" s="424"/>
      <c r="U120" s="424"/>
      <c r="V120" s="425"/>
      <c r="W120" s="42" t="s">
        <v>0</v>
      </c>
      <c r="X120" s="43">
        <f>IFERROR(SUM(X111:X118),"0")</f>
        <v>0</v>
      </c>
      <c r="Y120" s="43">
        <f>IFERROR(SUM(Y111:Y118),"0")</f>
        <v>0</v>
      </c>
      <c r="Z120" s="42"/>
      <c r="AA120" s="67"/>
      <c r="AB120" s="67"/>
      <c r="AC120" s="67"/>
    </row>
    <row r="121" spans="1:68" ht="14.25" customHeight="1" x14ac:dyDescent="0.25">
      <c r="A121" s="418" t="s">
        <v>88</v>
      </c>
      <c r="B121" s="418"/>
      <c r="C121" s="418"/>
      <c r="D121" s="418"/>
      <c r="E121" s="418"/>
      <c r="F121" s="418"/>
      <c r="G121" s="418"/>
      <c r="H121" s="418"/>
      <c r="I121" s="418"/>
      <c r="J121" s="418"/>
      <c r="K121" s="418"/>
      <c r="L121" s="418"/>
      <c r="M121" s="418"/>
      <c r="N121" s="418"/>
      <c r="O121" s="418"/>
      <c r="P121" s="418"/>
      <c r="Q121" s="418"/>
      <c r="R121" s="418"/>
      <c r="S121" s="418"/>
      <c r="T121" s="418"/>
      <c r="U121" s="418"/>
      <c r="V121" s="418"/>
      <c r="W121" s="418"/>
      <c r="X121" s="418"/>
      <c r="Y121" s="418"/>
      <c r="Z121" s="418"/>
      <c r="AA121" s="66"/>
      <c r="AB121" s="66"/>
      <c r="AC121" s="80"/>
    </row>
    <row r="122" spans="1:68" ht="27" customHeight="1" x14ac:dyDescent="0.25">
      <c r="A122" s="63" t="s">
        <v>224</v>
      </c>
      <c r="B122" s="63" t="s">
        <v>225</v>
      </c>
      <c r="C122" s="36">
        <v>4301032053</v>
      </c>
      <c r="D122" s="419">
        <v>4680115886780</v>
      </c>
      <c r="E122" s="419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228</v>
      </c>
      <c r="L122" s="37" t="s">
        <v>45</v>
      </c>
      <c r="M122" s="38" t="s">
        <v>227</v>
      </c>
      <c r="N122" s="38"/>
      <c r="O122" s="37">
        <v>60</v>
      </c>
      <c r="P122" s="5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2" s="421"/>
      <c r="R122" s="421"/>
      <c r="S122" s="421"/>
      <c r="T122" s="42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226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229</v>
      </c>
      <c r="B123" s="63" t="s">
        <v>230</v>
      </c>
      <c r="C123" s="36">
        <v>4301032051</v>
      </c>
      <c r="D123" s="419">
        <v>4680115886742</v>
      </c>
      <c r="E123" s="419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228</v>
      </c>
      <c r="L123" s="37" t="s">
        <v>45</v>
      </c>
      <c r="M123" s="38" t="s">
        <v>227</v>
      </c>
      <c r="N123" s="38"/>
      <c r="O123" s="37">
        <v>90</v>
      </c>
      <c r="P123" s="5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3" s="421"/>
      <c r="R123" s="421"/>
      <c r="S123" s="421"/>
      <c r="T123" s="42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231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232</v>
      </c>
      <c r="B124" s="63" t="s">
        <v>233</v>
      </c>
      <c r="C124" s="36">
        <v>4301032052</v>
      </c>
      <c r="D124" s="419">
        <v>4680115886766</v>
      </c>
      <c r="E124" s="419"/>
      <c r="F124" s="62">
        <v>7.0000000000000007E-2</v>
      </c>
      <c r="G124" s="37">
        <v>18</v>
      </c>
      <c r="H124" s="62">
        <v>1.26</v>
      </c>
      <c r="I124" s="62">
        <v>1.45</v>
      </c>
      <c r="J124" s="37">
        <v>216</v>
      </c>
      <c r="K124" s="37" t="s">
        <v>228</v>
      </c>
      <c r="L124" s="37" t="s">
        <v>45</v>
      </c>
      <c r="M124" s="38" t="s">
        <v>227</v>
      </c>
      <c r="N124" s="38"/>
      <c r="O124" s="37">
        <v>90</v>
      </c>
      <c r="P124" s="5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4" s="421"/>
      <c r="R124" s="421"/>
      <c r="S124" s="421"/>
      <c r="T124" s="42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IFERROR(IF(Y124=0,"",ROUNDUP(Y124/H124,0)*0.0059),"")</f>
        <v/>
      </c>
      <c r="AA124" s="68" t="s">
        <v>45</v>
      </c>
      <c r="AB124" s="69" t="s">
        <v>45</v>
      </c>
      <c r="AC124" s="184" t="s">
        <v>231</v>
      </c>
      <c r="AG124" s="78"/>
      <c r="AJ124" s="84" t="s">
        <v>45</v>
      </c>
      <c r="AK124" s="84">
        <v>0</v>
      </c>
      <c r="BB124" s="185" t="s">
        <v>67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x14ac:dyDescent="0.2">
      <c r="A125" s="426"/>
      <c r="B125" s="426"/>
      <c r="C125" s="426"/>
      <c r="D125" s="426"/>
      <c r="E125" s="426"/>
      <c r="F125" s="426"/>
      <c r="G125" s="426"/>
      <c r="H125" s="426"/>
      <c r="I125" s="426"/>
      <c r="J125" s="426"/>
      <c r="K125" s="426"/>
      <c r="L125" s="426"/>
      <c r="M125" s="426"/>
      <c r="N125" s="426"/>
      <c r="O125" s="427"/>
      <c r="P125" s="423" t="s">
        <v>40</v>
      </c>
      <c r="Q125" s="424"/>
      <c r="R125" s="424"/>
      <c r="S125" s="424"/>
      <c r="T125" s="424"/>
      <c r="U125" s="424"/>
      <c r="V125" s="425"/>
      <c r="W125" s="42" t="s">
        <v>39</v>
      </c>
      <c r="X125" s="43">
        <f>IFERROR(X122/H122,"0")+IFERROR(X123/H123,"0")+IFERROR(X124/H124,"0")</f>
        <v>0</v>
      </c>
      <c r="Y125" s="43">
        <f>IFERROR(Y122/H122,"0")+IFERROR(Y123/H123,"0")+IFERROR(Y124/H124,"0")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426"/>
      <c r="B126" s="426"/>
      <c r="C126" s="426"/>
      <c r="D126" s="426"/>
      <c r="E126" s="426"/>
      <c r="F126" s="426"/>
      <c r="G126" s="426"/>
      <c r="H126" s="426"/>
      <c r="I126" s="426"/>
      <c r="J126" s="426"/>
      <c r="K126" s="426"/>
      <c r="L126" s="426"/>
      <c r="M126" s="426"/>
      <c r="N126" s="426"/>
      <c r="O126" s="427"/>
      <c r="P126" s="423" t="s">
        <v>40</v>
      </c>
      <c r="Q126" s="424"/>
      <c r="R126" s="424"/>
      <c r="S126" s="424"/>
      <c r="T126" s="424"/>
      <c r="U126" s="424"/>
      <c r="V126" s="425"/>
      <c r="W126" s="42" t="s">
        <v>0</v>
      </c>
      <c r="X126" s="43">
        <f>IFERROR(SUM(X122:X124),"0")</f>
        <v>0</v>
      </c>
      <c r="Y126" s="43">
        <f>IFERROR(SUM(Y122:Y124),"0")</f>
        <v>0</v>
      </c>
      <c r="Z126" s="42"/>
      <c r="AA126" s="67"/>
      <c r="AB126" s="67"/>
      <c r="AC126" s="67"/>
    </row>
    <row r="127" spans="1:68" ht="14.25" customHeight="1" x14ac:dyDescent="0.25">
      <c r="A127" s="418" t="s">
        <v>234</v>
      </c>
      <c r="B127" s="418"/>
      <c r="C127" s="418"/>
      <c r="D127" s="418"/>
      <c r="E127" s="418"/>
      <c r="F127" s="418"/>
      <c r="G127" s="418"/>
      <c r="H127" s="418"/>
      <c r="I127" s="418"/>
      <c r="J127" s="418"/>
      <c r="K127" s="418"/>
      <c r="L127" s="418"/>
      <c r="M127" s="418"/>
      <c r="N127" s="418"/>
      <c r="O127" s="418"/>
      <c r="P127" s="418"/>
      <c r="Q127" s="418"/>
      <c r="R127" s="418"/>
      <c r="S127" s="418"/>
      <c r="T127" s="418"/>
      <c r="U127" s="418"/>
      <c r="V127" s="418"/>
      <c r="W127" s="418"/>
      <c r="X127" s="418"/>
      <c r="Y127" s="418"/>
      <c r="Z127" s="418"/>
      <c r="AA127" s="66"/>
      <c r="AB127" s="66"/>
      <c r="AC127" s="80"/>
    </row>
    <row r="128" spans="1:68" ht="27" customHeight="1" x14ac:dyDescent="0.25">
      <c r="A128" s="63" t="s">
        <v>235</v>
      </c>
      <c r="B128" s="63" t="s">
        <v>236</v>
      </c>
      <c r="C128" s="36">
        <v>4301170013</v>
      </c>
      <c r="D128" s="419">
        <v>4680115886797</v>
      </c>
      <c r="E128" s="419"/>
      <c r="F128" s="62">
        <v>7.0000000000000007E-2</v>
      </c>
      <c r="G128" s="37">
        <v>18</v>
      </c>
      <c r="H128" s="62">
        <v>1.26</v>
      </c>
      <c r="I128" s="62">
        <v>1.45</v>
      </c>
      <c r="J128" s="37">
        <v>216</v>
      </c>
      <c r="K128" s="37" t="s">
        <v>228</v>
      </c>
      <c r="L128" s="37" t="s">
        <v>45</v>
      </c>
      <c r="M128" s="38" t="s">
        <v>227</v>
      </c>
      <c r="N128" s="38"/>
      <c r="O128" s="37">
        <v>90</v>
      </c>
      <c r="P128" s="5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8" s="421"/>
      <c r="R128" s="421"/>
      <c r="S128" s="421"/>
      <c r="T128" s="42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IFERROR(IF(Y128=0,"",ROUNDUP(Y128/H128,0)*0.0059),"")</f>
        <v/>
      </c>
      <c r="AA128" s="68" t="s">
        <v>45</v>
      </c>
      <c r="AB128" s="69" t="s">
        <v>45</v>
      </c>
      <c r="AC128" s="186" t="s">
        <v>231</v>
      </c>
      <c r="AG128" s="78"/>
      <c r="AJ128" s="84" t="s">
        <v>45</v>
      </c>
      <c r="AK128" s="84">
        <v>0</v>
      </c>
      <c r="BB128" s="187" t="s">
        <v>67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426"/>
      <c r="B129" s="426"/>
      <c r="C129" s="426"/>
      <c r="D129" s="426"/>
      <c r="E129" s="426"/>
      <c r="F129" s="426"/>
      <c r="G129" s="426"/>
      <c r="H129" s="426"/>
      <c r="I129" s="426"/>
      <c r="J129" s="426"/>
      <c r="K129" s="426"/>
      <c r="L129" s="426"/>
      <c r="M129" s="426"/>
      <c r="N129" s="426"/>
      <c r="O129" s="427"/>
      <c r="P129" s="423" t="s">
        <v>40</v>
      </c>
      <c r="Q129" s="424"/>
      <c r="R129" s="424"/>
      <c r="S129" s="424"/>
      <c r="T129" s="424"/>
      <c r="U129" s="424"/>
      <c r="V129" s="425"/>
      <c r="W129" s="42" t="s">
        <v>39</v>
      </c>
      <c r="X129" s="43">
        <f>IFERROR(X128/H128,"0")</f>
        <v>0</v>
      </c>
      <c r="Y129" s="43">
        <f>IFERROR(Y128/H128,"0")</f>
        <v>0</v>
      </c>
      <c r="Z129" s="43">
        <f>IFERROR(IF(Z128="",0,Z128),"0")</f>
        <v>0</v>
      </c>
      <c r="AA129" s="67"/>
      <c r="AB129" s="67"/>
      <c r="AC129" s="67"/>
    </row>
    <row r="130" spans="1:68" x14ac:dyDescent="0.2">
      <c r="A130" s="426"/>
      <c r="B130" s="426"/>
      <c r="C130" s="426"/>
      <c r="D130" s="426"/>
      <c r="E130" s="426"/>
      <c r="F130" s="426"/>
      <c r="G130" s="426"/>
      <c r="H130" s="426"/>
      <c r="I130" s="426"/>
      <c r="J130" s="426"/>
      <c r="K130" s="426"/>
      <c r="L130" s="426"/>
      <c r="M130" s="426"/>
      <c r="N130" s="426"/>
      <c r="O130" s="427"/>
      <c r="P130" s="423" t="s">
        <v>40</v>
      </c>
      <c r="Q130" s="424"/>
      <c r="R130" s="424"/>
      <c r="S130" s="424"/>
      <c r="T130" s="424"/>
      <c r="U130" s="424"/>
      <c r="V130" s="425"/>
      <c r="W130" s="42" t="s">
        <v>0</v>
      </c>
      <c r="X130" s="43">
        <f>IFERROR(SUM(X128:X128),"0")</f>
        <v>0</v>
      </c>
      <c r="Y130" s="43">
        <f>IFERROR(SUM(Y128:Y128),"0")</f>
        <v>0</v>
      </c>
      <c r="Z130" s="42"/>
      <c r="AA130" s="67"/>
      <c r="AB130" s="67"/>
      <c r="AC130" s="67"/>
    </row>
    <row r="131" spans="1:68" ht="16.5" customHeight="1" x14ac:dyDescent="0.25">
      <c r="A131" s="417" t="s">
        <v>237</v>
      </c>
      <c r="B131" s="417"/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7"/>
      <c r="O131" s="417"/>
      <c r="P131" s="417"/>
      <c r="Q131" s="417"/>
      <c r="R131" s="417"/>
      <c r="S131" s="417"/>
      <c r="T131" s="417"/>
      <c r="U131" s="417"/>
      <c r="V131" s="417"/>
      <c r="W131" s="417"/>
      <c r="X131" s="417"/>
      <c r="Y131" s="417"/>
      <c r="Z131" s="417"/>
      <c r="AA131" s="65"/>
      <c r="AB131" s="65"/>
      <c r="AC131" s="79"/>
    </row>
    <row r="132" spans="1:68" ht="14.25" customHeight="1" x14ac:dyDescent="0.25">
      <c r="A132" s="418" t="s">
        <v>96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418"/>
      <c r="AA132" s="66"/>
      <c r="AB132" s="66"/>
      <c r="AC132" s="80"/>
    </row>
    <row r="133" spans="1:68" ht="16.5" customHeight="1" x14ac:dyDescent="0.25">
      <c r="A133" s="63" t="s">
        <v>238</v>
      </c>
      <c r="B133" s="63" t="s">
        <v>239</v>
      </c>
      <c r="C133" s="36">
        <v>4301011450</v>
      </c>
      <c r="D133" s="419">
        <v>4680115881402</v>
      </c>
      <c r="E133" s="419"/>
      <c r="F133" s="62">
        <v>1.35</v>
      </c>
      <c r="G133" s="37">
        <v>8</v>
      </c>
      <c r="H133" s="62">
        <v>10.8</v>
      </c>
      <c r="I133" s="62">
        <v>11.234999999999999</v>
      </c>
      <c r="J133" s="37">
        <v>64</v>
      </c>
      <c r="K133" s="37" t="s">
        <v>101</v>
      </c>
      <c r="L133" s="37" t="s">
        <v>45</v>
      </c>
      <c r="M133" s="38" t="s">
        <v>100</v>
      </c>
      <c r="N133" s="38"/>
      <c r="O133" s="37">
        <v>55</v>
      </c>
      <c r="P133" s="5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3" s="421"/>
      <c r="R133" s="421"/>
      <c r="S133" s="421"/>
      <c r="T133" s="42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188" t="s">
        <v>240</v>
      </c>
      <c r="AG133" s="78"/>
      <c r="AJ133" s="84" t="s">
        <v>45</v>
      </c>
      <c r="AK133" s="84">
        <v>0</v>
      </c>
      <c r="BB133" s="189" t="s">
        <v>67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241</v>
      </c>
      <c r="B134" s="63" t="s">
        <v>242</v>
      </c>
      <c r="C134" s="36">
        <v>4301011768</v>
      </c>
      <c r="D134" s="419">
        <v>4680115881396</v>
      </c>
      <c r="E134" s="419"/>
      <c r="F134" s="62">
        <v>0.45</v>
      </c>
      <c r="G134" s="37">
        <v>6</v>
      </c>
      <c r="H134" s="62">
        <v>2.7</v>
      </c>
      <c r="I134" s="62">
        <v>2.88</v>
      </c>
      <c r="J134" s="37">
        <v>182</v>
      </c>
      <c r="K134" s="37" t="s">
        <v>84</v>
      </c>
      <c r="L134" s="37" t="s">
        <v>45</v>
      </c>
      <c r="M134" s="38" t="s">
        <v>100</v>
      </c>
      <c r="N134" s="38"/>
      <c r="O134" s="37">
        <v>55</v>
      </c>
      <c r="P134" s="5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4" s="421"/>
      <c r="R134" s="421"/>
      <c r="S134" s="421"/>
      <c r="T134" s="422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0" t="s">
        <v>240</v>
      </c>
      <c r="AG134" s="78"/>
      <c r="AJ134" s="84" t="s">
        <v>45</v>
      </c>
      <c r="AK134" s="84">
        <v>0</v>
      </c>
      <c r="BB134" s="191" t="s">
        <v>67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426"/>
      <c r="B135" s="426"/>
      <c r="C135" s="426"/>
      <c r="D135" s="426"/>
      <c r="E135" s="426"/>
      <c r="F135" s="426"/>
      <c r="G135" s="426"/>
      <c r="H135" s="426"/>
      <c r="I135" s="426"/>
      <c r="J135" s="426"/>
      <c r="K135" s="426"/>
      <c r="L135" s="426"/>
      <c r="M135" s="426"/>
      <c r="N135" s="426"/>
      <c r="O135" s="427"/>
      <c r="P135" s="423" t="s">
        <v>40</v>
      </c>
      <c r="Q135" s="424"/>
      <c r="R135" s="424"/>
      <c r="S135" s="424"/>
      <c r="T135" s="424"/>
      <c r="U135" s="424"/>
      <c r="V135" s="425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426"/>
      <c r="B136" s="426"/>
      <c r="C136" s="426"/>
      <c r="D136" s="426"/>
      <c r="E136" s="426"/>
      <c r="F136" s="426"/>
      <c r="G136" s="426"/>
      <c r="H136" s="426"/>
      <c r="I136" s="426"/>
      <c r="J136" s="426"/>
      <c r="K136" s="426"/>
      <c r="L136" s="426"/>
      <c r="M136" s="426"/>
      <c r="N136" s="426"/>
      <c r="O136" s="427"/>
      <c r="P136" s="423" t="s">
        <v>40</v>
      </c>
      <c r="Q136" s="424"/>
      <c r="R136" s="424"/>
      <c r="S136" s="424"/>
      <c r="T136" s="424"/>
      <c r="U136" s="424"/>
      <c r="V136" s="425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418" t="s">
        <v>127</v>
      </c>
      <c r="B137" s="418"/>
      <c r="C137" s="418"/>
      <c r="D137" s="418"/>
      <c r="E137" s="418"/>
      <c r="F137" s="418"/>
      <c r="G137" s="418"/>
      <c r="H137" s="418"/>
      <c r="I137" s="418"/>
      <c r="J137" s="418"/>
      <c r="K137" s="418"/>
      <c r="L137" s="418"/>
      <c r="M137" s="418"/>
      <c r="N137" s="418"/>
      <c r="O137" s="418"/>
      <c r="P137" s="418"/>
      <c r="Q137" s="418"/>
      <c r="R137" s="418"/>
      <c r="S137" s="418"/>
      <c r="T137" s="418"/>
      <c r="U137" s="418"/>
      <c r="V137" s="418"/>
      <c r="W137" s="418"/>
      <c r="X137" s="418"/>
      <c r="Y137" s="418"/>
      <c r="Z137" s="418"/>
      <c r="AA137" s="66"/>
      <c r="AB137" s="66"/>
      <c r="AC137" s="80"/>
    </row>
    <row r="138" spans="1:68" ht="16.5" customHeight="1" x14ac:dyDescent="0.25">
      <c r="A138" s="63" t="s">
        <v>243</v>
      </c>
      <c r="B138" s="63" t="s">
        <v>244</v>
      </c>
      <c r="C138" s="36">
        <v>4301020262</v>
      </c>
      <c r="D138" s="419">
        <v>4680115882935</v>
      </c>
      <c r="E138" s="419"/>
      <c r="F138" s="62">
        <v>1.35</v>
      </c>
      <c r="G138" s="37">
        <v>8</v>
      </c>
      <c r="H138" s="62">
        <v>10.8</v>
      </c>
      <c r="I138" s="62">
        <v>11.234999999999999</v>
      </c>
      <c r="J138" s="37">
        <v>64</v>
      </c>
      <c r="K138" s="37" t="s">
        <v>101</v>
      </c>
      <c r="L138" s="37" t="s">
        <v>45</v>
      </c>
      <c r="M138" s="38" t="s">
        <v>104</v>
      </c>
      <c r="N138" s="38"/>
      <c r="O138" s="37">
        <v>50</v>
      </c>
      <c r="P138" s="5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8" s="421"/>
      <c r="R138" s="421"/>
      <c r="S138" s="421"/>
      <c r="T138" s="42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IFERROR(IF(Y138=0,"",ROUNDUP(Y138/H138,0)*0.01898),"")</f>
        <v/>
      </c>
      <c r="AA138" s="68" t="s">
        <v>45</v>
      </c>
      <c r="AB138" s="69" t="s">
        <v>45</v>
      </c>
      <c r="AC138" s="192" t="s">
        <v>245</v>
      </c>
      <c r="AG138" s="78"/>
      <c r="AJ138" s="84" t="s">
        <v>45</v>
      </c>
      <c r="AK138" s="84">
        <v>0</v>
      </c>
      <c r="BB138" s="193" t="s">
        <v>67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customHeight="1" x14ac:dyDescent="0.25">
      <c r="A139" s="63" t="s">
        <v>246</v>
      </c>
      <c r="B139" s="63" t="s">
        <v>247</v>
      </c>
      <c r="C139" s="36">
        <v>4301020220</v>
      </c>
      <c r="D139" s="419">
        <v>4680115880764</v>
      </c>
      <c r="E139" s="419"/>
      <c r="F139" s="62">
        <v>0.35</v>
      </c>
      <c r="G139" s="37">
        <v>6</v>
      </c>
      <c r="H139" s="62">
        <v>2.1</v>
      </c>
      <c r="I139" s="62">
        <v>2.2799999999999998</v>
      </c>
      <c r="J139" s="37">
        <v>182</v>
      </c>
      <c r="K139" s="37" t="s">
        <v>84</v>
      </c>
      <c r="L139" s="37" t="s">
        <v>45</v>
      </c>
      <c r="M139" s="38" t="s">
        <v>100</v>
      </c>
      <c r="N139" s="38"/>
      <c r="O139" s="37">
        <v>50</v>
      </c>
      <c r="P139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9" s="421"/>
      <c r="R139" s="421"/>
      <c r="S139" s="421"/>
      <c r="T139" s="42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194" t="s">
        <v>245</v>
      </c>
      <c r="AG139" s="78"/>
      <c r="AJ139" s="84" t="s">
        <v>45</v>
      </c>
      <c r="AK139" s="84">
        <v>0</v>
      </c>
      <c r="BB139" s="195" t="s">
        <v>67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426"/>
      <c r="B140" s="426"/>
      <c r="C140" s="426"/>
      <c r="D140" s="426"/>
      <c r="E140" s="426"/>
      <c r="F140" s="426"/>
      <c r="G140" s="426"/>
      <c r="H140" s="426"/>
      <c r="I140" s="426"/>
      <c r="J140" s="426"/>
      <c r="K140" s="426"/>
      <c r="L140" s="426"/>
      <c r="M140" s="426"/>
      <c r="N140" s="426"/>
      <c r="O140" s="427"/>
      <c r="P140" s="423" t="s">
        <v>40</v>
      </c>
      <c r="Q140" s="424"/>
      <c r="R140" s="424"/>
      <c r="S140" s="424"/>
      <c r="T140" s="424"/>
      <c r="U140" s="424"/>
      <c r="V140" s="425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26"/>
      <c r="B141" s="426"/>
      <c r="C141" s="426"/>
      <c r="D141" s="426"/>
      <c r="E141" s="426"/>
      <c r="F141" s="426"/>
      <c r="G141" s="426"/>
      <c r="H141" s="426"/>
      <c r="I141" s="426"/>
      <c r="J141" s="426"/>
      <c r="K141" s="426"/>
      <c r="L141" s="426"/>
      <c r="M141" s="426"/>
      <c r="N141" s="426"/>
      <c r="O141" s="427"/>
      <c r="P141" s="423" t="s">
        <v>40</v>
      </c>
      <c r="Q141" s="424"/>
      <c r="R141" s="424"/>
      <c r="S141" s="424"/>
      <c r="T141" s="424"/>
      <c r="U141" s="424"/>
      <c r="V141" s="425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418" t="s">
        <v>192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418"/>
      <c r="AA142" s="66"/>
      <c r="AB142" s="66"/>
      <c r="AC142" s="80"/>
    </row>
    <row r="143" spans="1:68" ht="27" customHeight="1" x14ac:dyDescent="0.25">
      <c r="A143" s="63" t="s">
        <v>248</v>
      </c>
      <c r="B143" s="63" t="s">
        <v>249</v>
      </c>
      <c r="C143" s="36">
        <v>4301031224</v>
      </c>
      <c r="D143" s="419">
        <v>4680115882683</v>
      </c>
      <c r="E143" s="419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3" s="421"/>
      <c r="R143" s="421"/>
      <c r="S143" s="421"/>
      <c r="T143" s="42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250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251</v>
      </c>
      <c r="B144" s="63" t="s">
        <v>252</v>
      </c>
      <c r="C144" s="36">
        <v>4301031230</v>
      </c>
      <c r="D144" s="419">
        <v>4680115882690</v>
      </c>
      <c r="E144" s="419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4" s="421"/>
      <c r="R144" s="421"/>
      <c r="S144" s="421"/>
      <c r="T144" s="42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253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254</v>
      </c>
      <c r="B145" s="63" t="s">
        <v>255</v>
      </c>
      <c r="C145" s="36">
        <v>4301031220</v>
      </c>
      <c r="D145" s="419">
        <v>4680115882669</v>
      </c>
      <c r="E145" s="419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5" s="421"/>
      <c r="R145" s="421"/>
      <c r="S145" s="421"/>
      <c r="T145" s="42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256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257</v>
      </c>
      <c r="B146" s="63" t="s">
        <v>258</v>
      </c>
      <c r="C146" s="36">
        <v>4301031221</v>
      </c>
      <c r="D146" s="419">
        <v>4680115882676</v>
      </c>
      <c r="E146" s="419"/>
      <c r="F146" s="62">
        <v>0.9</v>
      </c>
      <c r="G146" s="37">
        <v>6</v>
      </c>
      <c r="H146" s="62">
        <v>5.4</v>
      </c>
      <c r="I146" s="62">
        <v>5.61</v>
      </c>
      <c r="J146" s="37">
        <v>132</v>
      </c>
      <c r="K146" s="37" t="s">
        <v>105</v>
      </c>
      <c r="L146" s="37" t="s">
        <v>45</v>
      </c>
      <c r="M146" s="38" t="s">
        <v>83</v>
      </c>
      <c r="N146" s="38"/>
      <c r="O146" s="37">
        <v>40</v>
      </c>
      <c r="P146" s="5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6" s="421"/>
      <c r="R146" s="421"/>
      <c r="S146" s="421"/>
      <c r="T146" s="42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2" t="s">
        <v>259</v>
      </c>
      <c r="AG146" s="78"/>
      <c r="AJ146" s="84" t="s">
        <v>45</v>
      </c>
      <c r="AK146" s="84">
        <v>0</v>
      </c>
      <c r="BB146" s="203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426"/>
      <c r="B147" s="426"/>
      <c r="C147" s="426"/>
      <c r="D147" s="426"/>
      <c r="E147" s="426"/>
      <c r="F147" s="426"/>
      <c r="G147" s="426"/>
      <c r="H147" s="426"/>
      <c r="I147" s="426"/>
      <c r="J147" s="426"/>
      <c r="K147" s="426"/>
      <c r="L147" s="426"/>
      <c r="M147" s="426"/>
      <c r="N147" s="426"/>
      <c r="O147" s="427"/>
      <c r="P147" s="423" t="s">
        <v>40</v>
      </c>
      <c r="Q147" s="424"/>
      <c r="R147" s="424"/>
      <c r="S147" s="424"/>
      <c r="T147" s="424"/>
      <c r="U147" s="424"/>
      <c r="V147" s="425"/>
      <c r="W147" s="42" t="s">
        <v>39</v>
      </c>
      <c r="X147" s="43">
        <f>IFERROR(X143/H143,"0")+IFERROR(X144/H144,"0")+IFERROR(X145/H145,"0")+IFERROR(X146/H146,"0")</f>
        <v>0</v>
      </c>
      <c r="Y147" s="43">
        <f>IFERROR(Y143/H143,"0")+IFERROR(Y144/H144,"0")+IFERROR(Y145/H145,"0")+IFERROR(Y146/H146,"0")</f>
        <v>0</v>
      </c>
      <c r="Z147" s="43">
        <f>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426"/>
      <c r="B148" s="426"/>
      <c r="C148" s="426"/>
      <c r="D148" s="426"/>
      <c r="E148" s="426"/>
      <c r="F148" s="426"/>
      <c r="G148" s="426"/>
      <c r="H148" s="426"/>
      <c r="I148" s="426"/>
      <c r="J148" s="426"/>
      <c r="K148" s="426"/>
      <c r="L148" s="426"/>
      <c r="M148" s="426"/>
      <c r="N148" s="426"/>
      <c r="O148" s="427"/>
      <c r="P148" s="423" t="s">
        <v>40</v>
      </c>
      <c r="Q148" s="424"/>
      <c r="R148" s="424"/>
      <c r="S148" s="424"/>
      <c r="T148" s="424"/>
      <c r="U148" s="424"/>
      <c r="V148" s="425"/>
      <c r="W148" s="42" t="s">
        <v>0</v>
      </c>
      <c r="X148" s="43">
        <f>IFERROR(SUM(X143:X146),"0")</f>
        <v>0</v>
      </c>
      <c r="Y148" s="43">
        <f>IFERROR(SUM(Y143:Y146),"0")</f>
        <v>0</v>
      </c>
      <c r="Z148" s="42"/>
      <c r="AA148" s="67"/>
      <c r="AB148" s="67"/>
      <c r="AC148" s="67"/>
    </row>
    <row r="149" spans="1:68" ht="14.25" customHeight="1" x14ac:dyDescent="0.25">
      <c r="A149" s="418" t="s">
        <v>79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418"/>
      <c r="AA149" s="66"/>
      <c r="AB149" s="66"/>
      <c r="AC149" s="80"/>
    </row>
    <row r="150" spans="1:68" ht="27" customHeight="1" x14ac:dyDescent="0.25">
      <c r="A150" s="63" t="s">
        <v>260</v>
      </c>
      <c r="B150" s="63" t="s">
        <v>261</v>
      </c>
      <c r="C150" s="36">
        <v>4301051408</v>
      </c>
      <c r="D150" s="419">
        <v>4680115881594</v>
      </c>
      <c r="E150" s="419"/>
      <c r="F150" s="62">
        <v>1.35</v>
      </c>
      <c r="G150" s="37">
        <v>6</v>
      </c>
      <c r="H150" s="62">
        <v>8.1</v>
      </c>
      <c r="I150" s="62">
        <v>8.6189999999999998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40</v>
      </c>
      <c r="P150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0" s="421"/>
      <c r="R150" s="421"/>
      <c r="S150" s="421"/>
      <c r="T150" s="422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ref="Y150:Y157" si="10"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262</v>
      </c>
      <c r="AG150" s="78"/>
      <c r="AJ150" s="84" t="s">
        <v>45</v>
      </c>
      <c r="AK150" s="84">
        <v>0</v>
      </c>
      <c r="BB150" s="205" t="s">
        <v>67</v>
      </c>
      <c r="BM150" s="78">
        <f t="shared" ref="BM150:BM157" si="11">IFERROR(X150*I150/H150,"0")</f>
        <v>0</v>
      </c>
      <c r="BN150" s="78">
        <f t="shared" ref="BN150:BN157" si="12">IFERROR(Y150*I150/H150,"0")</f>
        <v>0</v>
      </c>
      <c r="BO150" s="78">
        <f t="shared" ref="BO150:BO157" si="13">IFERROR(1/J150*(X150/H150),"0")</f>
        <v>0</v>
      </c>
      <c r="BP150" s="78">
        <f t="shared" ref="BP150:BP157" si="14">IFERROR(1/J150*(Y150/H150),"0")</f>
        <v>0</v>
      </c>
    </row>
    <row r="151" spans="1:68" ht="27" customHeight="1" x14ac:dyDescent="0.25">
      <c r="A151" s="63" t="s">
        <v>263</v>
      </c>
      <c r="B151" s="63" t="s">
        <v>264</v>
      </c>
      <c r="C151" s="36">
        <v>4301051411</v>
      </c>
      <c r="D151" s="419">
        <v>4680115881617</v>
      </c>
      <c r="E151" s="419"/>
      <c r="F151" s="62">
        <v>1.35</v>
      </c>
      <c r="G151" s="37">
        <v>6</v>
      </c>
      <c r="H151" s="62">
        <v>8.1</v>
      </c>
      <c r="I151" s="62">
        <v>8.6010000000000009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40</v>
      </c>
      <c r="P151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1" s="421"/>
      <c r="R151" s="421"/>
      <c r="S151" s="421"/>
      <c r="T151" s="422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265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4301051656</v>
      </c>
      <c r="D152" s="419">
        <v>4680115880573</v>
      </c>
      <c r="E152" s="419"/>
      <c r="F152" s="62">
        <v>1.45</v>
      </c>
      <c r="G152" s="37">
        <v>6</v>
      </c>
      <c r="H152" s="62">
        <v>8.6999999999999993</v>
      </c>
      <c r="I152" s="62">
        <v>9.2189999999999994</v>
      </c>
      <c r="J152" s="37">
        <v>64</v>
      </c>
      <c r="K152" s="37" t="s">
        <v>101</v>
      </c>
      <c r="L152" s="37" t="s">
        <v>45</v>
      </c>
      <c r="M152" s="38" t="s">
        <v>104</v>
      </c>
      <c r="N152" s="38"/>
      <c r="O152" s="37">
        <v>45</v>
      </c>
      <c r="P152" s="5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2" s="421"/>
      <c r="R152" s="421"/>
      <c r="S152" s="421"/>
      <c r="T152" s="422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08" t="s">
        <v>268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4301051407</v>
      </c>
      <c r="D153" s="419">
        <v>4680115882195</v>
      </c>
      <c r="E153" s="419"/>
      <c r="F153" s="62">
        <v>0.4</v>
      </c>
      <c r="G153" s="37">
        <v>6</v>
      </c>
      <c r="H153" s="62">
        <v>2.4</v>
      </c>
      <c r="I153" s="62">
        <v>2.67</v>
      </c>
      <c r="J153" s="37">
        <v>182</v>
      </c>
      <c r="K153" s="37" t="s">
        <v>84</v>
      </c>
      <c r="L153" s="37" t="s">
        <v>45</v>
      </c>
      <c r="M153" s="38" t="s">
        <v>104</v>
      </c>
      <c r="N153" s="38"/>
      <c r="O153" s="37">
        <v>40</v>
      </c>
      <c r="P153" s="5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3" s="421"/>
      <c r="R153" s="421"/>
      <c r="S153" s="421"/>
      <c r="T153" s="422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262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4301051752</v>
      </c>
      <c r="D154" s="419">
        <v>4680115882607</v>
      </c>
      <c r="E154" s="419"/>
      <c r="F154" s="62">
        <v>0.3</v>
      </c>
      <c r="G154" s="37">
        <v>6</v>
      </c>
      <c r="H154" s="62">
        <v>1.8</v>
      </c>
      <c r="I154" s="62">
        <v>2.052</v>
      </c>
      <c r="J154" s="37">
        <v>182</v>
      </c>
      <c r="K154" s="37" t="s">
        <v>84</v>
      </c>
      <c r="L154" s="37" t="s">
        <v>45</v>
      </c>
      <c r="M154" s="38" t="s">
        <v>123</v>
      </c>
      <c r="N154" s="38"/>
      <c r="O154" s="37">
        <v>45</v>
      </c>
      <c r="P154" s="5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4" s="421"/>
      <c r="R154" s="421"/>
      <c r="S154" s="421"/>
      <c r="T154" s="422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4301051666</v>
      </c>
      <c r="D155" s="419">
        <v>4680115880092</v>
      </c>
      <c r="E155" s="419"/>
      <c r="F155" s="62">
        <v>0.4</v>
      </c>
      <c r="G155" s="37">
        <v>6</v>
      </c>
      <c r="H155" s="62">
        <v>2.4</v>
      </c>
      <c r="I155" s="62">
        <v>2.6520000000000001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45</v>
      </c>
      <c r="P155" s="5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5" s="421"/>
      <c r="R155" s="421"/>
      <c r="S155" s="421"/>
      <c r="T155" s="422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268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276</v>
      </c>
      <c r="B156" s="63" t="s">
        <v>277</v>
      </c>
      <c r="C156" s="36">
        <v>4301051668</v>
      </c>
      <c r="D156" s="419">
        <v>4680115880221</v>
      </c>
      <c r="E156" s="419"/>
      <c r="F156" s="62">
        <v>0.4</v>
      </c>
      <c r="G156" s="37">
        <v>6</v>
      </c>
      <c r="H156" s="62">
        <v>2.4</v>
      </c>
      <c r="I156" s="62">
        <v>2.6520000000000001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45</v>
      </c>
      <c r="P156" s="5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6" s="421"/>
      <c r="R156" s="421"/>
      <c r="S156" s="421"/>
      <c r="T156" s="422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268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ht="27" customHeight="1" x14ac:dyDescent="0.25">
      <c r="A157" s="63" t="s">
        <v>278</v>
      </c>
      <c r="B157" s="63" t="s">
        <v>279</v>
      </c>
      <c r="C157" s="36">
        <v>4301051410</v>
      </c>
      <c r="D157" s="419">
        <v>4680115882164</v>
      </c>
      <c r="E157" s="419"/>
      <c r="F157" s="62">
        <v>0.4</v>
      </c>
      <c r="G157" s="37">
        <v>6</v>
      </c>
      <c r="H157" s="62">
        <v>2.4</v>
      </c>
      <c r="I157" s="62">
        <v>2.6579999999999999</v>
      </c>
      <c r="J157" s="37">
        <v>182</v>
      </c>
      <c r="K157" s="37" t="s">
        <v>84</v>
      </c>
      <c r="L157" s="37" t="s">
        <v>45</v>
      </c>
      <c r="M157" s="38" t="s">
        <v>104</v>
      </c>
      <c r="N157" s="38"/>
      <c r="O157" s="37">
        <v>40</v>
      </c>
      <c r="P15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7" s="421"/>
      <c r="R157" s="421"/>
      <c r="S157" s="421"/>
      <c r="T157" s="422"/>
      <c r="U157" s="39" t="s">
        <v>45</v>
      </c>
      <c r="V157" s="39" t="s">
        <v>45</v>
      </c>
      <c r="W157" s="40" t="s">
        <v>0</v>
      </c>
      <c r="X157" s="58">
        <v>0</v>
      </c>
      <c r="Y157" s="55">
        <f t="shared" si="10"/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18" t="s">
        <v>280</v>
      </c>
      <c r="AG157" s="78"/>
      <c r="AJ157" s="84" t="s">
        <v>45</v>
      </c>
      <c r="AK157" s="84">
        <v>0</v>
      </c>
      <c r="BB157" s="219" t="s">
        <v>67</v>
      </c>
      <c r="BM157" s="78">
        <f t="shared" si="11"/>
        <v>0</v>
      </c>
      <c r="BN157" s="78">
        <f t="shared" si="12"/>
        <v>0</v>
      </c>
      <c r="BO157" s="78">
        <f t="shared" si="13"/>
        <v>0</v>
      </c>
      <c r="BP157" s="78">
        <f t="shared" si="14"/>
        <v>0</v>
      </c>
    </row>
    <row r="158" spans="1:68" x14ac:dyDescent="0.2">
      <c r="A158" s="426"/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6"/>
      <c r="N158" s="426"/>
      <c r="O158" s="427"/>
      <c r="P158" s="423" t="s">
        <v>40</v>
      </c>
      <c r="Q158" s="424"/>
      <c r="R158" s="424"/>
      <c r="S158" s="424"/>
      <c r="T158" s="424"/>
      <c r="U158" s="424"/>
      <c r="V158" s="425"/>
      <c r="W158" s="42" t="s">
        <v>39</v>
      </c>
      <c r="X158" s="43">
        <f>IFERROR(X150/H150,"0")+IFERROR(X151/H151,"0")+IFERROR(X152/H152,"0")+IFERROR(X153/H153,"0")+IFERROR(X154/H154,"0")+IFERROR(X155/H155,"0")+IFERROR(X156/H156,"0")+IFERROR(X157/H157,"0")</f>
        <v>0</v>
      </c>
      <c r="Y158" s="43">
        <f>IFERROR(Y150/H150,"0")+IFERROR(Y151/H151,"0")+IFERROR(Y152/H152,"0")+IFERROR(Y153/H153,"0")+IFERROR(Y154/H154,"0")+IFERROR(Y155/H155,"0")+IFERROR(Y156/H156,"0")+IFERROR(Y157/H157,"0")</f>
        <v>0</v>
      </c>
      <c r="Z158" s="43">
        <f>IFERROR(IF(Z150="",0,Z150),"0")+IFERROR(IF(Z151="",0,Z151),"0")+IFERROR(IF(Z152="",0,Z152),"0")+IFERROR(IF(Z153="",0,Z153),"0")+IFERROR(IF(Z154="",0,Z154),"0")+IFERROR(IF(Z155="",0,Z155),"0")+IFERROR(IF(Z156="",0,Z156),"0")+IFERROR(IF(Z157="",0,Z157),"0")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426"/>
      <c r="B159" s="426"/>
      <c r="C159" s="426"/>
      <c r="D159" s="426"/>
      <c r="E159" s="426"/>
      <c r="F159" s="426"/>
      <c r="G159" s="426"/>
      <c r="H159" s="426"/>
      <c r="I159" s="426"/>
      <c r="J159" s="426"/>
      <c r="K159" s="426"/>
      <c r="L159" s="426"/>
      <c r="M159" s="426"/>
      <c r="N159" s="426"/>
      <c r="O159" s="427"/>
      <c r="P159" s="423" t="s">
        <v>40</v>
      </c>
      <c r="Q159" s="424"/>
      <c r="R159" s="424"/>
      <c r="S159" s="424"/>
      <c r="T159" s="424"/>
      <c r="U159" s="424"/>
      <c r="V159" s="425"/>
      <c r="W159" s="42" t="s">
        <v>0</v>
      </c>
      <c r="X159" s="43">
        <f>IFERROR(SUM(X150:X157),"0")</f>
        <v>0</v>
      </c>
      <c r="Y159" s="43">
        <f>IFERROR(SUM(Y150:Y157),"0")</f>
        <v>0</v>
      </c>
      <c r="Z159" s="42"/>
      <c r="AA159" s="67"/>
      <c r="AB159" s="67"/>
      <c r="AC159" s="67"/>
    </row>
    <row r="160" spans="1:68" ht="14.25" customHeight="1" x14ac:dyDescent="0.25">
      <c r="A160" s="418" t="s">
        <v>138</v>
      </c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418"/>
      <c r="Z160" s="418"/>
      <c r="AA160" s="66"/>
      <c r="AB160" s="66"/>
      <c r="AC160" s="80"/>
    </row>
    <row r="161" spans="1:68" ht="27" customHeight="1" x14ac:dyDescent="0.25">
      <c r="A161" s="63" t="s">
        <v>281</v>
      </c>
      <c r="B161" s="63" t="s">
        <v>282</v>
      </c>
      <c r="C161" s="36">
        <v>4301060389</v>
      </c>
      <c r="D161" s="419">
        <v>4680115880801</v>
      </c>
      <c r="E161" s="419"/>
      <c r="F161" s="62">
        <v>0.4</v>
      </c>
      <c r="G161" s="37">
        <v>6</v>
      </c>
      <c r="H161" s="62">
        <v>2.4</v>
      </c>
      <c r="I161" s="62">
        <v>2.6520000000000001</v>
      </c>
      <c r="J161" s="37">
        <v>182</v>
      </c>
      <c r="K161" s="37" t="s">
        <v>84</v>
      </c>
      <c r="L161" s="37" t="s">
        <v>45</v>
      </c>
      <c r="M161" s="38" t="s">
        <v>104</v>
      </c>
      <c r="N161" s="38"/>
      <c r="O161" s="37">
        <v>40</v>
      </c>
      <c r="P161" s="5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1" s="421"/>
      <c r="R161" s="421"/>
      <c r="S161" s="421"/>
      <c r="T161" s="422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20" t="s">
        <v>283</v>
      </c>
      <c r="AG161" s="78"/>
      <c r="AJ161" s="84" t="s">
        <v>45</v>
      </c>
      <c r="AK161" s="84">
        <v>0</v>
      </c>
      <c r="BB161" s="221" t="s">
        <v>67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426"/>
      <c r="B162" s="426"/>
      <c r="C162" s="426"/>
      <c r="D162" s="426"/>
      <c r="E162" s="426"/>
      <c r="F162" s="426"/>
      <c r="G162" s="426"/>
      <c r="H162" s="426"/>
      <c r="I162" s="426"/>
      <c r="J162" s="426"/>
      <c r="K162" s="426"/>
      <c r="L162" s="426"/>
      <c r="M162" s="426"/>
      <c r="N162" s="426"/>
      <c r="O162" s="427"/>
      <c r="P162" s="423" t="s">
        <v>40</v>
      </c>
      <c r="Q162" s="424"/>
      <c r="R162" s="424"/>
      <c r="S162" s="424"/>
      <c r="T162" s="424"/>
      <c r="U162" s="424"/>
      <c r="V162" s="425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26"/>
      <c r="B163" s="426"/>
      <c r="C163" s="426"/>
      <c r="D163" s="426"/>
      <c r="E163" s="426"/>
      <c r="F163" s="426"/>
      <c r="G163" s="426"/>
      <c r="H163" s="426"/>
      <c r="I163" s="426"/>
      <c r="J163" s="426"/>
      <c r="K163" s="426"/>
      <c r="L163" s="426"/>
      <c r="M163" s="426"/>
      <c r="N163" s="426"/>
      <c r="O163" s="427"/>
      <c r="P163" s="423" t="s">
        <v>40</v>
      </c>
      <c r="Q163" s="424"/>
      <c r="R163" s="424"/>
      <c r="S163" s="424"/>
      <c r="T163" s="424"/>
      <c r="U163" s="424"/>
      <c r="V163" s="425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6.5" customHeight="1" x14ac:dyDescent="0.25">
      <c r="A164" s="417" t="s">
        <v>284</v>
      </c>
      <c r="B164" s="417"/>
      <c r="C164" s="417"/>
      <c r="D164" s="417"/>
      <c r="E164" s="417"/>
      <c r="F164" s="417"/>
      <c r="G164" s="417"/>
      <c r="H164" s="417"/>
      <c r="I164" s="417"/>
      <c r="J164" s="417"/>
      <c r="K164" s="417"/>
      <c r="L164" s="417"/>
      <c r="M164" s="417"/>
      <c r="N164" s="417"/>
      <c r="O164" s="417"/>
      <c r="P164" s="417"/>
      <c r="Q164" s="417"/>
      <c r="R164" s="417"/>
      <c r="S164" s="417"/>
      <c r="T164" s="417"/>
      <c r="U164" s="417"/>
      <c r="V164" s="417"/>
      <c r="W164" s="417"/>
      <c r="X164" s="417"/>
      <c r="Y164" s="417"/>
      <c r="Z164" s="417"/>
      <c r="AA164" s="65"/>
      <c r="AB164" s="65"/>
      <c r="AC164" s="79"/>
    </row>
    <row r="165" spans="1:68" ht="14.25" customHeight="1" x14ac:dyDescent="0.25">
      <c r="A165" s="418" t="s">
        <v>96</v>
      </c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8"/>
      <c r="N165" s="418"/>
      <c r="O165" s="418"/>
      <c r="P165" s="418"/>
      <c r="Q165" s="418"/>
      <c r="R165" s="418"/>
      <c r="S165" s="418"/>
      <c r="T165" s="418"/>
      <c r="U165" s="418"/>
      <c r="V165" s="418"/>
      <c r="W165" s="418"/>
      <c r="X165" s="418"/>
      <c r="Y165" s="418"/>
      <c r="Z165" s="418"/>
      <c r="AA165" s="66"/>
      <c r="AB165" s="66"/>
      <c r="AC165" s="80"/>
    </row>
    <row r="166" spans="1:68" ht="27" customHeight="1" x14ac:dyDescent="0.25">
      <c r="A166" s="63" t="s">
        <v>285</v>
      </c>
      <c r="B166" s="63" t="s">
        <v>286</v>
      </c>
      <c r="C166" s="36">
        <v>4301011826</v>
      </c>
      <c r="D166" s="419">
        <v>4680115884137</v>
      </c>
      <c r="E166" s="419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6" s="421"/>
      <c r="R166" s="421"/>
      <c r="S166" s="421"/>
      <c r="T166" s="42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ref="Y166:Y172" si="15">IFERROR(IF(X166="",0,CEILING((X166/$H166),1)*$H166),"")</f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287</v>
      </c>
      <c r="AG166" s="78"/>
      <c r="AJ166" s="84" t="s">
        <v>45</v>
      </c>
      <c r="AK166" s="84">
        <v>0</v>
      </c>
      <c r="BB166" s="223" t="s">
        <v>67</v>
      </c>
      <c r="BM166" s="78">
        <f t="shared" ref="BM166:BM172" si="16">IFERROR(X166*I166/H166,"0")</f>
        <v>0</v>
      </c>
      <c r="BN166" s="78">
        <f t="shared" ref="BN166:BN172" si="17">IFERROR(Y166*I166/H166,"0")</f>
        <v>0</v>
      </c>
      <c r="BO166" s="78">
        <f t="shared" ref="BO166:BO172" si="18">IFERROR(1/J166*(X166/H166),"0")</f>
        <v>0</v>
      </c>
      <c r="BP166" s="78">
        <f t="shared" ref="BP166:BP172" si="19">IFERROR(1/J166*(Y166/H166),"0")</f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4301011724</v>
      </c>
      <c r="D167" s="419">
        <v>4680115884236</v>
      </c>
      <c r="E167" s="419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7" s="421"/>
      <c r="R167" s="421"/>
      <c r="S167" s="421"/>
      <c r="T167" s="42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290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4301011721</v>
      </c>
      <c r="D168" s="419">
        <v>4680115884175</v>
      </c>
      <c r="E168" s="419"/>
      <c r="F168" s="62">
        <v>1.45</v>
      </c>
      <c r="G168" s="37">
        <v>8</v>
      </c>
      <c r="H168" s="62">
        <v>11.6</v>
      </c>
      <c r="I168" s="62">
        <v>12.035</v>
      </c>
      <c r="J168" s="37">
        <v>64</v>
      </c>
      <c r="K168" s="37" t="s">
        <v>101</v>
      </c>
      <c r="L168" s="37" t="s">
        <v>45</v>
      </c>
      <c r="M168" s="38" t="s">
        <v>100</v>
      </c>
      <c r="N168" s="38"/>
      <c r="O168" s="37">
        <v>55</v>
      </c>
      <c r="P168" s="5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8" s="421"/>
      <c r="R168" s="421"/>
      <c r="S168" s="421"/>
      <c r="T168" s="42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IFERROR(IF(Y168=0,"",ROUNDUP(Y168/H168,0)*0.01898),"")</f>
        <v/>
      </c>
      <c r="AA168" s="68" t="s">
        <v>45</v>
      </c>
      <c r="AB168" s="69" t="s">
        <v>45</v>
      </c>
      <c r="AC168" s="226" t="s">
        <v>293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4301011824</v>
      </c>
      <c r="D169" s="419">
        <v>4680115884144</v>
      </c>
      <c r="E169" s="419"/>
      <c r="F169" s="62">
        <v>0.4</v>
      </c>
      <c r="G169" s="37">
        <v>10</v>
      </c>
      <c r="H169" s="62">
        <v>4</v>
      </c>
      <c r="I169" s="62">
        <v>4.21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5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9" s="421"/>
      <c r="R169" s="421"/>
      <c r="S169" s="421"/>
      <c r="T169" s="42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287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4301012149</v>
      </c>
      <c r="D170" s="419">
        <v>4680115886551</v>
      </c>
      <c r="E170" s="419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1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170" s="421"/>
      <c r="R170" s="421"/>
      <c r="S170" s="421"/>
      <c r="T170" s="42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298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299</v>
      </c>
      <c r="B171" s="63" t="s">
        <v>300</v>
      </c>
      <c r="C171" s="36">
        <v>4301011726</v>
      </c>
      <c r="D171" s="419">
        <v>4680115884182</v>
      </c>
      <c r="E171" s="419"/>
      <c r="F171" s="62">
        <v>0.37</v>
      </c>
      <c r="G171" s="37">
        <v>10</v>
      </c>
      <c r="H171" s="62">
        <v>3.7</v>
      </c>
      <c r="I171" s="62">
        <v>3.91</v>
      </c>
      <c r="J171" s="37">
        <v>132</v>
      </c>
      <c r="K171" s="37" t="s">
        <v>105</v>
      </c>
      <c r="L171" s="37" t="s">
        <v>45</v>
      </c>
      <c r="M171" s="38" t="s">
        <v>100</v>
      </c>
      <c r="N171" s="38"/>
      <c r="O171" s="37">
        <v>55</v>
      </c>
      <c r="P171" s="5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1" s="421"/>
      <c r="R171" s="421"/>
      <c r="S171" s="421"/>
      <c r="T171" s="42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2" t="s">
        <v>290</v>
      </c>
      <c r="AG171" s="78"/>
      <c r="AJ171" s="84" t="s">
        <v>45</v>
      </c>
      <c r="AK171" s="84">
        <v>0</v>
      </c>
      <c r="BB171" s="233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ht="27" customHeight="1" x14ac:dyDescent="0.25">
      <c r="A172" s="63" t="s">
        <v>301</v>
      </c>
      <c r="B172" s="63" t="s">
        <v>302</v>
      </c>
      <c r="C172" s="36">
        <v>4301011722</v>
      </c>
      <c r="D172" s="419">
        <v>4680115884205</v>
      </c>
      <c r="E172" s="419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105</v>
      </c>
      <c r="L172" s="37" t="s">
        <v>45</v>
      </c>
      <c r="M172" s="38" t="s">
        <v>100</v>
      </c>
      <c r="N172" s="38"/>
      <c r="O172" s="37">
        <v>55</v>
      </c>
      <c r="P172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2" s="421"/>
      <c r="R172" s="421"/>
      <c r="S172" s="421"/>
      <c r="T172" s="422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15"/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34" t="s">
        <v>293</v>
      </c>
      <c r="AG172" s="78"/>
      <c r="AJ172" s="84" t="s">
        <v>45</v>
      </c>
      <c r="AK172" s="84">
        <v>0</v>
      </c>
      <c r="BB172" s="235" t="s">
        <v>67</v>
      </c>
      <c r="BM172" s="78">
        <f t="shared" si="16"/>
        <v>0</v>
      </c>
      <c r="BN172" s="78">
        <f t="shared" si="17"/>
        <v>0</v>
      </c>
      <c r="BO172" s="78">
        <f t="shared" si="18"/>
        <v>0</v>
      </c>
      <c r="BP172" s="78">
        <f t="shared" si="19"/>
        <v>0</v>
      </c>
    </row>
    <row r="173" spans="1:68" x14ac:dyDescent="0.2">
      <c r="A173" s="426"/>
      <c r="B173" s="426"/>
      <c r="C173" s="426"/>
      <c r="D173" s="426"/>
      <c r="E173" s="426"/>
      <c r="F173" s="426"/>
      <c r="G173" s="426"/>
      <c r="H173" s="426"/>
      <c r="I173" s="426"/>
      <c r="J173" s="426"/>
      <c r="K173" s="426"/>
      <c r="L173" s="426"/>
      <c r="M173" s="426"/>
      <c r="N173" s="426"/>
      <c r="O173" s="427"/>
      <c r="P173" s="423" t="s">
        <v>40</v>
      </c>
      <c r="Q173" s="424"/>
      <c r="R173" s="424"/>
      <c r="S173" s="424"/>
      <c r="T173" s="424"/>
      <c r="U173" s="424"/>
      <c r="V173" s="425"/>
      <c r="W173" s="42" t="s">
        <v>39</v>
      </c>
      <c r="X173" s="43">
        <f>IFERROR(X166/H166,"0")+IFERROR(X167/H167,"0")+IFERROR(X168/H168,"0")+IFERROR(X169/H169,"0")+IFERROR(X170/H170,"0")+IFERROR(X171/H171,"0")+IFERROR(X172/H172,"0")</f>
        <v>0</v>
      </c>
      <c r="Y173" s="43">
        <f>IFERROR(Y166/H166,"0")+IFERROR(Y167/H167,"0")+IFERROR(Y168/H168,"0")+IFERROR(Y169/H169,"0")+IFERROR(Y170/H170,"0")+IFERROR(Y171/H171,"0")+IFERROR(Y172/H172,"0")</f>
        <v>0</v>
      </c>
      <c r="Z173" s="43">
        <f>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26"/>
      <c r="B174" s="426"/>
      <c r="C174" s="426"/>
      <c r="D174" s="426"/>
      <c r="E174" s="426"/>
      <c r="F174" s="426"/>
      <c r="G174" s="426"/>
      <c r="H174" s="426"/>
      <c r="I174" s="426"/>
      <c r="J174" s="426"/>
      <c r="K174" s="426"/>
      <c r="L174" s="426"/>
      <c r="M174" s="426"/>
      <c r="N174" s="426"/>
      <c r="O174" s="427"/>
      <c r="P174" s="423" t="s">
        <v>40</v>
      </c>
      <c r="Q174" s="424"/>
      <c r="R174" s="424"/>
      <c r="S174" s="424"/>
      <c r="T174" s="424"/>
      <c r="U174" s="424"/>
      <c r="V174" s="425"/>
      <c r="W174" s="42" t="s">
        <v>0</v>
      </c>
      <c r="X174" s="43">
        <f>IFERROR(SUM(X166:X172),"0")</f>
        <v>0</v>
      </c>
      <c r="Y174" s="43">
        <f>IFERROR(SUM(Y166:Y172),"0")</f>
        <v>0</v>
      </c>
      <c r="Z174" s="42"/>
      <c r="AA174" s="67"/>
      <c r="AB174" s="67"/>
      <c r="AC174" s="67"/>
    </row>
    <row r="175" spans="1:68" ht="16.5" customHeight="1" x14ac:dyDescent="0.25">
      <c r="A175" s="417" t="s">
        <v>303</v>
      </c>
      <c r="B175" s="417"/>
      <c r="C175" s="417"/>
      <c r="D175" s="417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7"/>
      <c r="P175" s="417"/>
      <c r="Q175" s="417"/>
      <c r="R175" s="417"/>
      <c r="S175" s="417"/>
      <c r="T175" s="417"/>
      <c r="U175" s="417"/>
      <c r="V175" s="417"/>
      <c r="W175" s="417"/>
      <c r="X175" s="417"/>
      <c r="Y175" s="417"/>
      <c r="Z175" s="417"/>
      <c r="AA175" s="65"/>
      <c r="AB175" s="65"/>
      <c r="AC175" s="79"/>
    </row>
    <row r="176" spans="1:68" ht="14.25" customHeight="1" x14ac:dyDescent="0.25">
      <c r="A176" s="418" t="s">
        <v>96</v>
      </c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8"/>
      <c r="N176" s="418"/>
      <c r="O176" s="418"/>
      <c r="P176" s="418"/>
      <c r="Q176" s="418"/>
      <c r="R176" s="418"/>
      <c r="S176" s="418"/>
      <c r="T176" s="418"/>
      <c r="U176" s="418"/>
      <c r="V176" s="418"/>
      <c r="W176" s="418"/>
      <c r="X176" s="418"/>
      <c r="Y176" s="418"/>
      <c r="Z176" s="418"/>
      <c r="AA176" s="66"/>
      <c r="AB176" s="66"/>
      <c r="AC176" s="80"/>
    </row>
    <row r="177" spans="1:68" ht="27" customHeight="1" x14ac:dyDescent="0.25">
      <c r="A177" s="63" t="s">
        <v>304</v>
      </c>
      <c r="B177" s="63" t="s">
        <v>305</v>
      </c>
      <c r="C177" s="36">
        <v>4301011855</v>
      </c>
      <c r="D177" s="419">
        <v>4680115885837</v>
      </c>
      <c r="E177" s="419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21"/>
      <c r="R177" s="421"/>
      <c r="S177" s="421"/>
      <c r="T177" s="42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306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307</v>
      </c>
      <c r="B178" s="63" t="s">
        <v>308</v>
      </c>
      <c r="C178" s="36">
        <v>4301011850</v>
      </c>
      <c r="D178" s="419">
        <v>4680115885806</v>
      </c>
      <c r="E178" s="419"/>
      <c r="F178" s="62">
        <v>1.35</v>
      </c>
      <c r="G178" s="37">
        <v>8</v>
      </c>
      <c r="H178" s="62">
        <v>10.8</v>
      </c>
      <c r="I178" s="62">
        <v>11.234999999999999</v>
      </c>
      <c r="J178" s="37">
        <v>64</v>
      </c>
      <c r="K178" s="37" t="s">
        <v>101</v>
      </c>
      <c r="L178" s="37" t="s">
        <v>45</v>
      </c>
      <c r="M178" s="38" t="s">
        <v>100</v>
      </c>
      <c r="N178" s="38"/>
      <c r="O178" s="37">
        <v>55</v>
      </c>
      <c r="P178" s="5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21"/>
      <c r="R178" s="421"/>
      <c r="S178" s="421"/>
      <c r="T178" s="42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IFERROR(IF(Y178=0,"",ROUNDUP(Y178/H178,0)*0.01898),"")</f>
        <v/>
      </c>
      <c r="AA178" s="68" t="s">
        <v>45</v>
      </c>
      <c r="AB178" s="69" t="s">
        <v>45</v>
      </c>
      <c r="AC178" s="238" t="s">
        <v>309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37.5" customHeight="1" x14ac:dyDescent="0.25">
      <c r="A179" s="63" t="s">
        <v>310</v>
      </c>
      <c r="B179" s="63" t="s">
        <v>311</v>
      </c>
      <c r="C179" s="36">
        <v>4301011853</v>
      </c>
      <c r="D179" s="419">
        <v>4680115885851</v>
      </c>
      <c r="E179" s="419"/>
      <c r="F179" s="62">
        <v>1.35</v>
      </c>
      <c r="G179" s="37">
        <v>8</v>
      </c>
      <c r="H179" s="62">
        <v>10.8</v>
      </c>
      <c r="I179" s="62">
        <v>11.234999999999999</v>
      </c>
      <c r="J179" s="37">
        <v>64</v>
      </c>
      <c r="K179" s="37" t="s">
        <v>101</v>
      </c>
      <c r="L179" s="37" t="s">
        <v>45</v>
      </c>
      <c r="M179" s="38" t="s">
        <v>100</v>
      </c>
      <c r="N179" s="38"/>
      <c r="O179" s="37">
        <v>55</v>
      </c>
      <c r="P179" s="5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9" s="421"/>
      <c r="R179" s="421"/>
      <c r="S179" s="421"/>
      <c r="T179" s="42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IFERROR(IF(Y179=0,"",ROUNDUP(Y179/H179,0)*0.01898),"")</f>
        <v/>
      </c>
      <c r="AA179" s="68" t="s">
        <v>45</v>
      </c>
      <c r="AB179" s="69" t="s">
        <v>45</v>
      </c>
      <c r="AC179" s="240" t="s">
        <v>312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313</v>
      </c>
      <c r="B180" s="63" t="s">
        <v>314</v>
      </c>
      <c r="C180" s="36">
        <v>4301011852</v>
      </c>
      <c r="D180" s="419">
        <v>4680115885844</v>
      </c>
      <c r="E180" s="419"/>
      <c r="F180" s="62">
        <v>0.4</v>
      </c>
      <c r="G180" s="37">
        <v>10</v>
      </c>
      <c r="H180" s="62">
        <v>4</v>
      </c>
      <c r="I180" s="62">
        <v>4.21</v>
      </c>
      <c r="J180" s="37">
        <v>132</v>
      </c>
      <c r="K180" s="37" t="s">
        <v>105</v>
      </c>
      <c r="L180" s="37" t="s">
        <v>45</v>
      </c>
      <c r="M180" s="38" t="s">
        <v>100</v>
      </c>
      <c r="N180" s="38"/>
      <c r="O180" s="37">
        <v>55</v>
      </c>
      <c r="P180" s="5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21"/>
      <c r="R180" s="421"/>
      <c r="S180" s="421"/>
      <c r="T180" s="42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42" t="s">
        <v>315</v>
      </c>
      <c r="AG180" s="78"/>
      <c r="AJ180" s="84" t="s">
        <v>45</v>
      </c>
      <c r="AK180" s="84">
        <v>0</v>
      </c>
      <c r="BB180" s="243" t="s">
        <v>67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4301011851</v>
      </c>
      <c r="D181" s="419">
        <v>4680115885820</v>
      </c>
      <c r="E181" s="419"/>
      <c r="F181" s="62">
        <v>0.4</v>
      </c>
      <c r="G181" s="37">
        <v>10</v>
      </c>
      <c r="H181" s="62">
        <v>4</v>
      </c>
      <c r="I181" s="62">
        <v>4.21</v>
      </c>
      <c r="J181" s="37">
        <v>132</v>
      </c>
      <c r="K181" s="37" t="s">
        <v>105</v>
      </c>
      <c r="L181" s="37" t="s">
        <v>45</v>
      </c>
      <c r="M181" s="38" t="s">
        <v>100</v>
      </c>
      <c r="N181" s="38"/>
      <c r="O181" s="37">
        <v>55</v>
      </c>
      <c r="P181" s="5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21"/>
      <c r="R181" s="421"/>
      <c r="S181" s="421"/>
      <c r="T181" s="422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44" t="s">
        <v>318</v>
      </c>
      <c r="AG181" s="78"/>
      <c r="AJ181" s="84" t="s">
        <v>45</v>
      </c>
      <c r="AK181" s="84">
        <v>0</v>
      </c>
      <c r="BB181" s="245" t="s">
        <v>67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426"/>
      <c r="B182" s="426"/>
      <c r="C182" s="426"/>
      <c r="D182" s="426"/>
      <c r="E182" s="426"/>
      <c r="F182" s="426"/>
      <c r="G182" s="426"/>
      <c r="H182" s="426"/>
      <c r="I182" s="426"/>
      <c r="J182" s="426"/>
      <c r="K182" s="426"/>
      <c r="L182" s="426"/>
      <c r="M182" s="426"/>
      <c r="N182" s="426"/>
      <c r="O182" s="427"/>
      <c r="P182" s="423" t="s">
        <v>40</v>
      </c>
      <c r="Q182" s="424"/>
      <c r="R182" s="424"/>
      <c r="S182" s="424"/>
      <c r="T182" s="424"/>
      <c r="U182" s="424"/>
      <c r="V182" s="425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26"/>
      <c r="B183" s="426"/>
      <c r="C183" s="426"/>
      <c r="D183" s="426"/>
      <c r="E183" s="426"/>
      <c r="F183" s="426"/>
      <c r="G183" s="426"/>
      <c r="H183" s="426"/>
      <c r="I183" s="426"/>
      <c r="J183" s="426"/>
      <c r="K183" s="426"/>
      <c r="L183" s="426"/>
      <c r="M183" s="426"/>
      <c r="N183" s="426"/>
      <c r="O183" s="427"/>
      <c r="P183" s="423" t="s">
        <v>40</v>
      </c>
      <c r="Q183" s="424"/>
      <c r="R183" s="424"/>
      <c r="S183" s="424"/>
      <c r="T183" s="424"/>
      <c r="U183" s="424"/>
      <c r="V183" s="425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6.5" customHeight="1" x14ac:dyDescent="0.25">
      <c r="A184" s="417" t="s">
        <v>319</v>
      </c>
      <c r="B184" s="417"/>
      <c r="C184" s="417"/>
      <c r="D184" s="417"/>
      <c r="E184" s="417"/>
      <c r="F184" s="417"/>
      <c r="G184" s="417"/>
      <c r="H184" s="417"/>
      <c r="I184" s="417"/>
      <c r="J184" s="417"/>
      <c r="K184" s="417"/>
      <c r="L184" s="417"/>
      <c r="M184" s="417"/>
      <c r="N184" s="417"/>
      <c r="O184" s="417"/>
      <c r="P184" s="417"/>
      <c r="Q184" s="417"/>
      <c r="R184" s="417"/>
      <c r="S184" s="417"/>
      <c r="T184" s="417"/>
      <c r="U184" s="417"/>
      <c r="V184" s="417"/>
      <c r="W184" s="417"/>
      <c r="X184" s="417"/>
      <c r="Y184" s="417"/>
      <c r="Z184" s="417"/>
      <c r="AA184" s="65"/>
      <c r="AB184" s="65"/>
      <c r="AC184" s="79"/>
    </row>
    <row r="185" spans="1:68" ht="14.25" customHeight="1" x14ac:dyDescent="0.25">
      <c r="A185" s="418" t="s">
        <v>96</v>
      </c>
      <c r="B185" s="418"/>
      <c r="C185" s="418"/>
      <c r="D185" s="418"/>
      <c r="E185" s="418"/>
      <c r="F185" s="418"/>
      <c r="G185" s="418"/>
      <c r="H185" s="418"/>
      <c r="I185" s="418"/>
      <c r="J185" s="418"/>
      <c r="K185" s="418"/>
      <c r="L185" s="418"/>
      <c r="M185" s="418"/>
      <c r="N185" s="418"/>
      <c r="O185" s="418"/>
      <c r="P185" s="418"/>
      <c r="Q185" s="418"/>
      <c r="R185" s="418"/>
      <c r="S185" s="418"/>
      <c r="T185" s="418"/>
      <c r="U185" s="418"/>
      <c r="V185" s="418"/>
      <c r="W185" s="418"/>
      <c r="X185" s="418"/>
      <c r="Y185" s="418"/>
      <c r="Z185" s="418"/>
      <c r="AA185" s="66"/>
      <c r="AB185" s="66"/>
      <c r="AC185" s="80"/>
    </row>
    <row r="186" spans="1:68" ht="27" customHeight="1" x14ac:dyDescent="0.25">
      <c r="A186" s="63" t="s">
        <v>320</v>
      </c>
      <c r="B186" s="63" t="s">
        <v>321</v>
      </c>
      <c r="C186" s="36">
        <v>4301011223</v>
      </c>
      <c r="D186" s="419">
        <v>4607091383423</v>
      </c>
      <c r="E186" s="419"/>
      <c r="F186" s="62">
        <v>1.35</v>
      </c>
      <c r="G186" s="37">
        <v>8</v>
      </c>
      <c r="H186" s="62">
        <v>10.8</v>
      </c>
      <c r="I186" s="62">
        <v>11.331</v>
      </c>
      <c r="J186" s="37">
        <v>64</v>
      </c>
      <c r="K186" s="37" t="s">
        <v>101</v>
      </c>
      <c r="L186" s="37" t="s">
        <v>45</v>
      </c>
      <c r="M186" s="38" t="s">
        <v>104</v>
      </c>
      <c r="N186" s="38"/>
      <c r="O186" s="37">
        <v>35</v>
      </c>
      <c r="P186" s="5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21"/>
      <c r="R186" s="421"/>
      <c r="S186" s="421"/>
      <c r="T186" s="42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6" t="s">
        <v>99</v>
      </c>
      <c r="AG186" s="78"/>
      <c r="AJ186" s="84" t="s">
        <v>45</v>
      </c>
      <c r="AK186" s="84">
        <v>0</v>
      </c>
      <c r="BB186" s="247" t="s">
        <v>67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426"/>
      <c r="B187" s="426"/>
      <c r="C187" s="426"/>
      <c r="D187" s="426"/>
      <c r="E187" s="426"/>
      <c r="F187" s="426"/>
      <c r="G187" s="426"/>
      <c r="H187" s="426"/>
      <c r="I187" s="426"/>
      <c r="J187" s="426"/>
      <c r="K187" s="426"/>
      <c r="L187" s="426"/>
      <c r="M187" s="426"/>
      <c r="N187" s="426"/>
      <c r="O187" s="427"/>
      <c r="P187" s="423" t="s">
        <v>40</v>
      </c>
      <c r="Q187" s="424"/>
      <c r="R187" s="424"/>
      <c r="S187" s="424"/>
      <c r="T187" s="424"/>
      <c r="U187" s="424"/>
      <c r="V187" s="425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426"/>
      <c r="B188" s="426"/>
      <c r="C188" s="426"/>
      <c r="D188" s="426"/>
      <c r="E188" s="426"/>
      <c r="F188" s="426"/>
      <c r="G188" s="426"/>
      <c r="H188" s="426"/>
      <c r="I188" s="426"/>
      <c r="J188" s="426"/>
      <c r="K188" s="426"/>
      <c r="L188" s="426"/>
      <c r="M188" s="426"/>
      <c r="N188" s="426"/>
      <c r="O188" s="427"/>
      <c r="P188" s="423" t="s">
        <v>40</v>
      </c>
      <c r="Q188" s="424"/>
      <c r="R188" s="424"/>
      <c r="S188" s="424"/>
      <c r="T188" s="424"/>
      <c r="U188" s="424"/>
      <c r="V188" s="425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417" t="s">
        <v>322</v>
      </c>
      <c r="B189" s="417"/>
      <c r="C189" s="417"/>
      <c r="D189" s="417"/>
      <c r="E189" s="417"/>
      <c r="F189" s="417"/>
      <c r="G189" s="417"/>
      <c r="H189" s="417"/>
      <c r="I189" s="417"/>
      <c r="J189" s="417"/>
      <c r="K189" s="417"/>
      <c r="L189" s="417"/>
      <c r="M189" s="417"/>
      <c r="N189" s="417"/>
      <c r="O189" s="417"/>
      <c r="P189" s="417"/>
      <c r="Q189" s="417"/>
      <c r="R189" s="417"/>
      <c r="S189" s="417"/>
      <c r="T189" s="417"/>
      <c r="U189" s="417"/>
      <c r="V189" s="417"/>
      <c r="W189" s="417"/>
      <c r="X189" s="417"/>
      <c r="Y189" s="417"/>
      <c r="Z189" s="417"/>
      <c r="AA189" s="65"/>
      <c r="AB189" s="65"/>
      <c r="AC189" s="79"/>
    </row>
    <row r="190" spans="1:68" ht="14.25" customHeight="1" x14ac:dyDescent="0.25">
      <c r="A190" s="418" t="s">
        <v>79</v>
      </c>
      <c r="B190" s="418"/>
      <c r="C190" s="418"/>
      <c r="D190" s="418"/>
      <c r="E190" s="418"/>
      <c r="F190" s="418"/>
      <c r="G190" s="418"/>
      <c r="H190" s="418"/>
      <c r="I190" s="418"/>
      <c r="J190" s="418"/>
      <c r="K190" s="418"/>
      <c r="L190" s="418"/>
      <c r="M190" s="418"/>
      <c r="N190" s="418"/>
      <c r="O190" s="418"/>
      <c r="P190" s="418"/>
      <c r="Q190" s="418"/>
      <c r="R190" s="418"/>
      <c r="S190" s="418"/>
      <c r="T190" s="418"/>
      <c r="U190" s="418"/>
      <c r="V190" s="418"/>
      <c r="W190" s="418"/>
      <c r="X190" s="418"/>
      <c r="Y190" s="418"/>
      <c r="Z190" s="418"/>
      <c r="AA190" s="66"/>
      <c r="AB190" s="66"/>
      <c r="AC190" s="80"/>
    </row>
    <row r="191" spans="1:68" ht="37.5" customHeight="1" x14ac:dyDescent="0.25">
      <c r="A191" s="63" t="s">
        <v>323</v>
      </c>
      <c r="B191" s="63" t="s">
        <v>324</v>
      </c>
      <c r="C191" s="36">
        <v>4301051388</v>
      </c>
      <c r="D191" s="419">
        <v>4680115881211</v>
      </c>
      <c r="E191" s="419"/>
      <c r="F191" s="62">
        <v>0.4</v>
      </c>
      <c r="G191" s="37">
        <v>6</v>
      </c>
      <c r="H191" s="62">
        <v>2.4</v>
      </c>
      <c r="I191" s="62">
        <v>2.58</v>
      </c>
      <c r="J191" s="37">
        <v>182</v>
      </c>
      <c r="K191" s="37" t="s">
        <v>84</v>
      </c>
      <c r="L191" s="37" t="s">
        <v>45</v>
      </c>
      <c r="M191" s="38" t="s">
        <v>104</v>
      </c>
      <c r="N191" s="38"/>
      <c r="O191" s="37">
        <v>45</v>
      </c>
      <c r="P191" s="5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21"/>
      <c r="R191" s="421"/>
      <c r="S191" s="421"/>
      <c r="T191" s="42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325</v>
      </c>
      <c r="AG191" s="78"/>
      <c r="AJ191" s="84" t="s">
        <v>45</v>
      </c>
      <c r="AK191" s="84">
        <v>0</v>
      </c>
      <c r="BB191" s="249" t="s">
        <v>67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426"/>
      <c r="B192" s="426"/>
      <c r="C192" s="426"/>
      <c r="D192" s="426"/>
      <c r="E192" s="426"/>
      <c r="F192" s="426"/>
      <c r="G192" s="426"/>
      <c r="H192" s="426"/>
      <c r="I192" s="426"/>
      <c r="J192" s="426"/>
      <c r="K192" s="426"/>
      <c r="L192" s="426"/>
      <c r="M192" s="426"/>
      <c r="N192" s="426"/>
      <c r="O192" s="427"/>
      <c r="P192" s="423" t="s">
        <v>40</v>
      </c>
      <c r="Q192" s="424"/>
      <c r="R192" s="424"/>
      <c r="S192" s="424"/>
      <c r="T192" s="424"/>
      <c r="U192" s="424"/>
      <c r="V192" s="425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26"/>
      <c r="B193" s="426"/>
      <c r="C193" s="426"/>
      <c r="D193" s="426"/>
      <c r="E193" s="426"/>
      <c r="F193" s="426"/>
      <c r="G193" s="426"/>
      <c r="H193" s="426"/>
      <c r="I193" s="426"/>
      <c r="J193" s="426"/>
      <c r="K193" s="426"/>
      <c r="L193" s="426"/>
      <c r="M193" s="426"/>
      <c r="N193" s="426"/>
      <c r="O193" s="427"/>
      <c r="P193" s="423" t="s">
        <v>40</v>
      </c>
      <c r="Q193" s="424"/>
      <c r="R193" s="424"/>
      <c r="S193" s="424"/>
      <c r="T193" s="424"/>
      <c r="U193" s="424"/>
      <c r="V193" s="425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6.5" customHeight="1" x14ac:dyDescent="0.25">
      <c r="A194" s="417" t="s">
        <v>326</v>
      </c>
      <c r="B194" s="417"/>
      <c r="C194" s="417"/>
      <c r="D194" s="417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7"/>
      <c r="P194" s="417"/>
      <c r="Q194" s="417"/>
      <c r="R194" s="417"/>
      <c r="S194" s="417"/>
      <c r="T194" s="417"/>
      <c r="U194" s="417"/>
      <c r="V194" s="417"/>
      <c r="W194" s="417"/>
      <c r="X194" s="417"/>
      <c r="Y194" s="417"/>
      <c r="Z194" s="417"/>
      <c r="AA194" s="65"/>
      <c r="AB194" s="65"/>
      <c r="AC194" s="79"/>
    </row>
    <row r="195" spans="1:68" ht="14.25" customHeight="1" x14ac:dyDescent="0.25">
      <c r="A195" s="418" t="s">
        <v>79</v>
      </c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418"/>
      <c r="S195" s="418"/>
      <c r="T195" s="418"/>
      <c r="U195" s="418"/>
      <c r="V195" s="418"/>
      <c r="W195" s="418"/>
      <c r="X195" s="418"/>
      <c r="Y195" s="418"/>
      <c r="Z195" s="418"/>
      <c r="AA195" s="66"/>
      <c r="AB195" s="66"/>
      <c r="AC195" s="80"/>
    </row>
    <row r="196" spans="1:68" ht="27" customHeight="1" x14ac:dyDescent="0.25">
      <c r="A196" s="63" t="s">
        <v>327</v>
      </c>
      <c r="B196" s="63" t="s">
        <v>328</v>
      </c>
      <c r="C196" s="36">
        <v>4301051782</v>
      </c>
      <c r="D196" s="419">
        <v>4680115884618</v>
      </c>
      <c r="E196" s="419"/>
      <c r="F196" s="62">
        <v>0.6</v>
      </c>
      <c r="G196" s="37">
        <v>6</v>
      </c>
      <c r="H196" s="62">
        <v>3.6</v>
      </c>
      <c r="I196" s="62">
        <v>3.81</v>
      </c>
      <c r="J196" s="37">
        <v>132</v>
      </c>
      <c r="K196" s="37" t="s">
        <v>105</v>
      </c>
      <c r="L196" s="37" t="s">
        <v>45</v>
      </c>
      <c r="M196" s="38" t="s">
        <v>104</v>
      </c>
      <c r="N196" s="38"/>
      <c r="O196" s="37">
        <v>45</v>
      </c>
      <c r="P196" s="5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21"/>
      <c r="R196" s="421"/>
      <c r="S196" s="421"/>
      <c r="T196" s="422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0" t="s">
        <v>329</v>
      </c>
      <c r="AG196" s="78"/>
      <c r="AJ196" s="84" t="s">
        <v>45</v>
      </c>
      <c r="AK196" s="84">
        <v>0</v>
      </c>
      <c r="BB196" s="251" t="s">
        <v>67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426"/>
      <c r="B197" s="426"/>
      <c r="C197" s="426"/>
      <c r="D197" s="426"/>
      <c r="E197" s="426"/>
      <c r="F197" s="426"/>
      <c r="G197" s="426"/>
      <c r="H197" s="426"/>
      <c r="I197" s="426"/>
      <c r="J197" s="426"/>
      <c r="K197" s="426"/>
      <c r="L197" s="426"/>
      <c r="M197" s="426"/>
      <c r="N197" s="426"/>
      <c r="O197" s="427"/>
      <c r="P197" s="423" t="s">
        <v>40</v>
      </c>
      <c r="Q197" s="424"/>
      <c r="R197" s="424"/>
      <c r="S197" s="424"/>
      <c r="T197" s="424"/>
      <c r="U197" s="424"/>
      <c r="V197" s="425"/>
      <c r="W197" s="42" t="s">
        <v>39</v>
      </c>
      <c r="X197" s="43">
        <f>IFERROR(X196/H196,"0")</f>
        <v>0</v>
      </c>
      <c r="Y197" s="43">
        <f>IFERROR(Y196/H196,"0")</f>
        <v>0</v>
      </c>
      <c r="Z197" s="43">
        <f>IFERROR(IF(Z196="",0,Z196),"0")</f>
        <v>0</v>
      </c>
      <c r="AA197" s="67"/>
      <c r="AB197" s="67"/>
      <c r="AC197" s="67"/>
    </row>
    <row r="198" spans="1:68" x14ac:dyDescent="0.2">
      <c r="A198" s="426"/>
      <c r="B198" s="426"/>
      <c r="C198" s="426"/>
      <c r="D198" s="426"/>
      <c r="E198" s="426"/>
      <c r="F198" s="426"/>
      <c r="G198" s="426"/>
      <c r="H198" s="426"/>
      <c r="I198" s="426"/>
      <c r="J198" s="426"/>
      <c r="K198" s="426"/>
      <c r="L198" s="426"/>
      <c r="M198" s="426"/>
      <c r="N198" s="426"/>
      <c r="O198" s="427"/>
      <c r="P198" s="423" t="s">
        <v>40</v>
      </c>
      <c r="Q198" s="424"/>
      <c r="R198" s="424"/>
      <c r="S198" s="424"/>
      <c r="T198" s="424"/>
      <c r="U198" s="424"/>
      <c r="V198" s="425"/>
      <c r="W198" s="42" t="s">
        <v>0</v>
      </c>
      <c r="X198" s="43">
        <f>IFERROR(SUM(X196:X196),"0")</f>
        <v>0</v>
      </c>
      <c r="Y198" s="43">
        <f>IFERROR(SUM(Y196:Y196),"0")</f>
        <v>0</v>
      </c>
      <c r="Z198" s="42"/>
      <c r="AA198" s="67"/>
      <c r="AB198" s="67"/>
      <c r="AC198" s="67"/>
    </row>
    <row r="199" spans="1:68" ht="16.5" customHeight="1" x14ac:dyDescent="0.25">
      <c r="A199" s="417" t="s">
        <v>330</v>
      </c>
      <c r="B199" s="417"/>
      <c r="C199" s="417"/>
      <c r="D199" s="417"/>
      <c r="E199" s="417"/>
      <c r="F199" s="417"/>
      <c r="G199" s="417"/>
      <c r="H199" s="417"/>
      <c r="I199" s="417"/>
      <c r="J199" s="417"/>
      <c r="K199" s="417"/>
      <c r="L199" s="417"/>
      <c r="M199" s="417"/>
      <c r="N199" s="417"/>
      <c r="O199" s="417"/>
      <c r="P199" s="417"/>
      <c r="Q199" s="417"/>
      <c r="R199" s="417"/>
      <c r="S199" s="417"/>
      <c r="T199" s="417"/>
      <c r="U199" s="417"/>
      <c r="V199" s="417"/>
      <c r="W199" s="417"/>
      <c r="X199" s="417"/>
      <c r="Y199" s="417"/>
      <c r="Z199" s="417"/>
      <c r="AA199" s="65"/>
      <c r="AB199" s="65"/>
      <c r="AC199" s="79"/>
    </row>
    <row r="200" spans="1:68" ht="14.25" customHeight="1" x14ac:dyDescent="0.25">
      <c r="A200" s="418" t="s">
        <v>96</v>
      </c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8"/>
      <c r="M200" s="418"/>
      <c r="N200" s="418"/>
      <c r="O200" s="418"/>
      <c r="P200" s="418"/>
      <c r="Q200" s="418"/>
      <c r="R200" s="418"/>
      <c r="S200" s="418"/>
      <c r="T200" s="418"/>
      <c r="U200" s="418"/>
      <c r="V200" s="418"/>
      <c r="W200" s="418"/>
      <c r="X200" s="418"/>
      <c r="Y200" s="418"/>
      <c r="Z200" s="418"/>
      <c r="AA200" s="66"/>
      <c r="AB200" s="66"/>
      <c r="AC200" s="80"/>
    </row>
    <row r="201" spans="1:68" ht="27" customHeight="1" x14ac:dyDescent="0.25">
      <c r="A201" s="63" t="s">
        <v>331</v>
      </c>
      <c r="B201" s="63" t="s">
        <v>332</v>
      </c>
      <c r="C201" s="36">
        <v>4301011662</v>
      </c>
      <c r="D201" s="419">
        <v>4680115883703</v>
      </c>
      <c r="E201" s="419"/>
      <c r="F201" s="62">
        <v>1.35</v>
      </c>
      <c r="G201" s="37">
        <v>8</v>
      </c>
      <c r="H201" s="62">
        <v>10.8</v>
      </c>
      <c r="I201" s="62">
        <v>11.234999999999999</v>
      </c>
      <c r="J201" s="37">
        <v>64</v>
      </c>
      <c r="K201" s="37" t="s">
        <v>101</v>
      </c>
      <c r="L201" s="37" t="s">
        <v>45</v>
      </c>
      <c r="M201" s="38" t="s">
        <v>100</v>
      </c>
      <c r="N201" s="38"/>
      <c r="O201" s="37">
        <v>55</v>
      </c>
      <c r="P201" s="5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21"/>
      <c r="R201" s="421"/>
      <c r="S201" s="421"/>
      <c r="T201" s="422"/>
      <c r="U201" s="39" t="s">
        <v>45</v>
      </c>
      <c r="V201" s="39" t="s">
        <v>45</v>
      </c>
      <c r="W201" s="40" t="s">
        <v>0</v>
      </c>
      <c r="X201" s="58">
        <v>0</v>
      </c>
      <c r="Y201" s="55">
        <f>IFERROR(IF(X201="",0,CEILING((X201/$H201),1)*$H201),"")</f>
        <v>0</v>
      </c>
      <c r="Z201" s="41" t="str">
        <f>IFERROR(IF(Y201=0,"",ROUNDUP(Y201/H201,0)*0.01898),"")</f>
        <v/>
      </c>
      <c r="AA201" s="68" t="s">
        <v>334</v>
      </c>
      <c r="AB201" s="69" t="s">
        <v>45</v>
      </c>
      <c r="AC201" s="252" t="s">
        <v>333</v>
      </c>
      <c r="AG201" s="78"/>
      <c r="AJ201" s="84" t="s">
        <v>45</v>
      </c>
      <c r="AK201" s="84">
        <v>0</v>
      </c>
      <c r="BB201" s="253" t="s">
        <v>67</v>
      </c>
      <c r="BM201" s="78">
        <f>IFERROR(X201*I201/H201,"0")</f>
        <v>0</v>
      </c>
      <c r="BN201" s="78">
        <f>IFERROR(Y201*I201/H201,"0")</f>
        <v>0</v>
      </c>
      <c r="BO201" s="78">
        <f>IFERROR(1/J201*(X201/H201),"0")</f>
        <v>0</v>
      </c>
      <c r="BP201" s="78">
        <f>IFERROR(1/J201*(Y201/H201),"0")</f>
        <v>0</v>
      </c>
    </row>
    <row r="202" spans="1:68" x14ac:dyDescent="0.2">
      <c r="A202" s="426"/>
      <c r="B202" s="426"/>
      <c r="C202" s="426"/>
      <c r="D202" s="426"/>
      <c r="E202" s="426"/>
      <c r="F202" s="426"/>
      <c r="G202" s="426"/>
      <c r="H202" s="426"/>
      <c r="I202" s="426"/>
      <c r="J202" s="426"/>
      <c r="K202" s="426"/>
      <c r="L202" s="426"/>
      <c r="M202" s="426"/>
      <c r="N202" s="426"/>
      <c r="O202" s="427"/>
      <c r="P202" s="423" t="s">
        <v>40</v>
      </c>
      <c r="Q202" s="424"/>
      <c r="R202" s="424"/>
      <c r="S202" s="424"/>
      <c r="T202" s="424"/>
      <c r="U202" s="424"/>
      <c r="V202" s="425"/>
      <c r="W202" s="42" t="s">
        <v>39</v>
      </c>
      <c r="X202" s="43">
        <f>IFERROR(X201/H201,"0")</f>
        <v>0</v>
      </c>
      <c r="Y202" s="43">
        <f>IFERROR(Y201/H201,"0")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426"/>
      <c r="B203" s="426"/>
      <c r="C203" s="426"/>
      <c r="D203" s="426"/>
      <c r="E203" s="426"/>
      <c r="F203" s="426"/>
      <c r="G203" s="426"/>
      <c r="H203" s="426"/>
      <c r="I203" s="426"/>
      <c r="J203" s="426"/>
      <c r="K203" s="426"/>
      <c r="L203" s="426"/>
      <c r="M203" s="426"/>
      <c r="N203" s="426"/>
      <c r="O203" s="427"/>
      <c r="P203" s="423" t="s">
        <v>40</v>
      </c>
      <c r="Q203" s="424"/>
      <c r="R203" s="424"/>
      <c r="S203" s="424"/>
      <c r="T203" s="424"/>
      <c r="U203" s="424"/>
      <c r="V203" s="425"/>
      <c r="W203" s="42" t="s">
        <v>0</v>
      </c>
      <c r="X203" s="43">
        <f>IFERROR(SUM(X201:X201),"0")</f>
        <v>0</v>
      </c>
      <c r="Y203" s="43">
        <f>IFERROR(SUM(Y201:Y201),"0")</f>
        <v>0</v>
      </c>
      <c r="Z203" s="42"/>
      <c r="AA203" s="67"/>
      <c r="AB203" s="67"/>
      <c r="AC203" s="67"/>
    </row>
    <row r="204" spans="1:68" ht="16.5" customHeight="1" x14ac:dyDescent="0.25">
      <c r="A204" s="417" t="s">
        <v>335</v>
      </c>
      <c r="B204" s="417"/>
      <c r="C204" s="417"/>
      <c r="D204" s="417"/>
      <c r="E204" s="417"/>
      <c r="F204" s="417"/>
      <c r="G204" s="417"/>
      <c r="H204" s="417"/>
      <c r="I204" s="417"/>
      <c r="J204" s="417"/>
      <c r="K204" s="417"/>
      <c r="L204" s="417"/>
      <c r="M204" s="417"/>
      <c r="N204" s="417"/>
      <c r="O204" s="417"/>
      <c r="P204" s="417"/>
      <c r="Q204" s="417"/>
      <c r="R204" s="417"/>
      <c r="S204" s="417"/>
      <c r="T204" s="417"/>
      <c r="U204" s="417"/>
      <c r="V204" s="417"/>
      <c r="W204" s="417"/>
      <c r="X204" s="417"/>
      <c r="Y204" s="417"/>
      <c r="Z204" s="417"/>
      <c r="AA204" s="65"/>
      <c r="AB204" s="65"/>
      <c r="AC204" s="79"/>
    </row>
    <row r="205" spans="1:68" ht="14.25" customHeight="1" x14ac:dyDescent="0.25">
      <c r="A205" s="418" t="s">
        <v>96</v>
      </c>
      <c r="B205" s="418"/>
      <c r="C205" s="418"/>
      <c r="D205" s="418"/>
      <c r="E205" s="418"/>
      <c r="F205" s="418"/>
      <c r="G205" s="418"/>
      <c r="H205" s="418"/>
      <c r="I205" s="418"/>
      <c r="J205" s="418"/>
      <c r="K205" s="418"/>
      <c r="L205" s="418"/>
      <c r="M205" s="418"/>
      <c r="N205" s="418"/>
      <c r="O205" s="418"/>
      <c r="P205" s="418"/>
      <c r="Q205" s="418"/>
      <c r="R205" s="418"/>
      <c r="S205" s="418"/>
      <c r="T205" s="418"/>
      <c r="U205" s="418"/>
      <c r="V205" s="418"/>
      <c r="W205" s="418"/>
      <c r="X205" s="418"/>
      <c r="Y205" s="418"/>
      <c r="Z205" s="418"/>
      <c r="AA205" s="66"/>
      <c r="AB205" s="66"/>
      <c r="AC205" s="80"/>
    </row>
    <row r="206" spans="1:68" ht="27" customHeight="1" x14ac:dyDescent="0.25">
      <c r="A206" s="63" t="s">
        <v>336</v>
      </c>
      <c r="B206" s="63" t="s">
        <v>337</v>
      </c>
      <c r="C206" s="36">
        <v>4301012024</v>
      </c>
      <c r="D206" s="419">
        <v>4680115885615</v>
      </c>
      <c r="E206" s="419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104</v>
      </c>
      <c r="N206" s="38"/>
      <c r="O206" s="37">
        <v>55</v>
      </c>
      <c r="P206" s="5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21"/>
      <c r="R206" s="421"/>
      <c r="S206" s="421"/>
      <c r="T206" s="42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338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339</v>
      </c>
      <c r="B207" s="63" t="s">
        <v>340</v>
      </c>
      <c r="C207" s="36">
        <v>4301012016</v>
      </c>
      <c r="D207" s="419">
        <v>4680115885554</v>
      </c>
      <c r="E207" s="419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104</v>
      </c>
      <c r="N207" s="38"/>
      <c r="O207" s="37">
        <v>55</v>
      </c>
      <c r="P207" s="50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21"/>
      <c r="R207" s="421"/>
      <c r="S207" s="421"/>
      <c r="T207" s="42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341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37.5" customHeight="1" x14ac:dyDescent="0.25">
      <c r="A208" s="63" t="s">
        <v>342</v>
      </c>
      <c r="B208" s="63" t="s">
        <v>343</v>
      </c>
      <c r="C208" s="36">
        <v>4301011858</v>
      </c>
      <c r="D208" s="419">
        <v>4680115885646</v>
      </c>
      <c r="E208" s="419"/>
      <c r="F208" s="62">
        <v>1.35</v>
      </c>
      <c r="G208" s="37">
        <v>8</v>
      </c>
      <c r="H208" s="62">
        <v>10.8</v>
      </c>
      <c r="I208" s="62">
        <v>11.234999999999999</v>
      </c>
      <c r="J208" s="37">
        <v>64</v>
      </c>
      <c r="K208" s="37" t="s">
        <v>101</v>
      </c>
      <c r="L208" s="37" t="s">
        <v>45</v>
      </c>
      <c r="M208" s="38" t="s">
        <v>100</v>
      </c>
      <c r="N208" s="38"/>
      <c r="O208" s="37">
        <v>55</v>
      </c>
      <c r="P208" s="5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21"/>
      <c r="R208" s="421"/>
      <c r="S208" s="421"/>
      <c r="T208" s="422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58" t="s">
        <v>344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4301011857</v>
      </c>
      <c r="D209" s="419">
        <v>4680115885622</v>
      </c>
      <c r="E209" s="419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5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21"/>
      <c r="R209" s="421"/>
      <c r="S209" s="421"/>
      <c r="T209" s="422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338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4301011859</v>
      </c>
      <c r="D210" s="419">
        <v>4680115885608</v>
      </c>
      <c r="E210" s="419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105</v>
      </c>
      <c r="L210" s="37" t="s">
        <v>45</v>
      </c>
      <c r="M210" s="38" t="s">
        <v>100</v>
      </c>
      <c r="N210" s="38"/>
      <c r="O210" s="37">
        <v>55</v>
      </c>
      <c r="P210" s="5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21"/>
      <c r="R210" s="421"/>
      <c r="S210" s="421"/>
      <c r="T210" s="422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62" t="s">
        <v>349</v>
      </c>
      <c r="AG210" s="78"/>
      <c r="AJ210" s="84" t="s">
        <v>45</v>
      </c>
      <c r="AK210" s="84">
        <v>0</v>
      </c>
      <c r="BB210" s="263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426"/>
      <c r="B211" s="426"/>
      <c r="C211" s="426"/>
      <c r="D211" s="426"/>
      <c r="E211" s="426"/>
      <c r="F211" s="426"/>
      <c r="G211" s="426"/>
      <c r="H211" s="426"/>
      <c r="I211" s="426"/>
      <c r="J211" s="426"/>
      <c r="K211" s="426"/>
      <c r="L211" s="426"/>
      <c r="M211" s="426"/>
      <c r="N211" s="426"/>
      <c r="O211" s="427"/>
      <c r="P211" s="423" t="s">
        <v>40</v>
      </c>
      <c r="Q211" s="424"/>
      <c r="R211" s="424"/>
      <c r="S211" s="424"/>
      <c r="T211" s="424"/>
      <c r="U211" s="424"/>
      <c r="V211" s="425"/>
      <c r="W211" s="42" t="s">
        <v>39</v>
      </c>
      <c r="X211" s="43">
        <f>IFERROR(X206/H206,"0")+IFERROR(X207/H207,"0")+IFERROR(X208/H208,"0")+IFERROR(X209/H209,"0")+IFERROR(X210/H210,"0")</f>
        <v>0</v>
      </c>
      <c r="Y211" s="43">
        <f>IFERROR(Y206/H206,"0")+IFERROR(Y207/H207,"0")+IFERROR(Y208/H208,"0")+IFERROR(Y209/H209,"0")+IFERROR(Y210/H210,"0")</f>
        <v>0</v>
      </c>
      <c r="Z211" s="43">
        <f>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26"/>
      <c r="B212" s="426"/>
      <c r="C212" s="426"/>
      <c r="D212" s="426"/>
      <c r="E212" s="426"/>
      <c r="F212" s="426"/>
      <c r="G212" s="426"/>
      <c r="H212" s="426"/>
      <c r="I212" s="426"/>
      <c r="J212" s="426"/>
      <c r="K212" s="426"/>
      <c r="L212" s="426"/>
      <c r="M212" s="426"/>
      <c r="N212" s="426"/>
      <c r="O212" s="427"/>
      <c r="P212" s="423" t="s">
        <v>40</v>
      </c>
      <c r="Q212" s="424"/>
      <c r="R212" s="424"/>
      <c r="S212" s="424"/>
      <c r="T212" s="424"/>
      <c r="U212" s="424"/>
      <c r="V212" s="425"/>
      <c r="W212" s="42" t="s">
        <v>0</v>
      </c>
      <c r="X212" s="43">
        <f>IFERROR(SUM(X206:X210),"0")</f>
        <v>0</v>
      </c>
      <c r="Y212" s="43">
        <f>IFERROR(SUM(Y206:Y210),"0")</f>
        <v>0</v>
      </c>
      <c r="Z212" s="42"/>
      <c r="AA212" s="67"/>
      <c r="AB212" s="67"/>
      <c r="AC212" s="67"/>
    </row>
    <row r="213" spans="1:68" ht="14.25" customHeight="1" x14ac:dyDescent="0.25">
      <c r="A213" s="418" t="s">
        <v>192</v>
      </c>
      <c r="B213" s="418"/>
      <c r="C213" s="418"/>
      <c r="D213" s="418"/>
      <c r="E213" s="418"/>
      <c r="F213" s="418"/>
      <c r="G213" s="418"/>
      <c r="H213" s="418"/>
      <c r="I213" s="418"/>
      <c r="J213" s="418"/>
      <c r="K213" s="418"/>
      <c r="L213" s="418"/>
      <c r="M213" s="418"/>
      <c r="N213" s="418"/>
      <c r="O213" s="418"/>
      <c r="P213" s="418"/>
      <c r="Q213" s="418"/>
      <c r="R213" s="418"/>
      <c r="S213" s="418"/>
      <c r="T213" s="418"/>
      <c r="U213" s="418"/>
      <c r="V213" s="418"/>
      <c r="W213" s="418"/>
      <c r="X213" s="418"/>
      <c r="Y213" s="418"/>
      <c r="Z213" s="418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4301030878</v>
      </c>
      <c r="D214" s="419">
        <v>4607091387193</v>
      </c>
      <c r="E214" s="419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35</v>
      </c>
      <c r="P214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21"/>
      <c r="R214" s="421"/>
      <c r="S214" s="421"/>
      <c r="T214" s="42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19" si="20">IFERROR(IF(X214="",0,CEILING((X214/$H214),1)*$H214),"")</f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352</v>
      </c>
      <c r="AG214" s="78"/>
      <c r="AJ214" s="84" t="s">
        <v>45</v>
      </c>
      <c r="AK214" s="84">
        <v>0</v>
      </c>
      <c r="BB214" s="265" t="s">
        <v>67</v>
      </c>
      <c r="BM214" s="78">
        <f t="shared" ref="BM214:BM219" si="21">IFERROR(X214*I214/H214,"0")</f>
        <v>0</v>
      </c>
      <c r="BN214" s="78">
        <f t="shared" ref="BN214:BN219" si="22">IFERROR(Y214*I214/H214,"0")</f>
        <v>0</v>
      </c>
      <c r="BO214" s="78">
        <f t="shared" ref="BO214:BO219" si="23">IFERROR(1/J214*(X214/H214),"0")</f>
        <v>0</v>
      </c>
      <c r="BP214" s="78">
        <f t="shared" ref="BP214:BP219" si="24"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4301031153</v>
      </c>
      <c r="D215" s="419">
        <v>4607091387230</v>
      </c>
      <c r="E215" s="419"/>
      <c r="F215" s="62">
        <v>0.7</v>
      </c>
      <c r="G215" s="37">
        <v>6</v>
      </c>
      <c r="H215" s="62">
        <v>4.2</v>
      </c>
      <c r="I215" s="62">
        <v>4.47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40</v>
      </c>
      <c r="P215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21"/>
      <c r="R215" s="421"/>
      <c r="S215" s="421"/>
      <c r="T215" s="42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355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356</v>
      </c>
      <c r="B216" s="63" t="s">
        <v>357</v>
      </c>
      <c r="C216" s="36">
        <v>4301031154</v>
      </c>
      <c r="D216" s="419">
        <v>4607091387292</v>
      </c>
      <c r="E216" s="419"/>
      <c r="F216" s="62">
        <v>0.73</v>
      </c>
      <c r="G216" s="37">
        <v>6</v>
      </c>
      <c r="H216" s="62">
        <v>4.38</v>
      </c>
      <c r="I216" s="62">
        <v>4.6500000000000004</v>
      </c>
      <c r="J216" s="37">
        <v>132</v>
      </c>
      <c r="K216" s="37" t="s">
        <v>105</v>
      </c>
      <c r="L216" s="37" t="s">
        <v>45</v>
      </c>
      <c r="M216" s="38" t="s">
        <v>83</v>
      </c>
      <c r="N216" s="38"/>
      <c r="O216" s="37">
        <v>45</v>
      </c>
      <c r="P216" s="5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21"/>
      <c r="R216" s="421"/>
      <c r="S216" s="421"/>
      <c r="T216" s="42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68" t="s">
        <v>358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359</v>
      </c>
      <c r="B217" s="63" t="s">
        <v>360</v>
      </c>
      <c r="C217" s="36">
        <v>4301031152</v>
      </c>
      <c r="D217" s="419">
        <v>4607091387285</v>
      </c>
      <c r="E217" s="419"/>
      <c r="F217" s="62">
        <v>0.35</v>
      </c>
      <c r="G217" s="37">
        <v>6</v>
      </c>
      <c r="H217" s="62">
        <v>2.1</v>
      </c>
      <c r="I217" s="62">
        <v>2.23</v>
      </c>
      <c r="J217" s="37">
        <v>234</v>
      </c>
      <c r="K217" s="37" t="s">
        <v>176</v>
      </c>
      <c r="L217" s="37" t="s">
        <v>45</v>
      </c>
      <c r="M217" s="38" t="s">
        <v>83</v>
      </c>
      <c r="N217" s="38"/>
      <c r="O217" s="37">
        <v>40</v>
      </c>
      <c r="P217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21"/>
      <c r="R217" s="421"/>
      <c r="S217" s="421"/>
      <c r="T217" s="42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355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361</v>
      </c>
      <c r="B218" s="63" t="s">
        <v>362</v>
      </c>
      <c r="C218" s="36">
        <v>4301031305</v>
      </c>
      <c r="D218" s="419">
        <v>4607091389845</v>
      </c>
      <c r="E218" s="419"/>
      <c r="F218" s="62">
        <v>0.35</v>
      </c>
      <c r="G218" s="37">
        <v>6</v>
      </c>
      <c r="H218" s="62">
        <v>2.1</v>
      </c>
      <c r="I218" s="62">
        <v>2.2000000000000002</v>
      </c>
      <c r="J218" s="37">
        <v>234</v>
      </c>
      <c r="K218" s="37" t="s">
        <v>176</v>
      </c>
      <c r="L218" s="37" t="s">
        <v>45</v>
      </c>
      <c r="M218" s="38" t="s">
        <v>83</v>
      </c>
      <c r="N218" s="38"/>
      <c r="O218" s="37">
        <v>40</v>
      </c>
      <c r="P218" s="49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21"/>
      <c r="R218" s="421"/>
      <c r="S218" s="421"/>
      <c r="T218" s="42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72" t="s">
        <v>363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ht="27" customHeight="1" x14ac:dyDescent="0.25">
      <c r="A219" s="63" t="s">
        <v>364</v>
      </c>
      <c r="B219" s="63" t="s">
        <v>365</v>
      </c>
      <c r="C219" s="36">
        <v>4301031066</v>
      </c>
      <c r="D219" s="419">
        <v>4607091383836</v>
      </c>
      <c r="E219" s="419"/>
      <c r="F219" s="62">
        <v>0.3</v>
      </c>
      <c r="G219" s="37">
        <v>6</v>
      </c>
      <c r="H219" s="62">
        <v>1.8</v>
      </c>
      <c r="I219" s="62">
        <v>2.028</v>
      </c>
      <c r="J219" s="37">
        <v>182</v>
      </c>
      <c r="K219" s="37" t="s">
        <v>84</v>
      </c>
      <c r="L219" s="37" t="s">
        <v>45</v>
      </c>
      <c r="M219" s="38" t="s">
        <v>83</v>
      </c>
      <c r="N219" s="38"/>
      <c r="O219" s="37">
        <v>40</v>
      </c>
      <c r="P219" s="4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21"/>
      <c r="R219" s="421"/>
      <c r="S219" s="421"/>
      <c r="T219" s="42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20"/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74" t="s">
        <v>366</v>
      </c>
      <c r="AG219" s="78"/>
      <c r="AJ219" s="84" t="s">
        <v>45</v>
      </c>
      <c r="AK219" s="84">
        <v>0</v>
      </c>
      <c r="BB219" s="275" t="s">
        <v>67</v>
      </c>
      <c r="BM219" s="78">
        <f t="shared" si="21"/>
        <v>0</v>
      </c>
      <c r="BN219" s="78">
        <f t="shared" si="22"/>
        <v>0</v>
      </c>
      <c r="BO219" s="78">
        <f t="shared" si="23"/>
        <v>0</v>
      </c>
      <c r="BP219" s="78">
        <f t="shared" si="24"/>
        <v>0</v>
      </c>
    </row>
    <row r="220" spans="1:68" x14ac:dyDescent="0.2">
      <c r="A220" s="426"/>
      <c r="B220" s="426"/>
      <c r="C220" s="426"/>
      <c r="D220" s="426"/>
      <c r="E220" s="426"/>
      <c r="F220" s="426"/>
      <c r="G220" s="426"/>
      <c r="H220" s="426"/>
      <c r="I220" s="426"/>
      <c r="J220" s="426"/>
      <c r="K220" s="426"/>
      <c r="L220" s="426"/>
      <c r="M220" s="426"/>
      <c r="N220" s="426"/>
      <c r="O220" s="427"/>
      <c r="P220" s="423" t="s">
        <v>40</v>
      </c>
      <c r="Q220" s="424"/>
      <c r="R220" s="424"/>
      <c r="S220" s="424"/>
      <c r="T220" s="424"/>
      <c r="U220" s="424"/>
      <c r="V220" s="425"/>
      <c r="W220" s="42" t="s">
        <v>39</v>
      </c>
      <c r="X220" s="43">
        <f>IFERROR(X214/H214,"0")+IFERROR(X215/H215,"0")+IFERROR(X216/H216,"0")+IFERROR(X217/H217,"0")+IFERROR(X218/H218,"0")+IFERROR(X219/H219,"0")</f>
        <v>0</v>
      </c>
      <c r="Y220" s="43">
        <f>IFERROR(Y214/H214,"0")+IFERROR(Y215/H215,"0")+IFERROR(Y216/H216,"0")+IFERROR(Y217/H217,"0")+IFERROR(Y218/H218,"0")+IFERROR(Y219/H219,"0")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26"/>
      <c r="B221" s="426"/>
      <c r="C221" s="426"/>
      <c r="D221" s="426"/>
      <c r="E221" s="426"/>
      <c r="F221" s="426"/>
      <c r="G221" s="426"/>
      <c r="H221" s="426"/>
      <c r="I221" s="426"/>
      <c r="J221" s="426"/>
      <c r="K221" s="426"/>
      <c r="L221" s="426"/>
      <c r="M221" s="426"/>
      <c r="N221" s="426"/>
      <c r="O221" s="427"/>
      <c r="P221" s="423" t="s">
        <v>40</v>
      </c>
      <c r="Q221" s="424"/>
      <c r="R221" s="424"/>
      <c r="S221" s="424"/>
      <c r="T221" s="424"/>
      <c r="U221" s="424"/>
      <c r="V221" s="425"/>
      <c r="W221" s="42" t="s">
        <v>0</v>
      </c>
      <c r="X221" s="43">
        <f>IFERROR(SUM(X214:X219),"0")</f>
        <v>0</v>
      </c>
      <c r="Y221" s="43">
        <f>IFERROR(SUM(Y214:Y219),"0")</f>
        <v>0</v>
      </c>
      <c r="Z221" s="42"/>
      <c r="AA221" s="67"/>
      <c r="AB221" s="67"/>
      <c r="AC221" s="67"/>
    </row>
    <row r="222" spans="1:68" ht="14.25" customHeight="1" x14ac:dyDescent="0.25">
      <c r="A222" s="418" t="s">
        <v>79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418"/>
      <c r="AA222" s="66"/>
      <c r="AB222" s="66"/>
      <c r="AC222" s="80"/>
    </row>
    <row r="223" spans="1:68" ht="27" customHeight="1" x14ac:dyDescent="0.25">
      <c r="A223" s="63" t="s">
        <v>367</v>
      </c>
      <c r="B223" s="63" t="s">
        <v>368</v>
      </c>
      <c r="C223" s="36">
        <v>4301051100</v>
      </c>
      <c r="D223" s="419">
        <v>4607091387766</v>
      </c>
      <c r="E223" s="419"/>
      <c r="F223" s="62">
        <v>1.3</v>
      </c>
      <c r="G223" s="37">
        <v>6</v>
      </c>
      <c r="H223" s="62">
        <v>7.8</v>
      </c>
      <c r="I223" s="62">
        <v>8.3130000000000006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5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21"/>
      <c r="R223" s="421"/>
      <c r="S223" s="421"/>
      <c r="T223" s="422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369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4301051818</v>
      </c>
      <c r="D224" s="419">
        <v>4607091387957</v>
      </c>
      <c r="E224" s="419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4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21"/>
      <c r="R224" s="421"/>
      <c r="S224" s="421"/>
      <c r="T224" s="422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372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4301051819</v>
      </c>
      <c r="D225" s="419">
        <v>4607091387964</v>
      </c>
      <c r="E225" s="419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101</v>
      </c>
      <c r="L225" s="37" t="s">
        <v>45</v>
      </c>
      <c r="M225" s="38" t="s">
        <v>104</v>
      </c>
      <c r="N225" s="38"/>
      <c r="O225" s="37">
        <v>40</v>
      </c>
      <c r="P225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21"/>
      <c r="R225" s="421"/>
      <c r="S225" s="421"/>
      <c r="T225" s="422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0" t="s">
        <v>375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376</v>
      </c>
      <c r="B226" s="63" t="s">
        <v>377</v>
      </c>
      <c r="C226" s="36">
        <v>4301051734</v>
      </c>
      <c r="D226" s="419">
        <v>4680115884588</v>
      </c>
      <c r="E226" s="419"/>
      <c r="F226" s="62">
        <v>0.5</v>
      </c>
      <c r="G226" s="37">
        <v>6</v>
      </c>
      <c r="H226" s="62">
        <v>3</v>
      </c>
      <c r="I226" s="62">
        <v>3.246</v>
      </c>
      <c r="J226" s="37">
        <v>182</v>
      </c>
      <c r="K226" s="37" t="s">
        <v>84</v>
      </c>
      <c r="L226" s="37" t="s">
        <v>45</v>
      </c>
      <c r="M226" s="38" t="s">
        <v>104</v>
      </c>
      <c r="N226" s="38"/>
      <c r="O226" s="37">
        <v>40</v>
      </c>
      <c r="P226" s="4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21"/>
      <c r="R226" s="421"/>
      <c r="S226" s="421"/>
      <c r="T226" s="422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378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379</v>
      </c>
      <c r="B227" s="63" t="s">
        <v>380</v>
      </c>
      <c r="C227" s="36">
        <v>4301051578</v>
      </c>
      <c r="D227" s="419">
        <v>4607091387513</v>
      </c>
      <c r="E227" s="419"/>
      <c r="F227" s="62">
        <v>0.45</v>
      </c>
      <c r="G227" s="37">
        <v>6</v>
      </c>
      <c r="H227" s="62">
        <v>2.7</v>
      </c>
      <c r="I227" s="62">
        <v>2.9580000000000002</v>
      </c>
      <c r="J227" s="37">
        <v>182</v>
      </c>
      <c r="K227" s="37" t="s">
        <v>84</v>
      </c>
      <c r="L227" s="37" t="s">
        <v>45</v>
      </c>
      <c r="M227" s="38" t="s">
        <v>123</v>
      </c>
      <c r="N227" s="38"/>
      <c r="O227" s="37">
        <v>40</v>
      </c>
      <c r="P227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21"/>
      <c r="R227" s="421"/>
      <c r="S227" s="421"/>
      <c r="T227" s="422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284" t="s">
        <v>381</v>
      </c>
      <c r="AG227" s="78"/>
      <c r="AJ227" s="84" t="s">
        <v>45</v>
      </c>
      <c r="AK227" s="84">
        <v>0</v>
      </c>
      <c r="BB227" s="285" t="s">
        <v>67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x14ac:dyDescent="0.2">
      <c r="A228" s="426"/>
      <c r="B228" s="426"/>
      <c r="C228" s="426"/>
      <c r="D228" s="426"/>
      <c r="E228" s="426"/>
      <c r="F228" s="426"/>
      <c r="G228" s="426"/>
      <c r="H228" s="426"/>
      <c r="I228" s="426"/>
      <c r="J228" s="426"/>
      <c r="K228" s="426"/>
      <c r="L228" s="426"/>
      <c r="M228" s="426"/>
      <c r="N228" s="426"/>
      <c r="O228" s="427"/>
      <c r="P228" s="423" t="s">
        <v>40</v>
      </c>
      <c r="Q228" s="424"/>
      <c r="R228" s="424"/>
      <c r="S228" s="424"/>
      <c r="T228" s="424"/>
      <c r="U228" s="424"/>
      <c r="V228" s="425"/>
      <c r="W228" s="42" t="s">
        <v>39</v>
      </c>
      <c r="X228" s="43">
        <f>IFERROR(X223/H223,"0")+IFERROR(X224/H224,"0")+IFERROR(X225/H225,"0")+IFERROR(X226/H226,"0")+IFERROR(X227/H227,"0")</f>
        <v>0</v>
      </c>
      <c r="Y228" s="43">
        <f>IFERROR(Y223/H223,"0")+IFERROR(Y224/H224,"0")+IFERROR(Y225/H225,"0")+IFERROR(Y226/H226,"0")+IFERROR(Y227/H227,"0")</f>
        <v>0</v>
      </c>
      <c r="Z228" s="43">
        <f>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26"/>
      <c r="B229" s="426"/>
      <c r="C229" s="426"/>
      <c r="D229" s="426"/>
      <c r="E229" s="426"/>
      <c r="F229" s="426"/>
      <c r="G229" s="426"/>
      <c r="H229" s="426"/>
      <c r="I229" s="426"/>
      <c r="J229" s="426"/>
      <c r="K229" s="426"/>
      <c r="L229" s="426"/>
      <c r="M229" s="426"/>
      <c r="N229" s="426"/>
      <c r="O229" s="427"/>
      <c r="P229" s="423" t="s">
        <v>40</v>
      </c>
      <c r="Q229" s="424"/>
      <c r="R229" s="424"/>
      <c r="S229" s="424"/>
      <c r="T229" s="424"/>
      <c r="U229" s="424"/>
      <c r="V229" s="425"/>
      <c r="W229" s="42" t="s">
        <v>0</v>
      </c>
      <c r="X229" s="43">
        <f>IFERROR(SUM(X223:X227),"0")</f>
        <v>0</v>
      </c>
      <c r="Y229" s="43">
        <f>IFERROR(SUM(Y223:Y227),"0")</f>
        <v>0</v>
      </c>
      <c r="Z229" s="42"/>
      <c r="AA229" s="67"/>
      <c r="AB229" s="67"/>
      <c r="AC229" s="67"/>
    </row>
    <row r="230" spans="1:68" ht="14.25" customHeight="1" x14ac:dyDescent="0.25">
      <c r="A230" s="418" t="s">
        <v>138</v>
      </c>
      <c r="B230" s="418"/>
      <c r="C230" s="418"/>
      <c r="D230" s="418"/>
      <c r="E230" s="418"/>
      <c r="F230" s="418"/>
      <c r="G230" s="418"/>
      <c r="H230" s="418"/>
      <c r="I230" s="418"/>
      <c r="J230" s="418"/>
      <c r="K230" s="418"/>
      <c r="L230" s="418"/>
      <c r="M230" s="418"/>
      <c r="N230" s="418"/>
      <c r="O230" s="418"/>
      <c r="P230" s="418"/>
      <c r="Q230" s="418"/>
      <c r="R230" s="418"/>
      <c r="S230" s="418"/>
      <c r="T230" s="418"/>
      <c r="U230" s="418"/>
      <c r="V230" s="418"/>
      <c r="W230" s="418"/>
      <c r="X230" s="418"/>
      <c r="Y230" s="418"/>
      <c r="Z230" s="418"/>
      <c r="AA230" s="66"/>
      <c r="AB230" s="66"/>
      <c r="AC230" s="80"/>
    </row>
    <row r="231" spans="1:68" ht="27" customHeight="1" x14ac:dyDescent="0.25">
      <c r="A231" s="63" t="s">
        <v>382</v>
      </c>
      <c r="B231" s="63" t="s">
        <v>383</v>
      </c>
      <c r="C231" s="36">
        <v>4301060387</v>
      </c>
      <c r="D231" s="419">
        <v>4607091380880</v>
      </c>
      <c r="E231" s="419"/>
      <c r="F231" s="62">
        <v>1.4</v>
      </c>
      <c r="G231" s="37">
        <v>6</v>
      </c>
      <c r="H231" s="62">
        <v>8.4</v>
      </c>
      <c r="I231" s="62">
        <v>8.9190000000000005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4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21"/>
      <c r="R231" s="421"/>
      <c r="S231" s="421"/>
      <c r="T231" s="422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384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385</v>
      </c>
      <c r="B232" s="63" t="s">
        <v>386</v>
      </c>
      <c r="C232" s="36">
        <v>4301060406</v>
      </c>
      <c r="D232" s="419">
        <v>4607091384482</v>
      </c>
      <c r="E232" s="419"/>
      <c r="F232" s="62">
        <v>1.3</v>
      </c>
      <c r="G232" s="37">
        <v>6</v>
      </c>
      <c r="H232" s="62">
        <v>7.8</v>
      </c>
      <c r="I232" s="62">
        <v>8.3190000000000008</v>
      </c>
      <c r="J232" s="37">
        <v>64</v>
      </c>
      <c r="K232" s="37" t="s">
        <v>101</v>
      </c>
      <c r="L232" s="37" t="s">
        <v>45</v>
      </c>
      <c r="M232" s="38" t="s">
        <v>104</v>
      </c>
      <c r="N232" s="38"/>
      <c r="O232" s="37">
        <v>30</v>
      </c>
      <c r="P232" s="4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21"/>
      <c r="R232" s="421"/>
      <c r="S232" s="421"/>
      <c r="T232" s="422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387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16.5" customHeight="1" x14ac:dyDescent="0.25">
      <c r="A233" s="63" t="s">
        <v>388</v>
      </c>
      <c r="B233" s="63" t="s">
        <v>389</v>
      </c>
      <c r="C233" s="36">
        <v>4301060484</v>
      </c>
      <c r="D233" s="419">
        <v>4607091380897</v>
      </c>
      <c r="E233" s="419"/>
      <c r="F233" s="62">
        <v>1.4</v>
      </c>
      <c r="G233" s="37">
        <v>6</v>
      </c>
      <c r="H233" s="62">
        <v>8.4</v>
      </c>
      <c r="I233" s="62">
        <v>8.9190000000000005</v>
      </c>
      <c r="J233" s="37">
        <v>64</v>
      </c>
      <c r="K233" s="37" t="s">
        <v>101</v>
      </c>
      <c r="L233" s="37" t="s">
        <v>45</v>
      </c>
      <c r="M233" s="38" t="s">
        <v>123</v>
      </c>
      <c r="N233" s="38"/>
      <c r="O233" s="37">
        <v>30</v>
      </c>
      <c r="P233" s="4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21"/>
      <c r="R233" s="421"/>
      <c r="S233" s="421"/>
      <c r="T233" s="422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0" t="s">
        <v>390</v>
      </c>
      <c r="AG233" s="78"/>
      <c r="AJ233" s="84" t="s">
        <v>45</v>
      </c>
      <c r="AK233" s="84">
        <v>0</v>
      </c>
      <c r="BB233" s="291" t="s">
        <v>67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426"/>
      <c r="B234" s="426"/>
      <c r="C234" s="426"/>
      <c r="D234" s="426"/>
      <c r="E234" s="426"/>
      <c r="F234" s="426"/>
      <c r="G234" s="426"/>
      <c r="H234" s="426"/>
      <c r="I234" s="426"/>
      <c r="J234" s="426"/>
      <c r="K234" s="426"/>
      <c r="L234" s="426"/>
      <c r="M234" s="426"/>
      <c r="N234" s="426"/>
      <c r="O234" s="427"/>
      <c r="P234" s="423" t="s">
        <v>40</v>
      </c>
      <c r="Q234" s="424"/>
      <c r="R234" s="424"/>
      <c r="S234" s="424"/>
      <c r="T234" s="424"/>
      <c r="U234" s="424"/>
      <c r="V234" s="425"/>
      <c r="W234" s="42" t="s">
        <v>39</v>
      </c>
      <c r="X234" s="43">
        <f>IFERROR(X231/H231,"0")+IFERROR(X232/H232,"0")+IFERROR(X233/H233,"0")</f>
        <v>0</v>
      </c>
      <c r="Y234" s="43">
        <f>IFERROR(Y231/H231,"0")+IFERROR(Y232/H232,"0")+IFERROR(Y233/H233,"0")</f>
        <v>0</v>
      </c>
      <c r="Z234" s="43">
        <f>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426"/>
      <c r="B235" s="426"/>
      <c r="C235" s="426"/>
      <c r="D235" s="426"/>
      <c r="E235" s="426"/>
      <c r="F235" s="426"/>
      <c r="G235" s="426"/>
      <c r="H235" s="426"/>
      <c r="I235" s="426"/>
      <c r="J235" s="426"/>
      <c r="K235" s="426"/>
      <c r="L235" s="426"/>
      <c r="M235" s="426"/>
      <c r="N235" s="426"/>
      <c r="O235" s="427"/>
      <c r="P235" s="423" t="s">
        <v>40</v>
      </c>
      <c r="Q235" s="424"/>
      <c r="R235" s="424"/>
      <c r="S235" s="424"/>
      <c r="T235" s="424"/>
      <c r="U235" s="424"/>
      <c r="V235" s="425"/>
      <c r="W235" s="42" t="s">
        <v>0</v>
      </c>
      <c r="X235" s="43">
        <f>IFERROR(SUM(X231:X233),"0")</f>
        <v>0</v>
      </c>
      <c r="Y235" s="43">
        <f>IFERROR(SUM(Y231:Y233),"0")</f>
        <v>0</v>
      </c>
      <c r="Z235" s="42"/>
      <c r="AA235" s="67"/>
      <c r="AB235" s="67"/>
      <c r="AC235" s="67"/>
    </row>
    <row r="236" spans="1:68" ht="14.25" customHeight="1" x14ac:dyDescent="0.25">
      <c r="A236" s="418" t="s">
        <v>88</v>
      </c>
      <c r="B236" s="418"/>
      <c r="C236" s="418"/>
      <c r="D236" s="418"/>
      <c r="E236" s="418"/>
      <c r="F236" s="418"/>
      <c r="G236" s="418"/>
      <c r="H236" s="418"/>
      <c r="I236" s="418"/>
      <c r="J236" s="418"/>
      <c r="K236" s="418"/>
      <c r="L236" s="418"/>
      <c r="M236" s="418"/>
      <c r="N236" s="418"/>
      <c r="O236" s="418"/>
      <c r="P236" s="418"/>
      <c r="Q236" s="418"/>
      <c r="R236" s="418"/>
      <c r="S236" s="418"/>
      <c r="T236" s="418"/>
      <c r="U236" s="418"/>
      <c r="V236" s="418"/>
      <c r="W236" s="418"/>
      <c r="X236" s="418"/>
      <c r="Y236" s="418"/>
      <c r="Z236" s="418"/>
      <c r="AA236" s="66"/>
      <c r="AB236" s="66"/>
      <c r="AC236" s="80"/>
    </row>
    <row r="237" spans="1:68" ht="27" customHeight="1" x14ac:dyDescent="0.25">
      <c r="A237" s="63" t="s">
        <v>391</v>
      </c>
      <c r="B237" s="63" t="s">
        <v>392</v>
      </c>
      <c r="C237" s="36">
        <v>4301030235</v>
      </c>
      <c r="D237" s="419">
        <v>4607091388381</v>
      </c>
      <c r="E237" s="419"/>
      <c r="F237" s="62">
        <v>0.38</v>
      </c>
      <c r="G237" s="37">
        <v>8</v>
      </c>
      <c r="H237" s="62">
        <v>3.04</v>
      </c>
      <c r="I237" s="62">
        <v>3.33</v>
      </c>
      <c r="J237" s="37">
        <v>132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487" t="s">
        <v>393</v>
      </c>
      <c r="Q237" s="421"/>
      <c r="R237" s="421"/>
      <c r="S237" s="421"/>
      <c r="T237" s="42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292" t="s">
        <v>394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395</v>
      </c>
      <c r="B238" s="63" t="s">
        <v>396</v>
      </c>
      <c r="C238" s="36">
        <v>4301032055</v>
      </c>
      <c r="D238" s="419">
        <v>4680115886476</v>
      </c>
      <c r="E238" s="419"/>
      <c r="F238" s="62">
        <v>0.38</v>
      </c>
      <c r="G238" s="37">
        <v>8</v>
      </c>
      <c r="H238" s="62">
        <v>3.04</v>
      </c>
      <c r="I238" s="62">
        <v>3.32</v>
      </c>
      <c r="J238" s="37">
        <v>156</v>
      </c>
      <c r="K238" s="37" t="s">
        <v>105</v>
      </c>
      <c r="L238" s="37" t="s">
        <v>45</v>
      </c>
      <c r="M238" s="38" t="s">
        <v>93</v>
      </c>
      <c r="N238" s="38"/>
      <c r="O238" s="37">
        <v>180</v>
      </c>
      <c r="P238" s="488" t="s">
        <v>397</v>
      </c>
      <c r="Q238" s="421"/>
      <c r="R238" s="421"/>
      <c r="S238" s="421"/>
      <c r="T238" s="42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IFERROR(IF(Y238=0,"",ROUNDUP(Y238/H238,0)*0.00753),"")</f>
        <v/>
      </c>
      <c r="AA238" s="68" t="s">
        <v>45</v>
      </c>
      <c r="AB238" s="69" t="s">
        <v>45</v>
      </c>
      <c r="AC238" s="294" t="s">
        <v>398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399</v>
      </c>
      <c r="B239" s="63" t="s">
        <v>400</v>
      </c>
      <c r="C239" s="36">
        <v>4301030232</v>
      </c>
      <c r="D239" s="419">
        <v>4607091388374</v>
      </c>
      <c r="E239" s="419"/>
      <c r="F239" s="62">
        <v>0.38</v>
      </c>
      <c r="G239" s="37">
        <v>8</v>
      </c>
      <c r="H239" s="62">
        <v>3.04</v>
      </c>
      <c r="I239" s="62">
        <v>3.29</v>
      </c>
      <c r="J239" s="37">
        <v>132</v>
      </c>
      <c r="K239" s="37" t="s">
        <v>105</v>
      </c>
      <c r="L239" s="37" t="s">
        <v>45</v>
      </c>
      <c r="M239" s="38" t="s">
        <v>93</v>
      </c>
      <c r="N239" s="38"/>
      <c r="O239" s="37">
        <v>180</v>
      </c>
      <c r="P239" s="489" t="s">
        <v>401</v>
      </c>
      <c r="Q239" s="421"/>
      <c r="R239" s="421"/>
      <c r="S239" s="421"/>
      <c r="T239" s="422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296" t="s">
        <v>394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402</v>
      </c>
      <c r="B240" s="63" t="s">
        <v>403</v>
      </c>
      <c r="C240" s="36">
        <v>4301032015</v>
      </c>
      <c r="D240" s="419">
        <v>4607091383102</v>
      </c>
      <c r="E240" s="419"/>
      <c r="F240" s="62">
        <v>0.17</v>
      </c>
      <c r="G240" s="37">
        <v>15</v>
      </c>
      <c r="H240" s="62">
        <v>2.5499999999999998</v>
      </c>
      <c r="I240" s="62">
        <v>2.9550000000000001</v>
      </c>
      <c r="J240" s="37">
        <v>182</v>
      </c>
      <c r="K240" s="37" t="s">
        <v>84</v>
      </c>
      <c r="L240" s="37" t="s">
        <v>45</v>
      </c>
      <c r="M240" s="38" t="s">
        <v>93</v>
      </c>
      <c r="N240" s="38"/>
      <c r="O240" s="37">
        <v>180</v>
      </c>
      <c r="P240" s="4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421"/>
      <c r="R240" s="421"/>
      <c r="S240" s="421"/>
      <c r="T240" s="422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IFERROR(IF(Y240=0,"",ROUNDUP(Y240/H240,0)*0.00651),"")</f>
        <v/>
      </c>
      <c r="AA240" s="68" t="s">
        <v>45</v>
      </c>
      <c r="AB240" s="69" t="s">
        <v>45</v>
      </c>
      <c r="AC240" s="298" t="s">
        <v>404</v>
      </c>
      <c r="AG240" s="78"/>
      <c r="AJ240" s="84" t="s">
        <v>45</v>
      </c>
      <c r="AK240" s="84">
        <v>0</v>
      </c>
      <c r="BB240" s="299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405</v>
      </c>
      <c r="B241" s="63" t="s">
        <v>406</v>
      </c>
      <c r="C241" s="36">
        <v>4301030233</v>
      </c>
      <c r="D241" s="419">
        <v>4607091388404</v>
      </c>
      <c r="E241" s="419"/>
      <c r="F241" s="62">
        <v>0.17</v>
      </c>
      <c r="G241" s="37">
        <v>15</v>
      </c>
      <c r="H241" s="62">
        <v>2.5499999999999998</v>
      </c>
      <c r="I241" s="62">
        <v>2.88</v>
      </c>
      <c r="J241" s="37">
        <v>182</v>
      </c>
      <c r="K241" s="37" t="s">
        <v>84</v>
      </c>
      <c r="L241" s="37" t="s">
        <v>45</v>
      </c>
      <c r="M241" s="38" t="s">
        <v>93</v>
      </c>
      <c r="N241" s="38"/>
      <c r="O241" s="37">
        <v>180</v>
      </c>
      <c r="P241" s="4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421"/>
      <c r="R241" s="421"/>
      <c r="S241" s="421"/>
      <c r="T241" s="42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00" t="s">
        <v>394</v>
      </c>
      <c r="AG241" s="78"/>
      <c r="AJ241" s="84" t="s">
        <v>45</v>
      </c>
      <c r="AK241" s="84">
        <v>0</v>
      </c>
      <c r="BB241" s="301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426"/>
      <c r="B242" s="426"/>
      <c r="C242" s="426"/>
      <c r="D242" s="426"/>
      <c r="E242" s="426"/>
      <c r="F242" s="426"/>
      <c r="G242" s="426"/>
      <c r="H242" s="426"/>
      <c r="I242" s="426"/>
      <c r="J242" s="426"/>
      <c r="K242" s="426"/>
      <c r="L242" s="426"/>
      <c r="M242" s="426"/>
      <c r="N242" s="426"/>
      <c r="O242" s="427"/>
      <c r="P242" s="423" t="s">
        <v>40</v>
      </c>
      <c r="Q242" s="424"/>
      <c r="R242" s="424"/>
      <c r="S242" s="424"/>
      <c r="T242" s="424"/>
      <c r="U242" s="424"/>
      <c r="V242" s="425"/>
      <c r="W242" s="42" t="s">
        <v>39</v>
      </c>
      <c r="X242" s="43">
        <f>IFERROR(X237/H237,"0")+IFERROR(X238/H238,"0")+IFERROR(X239/H239,"0")+IFERROR(X240/H240,"0")+IFERROR(X241/H241,"0")</f>
        <v>0</v>
      </c>
      <c r="Y242" s="43">
        <f>IFERROR(Y237/H237,"0")+IFERROR(Y238/H238,"0")+IFERROR(Y239/H239,"0")+IFERROR(Y240/H240,"0")+IFERROR(Y241/H241,"0")</f>
        <v>0</v>
      </c>
      <c r="Z242" s="43">
        <f>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426"/>
      <c r="B243" s="426"/>
      <c r="C243" s="426"/>
      <c r="D243" s="426"/>
      <c r="E243" s="426"/>
      <c r="F243" s="426"/>
      <c r="G243" s="426"/>
      <c r="H243" s="426"/>
      <c r="I243" s="426"/>
      <c r="J243" s="426"/>
      <c r="K243" s="426"/>
      <c r="L243" s="426"/>
      <c r="M243" s="426"/>
      <c r="N243" s="426"/>
      <c r="O243" s="427"/>
      <c r="P243" s="423" t="s">
        <v>40</v>
      </c>
      <c r="Q243" s="424"/>
      <c r="R243" s="424"/>
      <c r="S243" s="424"/>
      <c r="T243" s="424"/>
      <c r="U243" s="424"/>
      <c r="V243" s="425"/>
      <c r="W243" s="42" t="s">
        <v>0</v>
      </c>
      <c r="X243" s="43">
        <f>IFERROR(SUM(X237:X241),"0")</f>
        <v>0</v>
      </c>
      <c r="Y243" s="43">
        <f>IFERROR(SUM(Y237:Y241),"0")</f>
        <v>0</v>
      </c>
      <c r="Z243" s="42"/>
      <c r="AA243" s="67"/>
      <c r="AB243" s="67"/>
      <c r="AC243" s="67"/>
    </row>
    <row r="244" spans="1:68" ht="14.25" customHeight="1" x14ac:dyDescent="0.25">
      <c r="A244" s="418" t="s">
        <v>407</v>
      </c>
      <c r="B244" s="418"/>
      <c r="C244" s="418"/>
      <c r="D244" s="418"/>
      <c r="E244" s="418"/>
      <c r="F244" s="418"/>
      <c r="G244" s="418"/>
      <c r="H244" s="418"/>
      <c r="I244" s="418"/>
      <c r="J244" s="418"/>
      <c r="K244" s="418"/>
      <c r="L244" s="418"/>
      <c r="M244" s="418"/>
      <c r="N244" s="418"/>
      <c r="O244" s="418"/>
      <c r="P244" s="418"/>
      <c r="Q244" s="418"/>
      <c r="R244" s="418"/>
      <c r="S244" s="418"/>
      <c r="T244" s="418"/>
      <c r="U244" s="418"/>
      <c r="V244" s="418"/>
      <c r="W244" s="418"/>
      <c r="X244" s="418"/>
      <c r="Y244" s="418"/>
      <c r="Z244" s="418"/>
      <c r="AA244" s="66"/>
      <c r="AB244" s="66"/>
      <c r="AC244" s="80"/>
    </row>
    <row r="245" spans="1:68" ht="16.5" customHeight="1" x14ac:dyDescent="0.25">
      <c r="A245" s="63" t="s">
        <v>408</v>
      </c>
      <c r="B245" s="63" t="s">
        <v>409</v>
      </c>
      <c r="C245" s="36">
        <v>4301180007</v>
      </c>
      <c r="D245" s="419">
        <v>4680115881808</v>
      </c>
      <c r="E245" s="419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411</v>
      </c>
      <c r="N245" s="38"/>
      <c r="O245" s="37">
        <v>730</v>
      </c>
      <c r="P245" s="4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421"/>
      <c r="R245" s="421"/>
      <c r="S245" s="421"/>
      <c r="T245" s="42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410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412</v>
      </c>
      <c r="B246" s="63" t="s">
        <v>413</v>
      </c>
      <c r="C246" s="36">
        <v>4301180006</v>
      </c>
      <c r="D246" s="419">
        <v>4680115881822</v>
      </c>
      <c r="E246" s="419"/>
      <c r="F246" s="62">
        <v>0.1</v>
      </c>
      <c r="G246" s="37">
        <v>20</v>
      </c>
      <c r="H246" s="62">
        <v>2</v>
      </c>
      <c r="I246" s="62">
        <v>2.2400000000000002</v>
      </c>
      <c r="J246" s="37">
        <v>238</v>
      </c>
      <c r="K246" s="37" t="s">
        <v>84</v>
      </c>
      <c r="L246" s="37" t="s">
        <v>45</v>
      </c>
      <c r="M246" s="38" t="s">
        <v>411</v>
      </c>
      <c r="N246" s="38"/>
      <c r="O246" s="37">
        <v>730</v>
      </c>
      <c r="P24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421"/>
      <c r="R246" s="421"/>
      <c r="S246" s="421"/>
      <c r="T246" s="42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IFERROR(IF(Y246=0,"",ROUNDUP(Y246/H246,0)*0.00474),"")</f>
        <v/>
      </c>
      <c r="AA246" s="68" t="s">
        <v>45</v>
      </c>
      <c r="AB246" s="69" t="s">
        <v>45</v>
      </c>
      <c r="AC246" s="304" t="s">
        <v>410</v>
      </c>
      <c r="AG246" s="78"/>
      <c r="AJ246" s="84" t="s">
        <v>45</v>
      </c>
      <c r="AK246" s="84">
        <v>0</v>
      </c>
      <c r="BB246" s="305" t="s">
        <v>67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414</v>
      </c>
      <c r="B247" s="63" t="s">
        <v>415</v>
      </c>
      <c r="C247" s="36">
        <v>4301180001</v>
      </c>
      <c r="D247" s="419">
        <v>4680115880016</v>
      </c>
      <c r="E247" s="419"/>
      <c r="F247" s="62">
        <v>0.1</v>
      </c>
      <c r="G247" s="37">
        <v>20</v>
      </c>
      <c r="H247" s="62">
        <v>2</v>
      </c>
      <c r="I247" s="62">
        <v>2.2400000000000002</v>
      </c>
      <c r="J247" s="37">
        <v>238</v>
      </c>
      <c r="K247" s="37" t="s">
        <v>84</v>
      </c>
      <c r="L247" s="37" t="s">
        <v>45</v>
      </c>
      <c r="M247" s="38" t="s">
        <v>411</v>
      </c>
      <c r="N247" s="38"/>
      <c r="O247" s="37">
        <v>730</v>
      </c>
      <c r="P247" s="4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421"/>
      <c r="R247" s="421"/>
      <c r="S247" s="421"/>
      <c r="T247" s="422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IFERROR(IF(Y247=0,"",ROUNDUP(Y247/H247,0)*0.00474),"")</f>
        <v/>
      </c>
      <c r="AA247" s="68" t="s">
        <v>45</v>
      </c>
      <c r="AB247" s="69" t="s">
        <v>45</v>
      </c>
      <c r="AC247" s="306" t="s">
        <v>410</v>
      </c>
      <c r="AG247" s="78"/>
      <c r="AJ247" s="84" t="s">
        <v>45</v>
      </c>
      <c r="AK247" s="84">
        <v>0</v>
      </c>
      <c r="BB247" s="307" t="s">
        <v>67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426"/>
      <c r="B248" s="426"/>
      <c r="C248" s="426"/>
      <c r="D248" s="426"/>
      <c r="E248" s="426"/>
      <c r="F248" s="426"/>
      <c r="G248" s="426"/>
      <c r="H248" s="426"/>
      <c r="I248" s="426"/>
      <c r="J248" s="426"/>
      <c r="K248" s="426"/>
      <c r="L248" s="426"/>
      <c r="M248" s="426"/>
      <c r="N248" s="426"/>
      <c r="O248" s="427"/>
      <c r="P248" s="423" t="s">
        <v>40</v>
      </c>
      <c r="Q248" s="424"/>
      <c r="R248" s="424"/>
      <c r="S248" s="424"/>
      <c r="T248" s="424"/>
      <c r="U248" s="424"/>
      <c r="V248" s="425"/>
      <c r="W248" s="42" t="s">
        <v>39</v>
      </c>
      <c r="X248" s="43">
        <f>IFERROR(X245/H245,"0")+IFERROR(X246/H246,"0")+IFERROR(X247/H247,"0")</f>
        <v>0</v>
      </c>
      <c r="Y248" s="43">
        <f>IFERROR(Y245/H245,"0")+IFERROR(Y246/H246,"0")+IFERROR(Y247/H247,"0")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426"/>
      <c r="B249" s="426"/>
      <c r="C249" s="426"/>
      <c r="D249" s="426"/>
      <c r="E249" s="426"/>
      <c r="F249" s="426"/>
      <c r="G249" s="426"/>
      <c r="H249" s="426"/>
      <c r="I249" s="426"/>
      <c r="J249" s="426"/>
      <c r="K249" s="426"/>
      <c r="L249" s="426"/>
      <c r="M249" s="426"/>
      <c r="N249" s="426"/>
      <c r="O249" s="427"/>
      <c r="P249" s="423" t="s">
        <v>40</v>
      </c>
      <c r="Q249" s="424"/>
      <c r="R249" s="424"/>
      <c r="S249" s="424"/>
      <c r="T249" s="424"/>
      <c r="U249" s="424"/>
      <c r="V249" s="425"/>
      <c r="W249" s="42" t="s">
        <v>0</v>
      </c>
      <c r="X249" s="43">
        <f>IFERROR(SUM(X245:X247),"0")</f>
        <v>0</v>
      </c>
      <c r="Y249" s="43">
        <f>IFERROR(SUM(Y245:Y247),"0")</f>
        <v>0</v>
      </c>
      <c r="Z249" s="42"/>
      <c r="AA249" s="67"/>
      <c r="AB249" s="67"/>
      <c r="AC249" s="67"/>
    </row>
    <row r="250" spans="1:68" ht="16.5" customHeight="1" x14ac:dyDescent="0.25">
      <c r="A250" s="417" t="s">
        <v>416</v>
      </c>
      <c r="B250" s="417"/>
      <c r="C250" s="417"/>
      <c r="D250" s="417"/>
      <c r="E250" s="417"/>
      <c r="F250" s="417"/>
      <c r="G250" s="417"/>
      <c r="H250" s="417"/>
      <c r="I250" s="417"/>
      <c r="J250" s="417"/>
      <c r="K250" s="417"/>
      <c r="L250" s="417"/>
      <c r="M250" s="417"/>
      <c r="N250" s="417"/>
      <c r="O250" s="417"/>
      <c r="P250" s="417"/>
      <c r="Q250" s="417"/>
      <c r="R250" s="417"/>
      <c r="S250" s="417"/>
      <c r="T250" s="417"/>
      <c r="U250" s="417"/>
      <c r="V250" s="417"/>
      <c r="W250" s="417"/>
      <c r="X250" s="417"/>
      <c r="Y250" s="417"/>
      <c r="Z250" s="417"/>
      <c r="AA250" s="65"/>
      <c r="AB250" s="65"/>
      <c r="AC250" s="79"/>
    </row>
    <row r="251" spans="1:68" ht="14.25" customHeight="1" x14ac:dyDescent="0.25">
      <c r="A251" s="418" t="s">
        <v>79</v>
      </c>
      <c r="B251" s="418"/>
      <c r="C251" s="418"/>
      <c r="D251" s="418"/>
      <c r="E251" s="418"/>
      <c r="F251" s="418"/>
      <c r="G251" s="418"/>
      <c r="H251" s="418"/>
      <c r="I251" s="418"/>
      <c r="J251" s="418"/>
      <c r="K251" s="418"/>
      <c r="L251" s="418"/>
      <c r="M251" s="418"/>
      <c r="N251" s="418"/>
      <c r="O251" s="418"/>
      <c r="P251" s="418"/>
      <c r="Q251" s="418"/>
      <c r="R251" s="418"/>
      <c r="S251" s="418"/>
      <c r="T251" s="418"/>
      <c r="U251" s="418"/>
      <c r="V251" s="418"/>
      <c r="W251" s="418"/>
      <c r="X251" s="418"/>
      <c r="Y251" s="418"/>
      <c r="Z251" s="418"/>
      <c r="AA251" s="66"/>
      <c r="AB251" s="66"/>
      <c r="AC251" s="80"/>
    </row>
    <row r="252" spans="1:68" ht="27" customHeight="1" x14ac:dyDescent="0.25">
      <c r="A252" s="63" t="s">
        <v>417</v>
      </c>
      <c r="B252" s="63" t="s">
        <v>418</v>
      </c>
      <c r="C252" s="36">
        <v>4301051489</v>
      </c>
      <c r="D252" s="419">
        <v>4607091387919</v>
      </c>
      <c r="E252" s="419"/>
      <c r="F252" s="62">
        <v>1.35</v>
      </c>
      <c r="G252" s="37">
        <v>6</v>
      </c>
      <c r="H252" s="62">
        <v>8.1</v>
      </c>
      <c r="I252" s="62">
        <v>8.6189999999999998</v>
      </c>
      <c r="J252" s="37">
        <v>64</v>
      </c>
      <c r="K252" s="37" t="s">
        <v>101</v>
      </c>
      <c r="L252" s="37" t="s">
        <v>45</v>
      </c>
      <c r="M252" s="38" t="s">
        <v>123</v>
      </c>
      <c r="N252" s="38"/>
      <c r="O252" s="37">
        <v>45</v>
      </c>
      <c r="P252" s="4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421"/>
      <c r="R252" s="421"/>
      <c r="S252" s="421"/>
      <c r="T252" s="42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08" t="s">
        <v>419</v>
      </c>
      <c r="AG252" s="78"/>
      <c r="AJ252" s="84" t="s">
        <v>45</v>
      </c>
      <c r="AK252" s="84">
        <v>0</v>
      </c>
      <c r="BB252" s="309" t="s">
        <v>67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420</v>
      </c>
      <c r="B253" s="63" t="s">
        <v>421</v>
      </c>
      <c r="C253" s="36">
        <v>4301051461</v>
      </c>
      <c r="D253" s="419">
        <v>4680115883604</v>
      </c>
      <c r="E253" s="419"/>
      <c r="F253" s="62">
        <v>0.35</v>
      </c>
      <c r="G253" s="37">
        <v>6</v>
      </c>
      <c r="H253" s="62">
        <v>2.1</v>
      </c>
      <c r="I253" s="62">
        <v>2.3519999999999999</v>
      </c>
      <c r="J253" s="37">
        <v>182</v>
      </c>
      <c r="K253" s="37" t="s">
        <v>84</v>
      </c>
      <c r="L253" s="37" t="s">
        <v>45</v>
      </c>
      <c r="M253" s="38" t="s">
        <v>104</v>
      </c>
      <c r="N253" s="38"/>
      <c r="O253" s="37">
        <v>45</v>
      </c>
      <c r="P253" s="48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421"/>
      <c r="R253" s="421"/>
      <c r="S253" s="421"/>
      <c r="T253" s="42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IFERROR(IF(Y253=0,"",ROUNDUP(Y253/H253,0)*0.00651),"")</f>
        <v/>
      </c>
      <c r="AA253" s="68" t="s">
        <v>45</v>
      </c>
      <c r="AB253" s="69" t="s">
        <v>45</v>
      </c>
      <c r="AC253" s="310" t="s">
        <v>422</v>
      </c>
      <c r="AG253" s="78"/>
      <c r="AJ253" s="84" t="s">
        <v>45</v>
      </c>
      <c r="AK253" s="84">
        <v>0</v>
      </c>
      <c r="BB253" s="311" t="s">
        <v>67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426"/>
      <c r="B254" s="426"/>
      <c r="C254" s="426"/>
      <c r="D254" s="426"/>
      <c r="E254" s="426"/>
      <c r="F254" s="426"/>
      <c r="G254" s="426"/>
      <c r="H254" s="426"/>
      <c r="I254" s="426"/>
      <c r="J254" s="426"/>
      <c r="K254" s="426"/>
      <c r="L254" s="426"/>
      <c r="M254" s="426"/>
      <c r="N254" s="426"/>
      <c r="O254" s="427"/>
      <c r="P254" s="423" t="s">
        <v>40</v>
      </c>
      <c r="Q254" s="424"/>
      <c r="R254" s="424"/>
      <c r="S254" s="424"/>
      <c r="T254" s="424"/>
      <c r="U254" s="424"/>
      <c r="V254" s="425"/>
      <c r="W254" s="42" t="s">
        <v>39</v>
      </c>
      <c r="X254" s="43">
        <f>IFERROR(X252/H252,"0")+IFERROR(X253/H253,"0")</f>
        <v>0</v>
      </c>
      <c r="Y254" s="43">
        <f>IFERROR(Y252/H252,"0")+IFERROR(Y253/H253,"0")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426"/>
      <c r="B255" s="426"/>
      <c r="C255" s="426"/>
      <c r="D255" s="426"/>
      <c r="E255" s="426"/>
      <c r="F255" s="426"/>
      <c r="G255" s="426"/>
      <c r="H255" s="426"/>
      <c r="I255" s="426"/>
      <c r="J255" s="426"/>
      <c r="K255" s="426"/>
      <c r="L255" s="426"/>
      <c r="M255" s="426"/>
      <c r="N255" s="426"/>
      <c r="O255" s="427"/>
      <c r="P255" s="423" t="s">
        <v>40</v>
      </c>
      <c r="Q255" s="424"/>
      <c r="R255" s="424"/>
      <c r="S255" s="424"/>
      <c r="T255" s="424"/>
      <c r="U255" s="424"/>
      <c r="V255" s="425"/>
      <c r="W255" s="42" t="s">
        <v>0</v>
      </c>
      <c r="X255" s="43">
        <f>IFERROR(SUM(X252:X253),"0")</f>
        <v>0</v>
      </c>
      <c r="Y255" s="43">
        <f>IFERROR(SUM(Y252:Y253),"0")</f>
        <v>0</v>
      </c>
      <c r="Z255" s="42"/>
      <c r="AA255" s="67"/>
      <c r="AB255" s="67"/>
      <c r="AC255" s="67"/>
    </row>
    <row r="256" spans="1:68" ht="27.75" customHeight="1" x14ac:dyDescent="0.2">
      <c r="A256" s="416" t="s">
        <v>423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416"/>
      <c r="AA256" s="54"/>
      <c r="AB256" s="54"/>
      <c r="AC256" s="54"/>
    </row>
    <row r="257" spans="1:68" ht="16.5" customHeight="1" x14ac:dyDescent="0.25">
      <c r="A257" s="417" t="s">
        <v>424</v>
      </c>
      <c r="B257" s="417"/>
      <c r="C257" s="417"/>
      <c r="D257" s="417"/>
      <c r="E257" s="417"/>
      <c r="F257" s="417"/>
      <c r="G257" s="417"/>
      <c r="H257" s="417"/>
      <c r="I257" s="417"/>
      <c r="J257" s="417"/>
      <c r="K257" s="417"/>
      <c r="L257" s="417"/>
      <c r="M257" s="417"/>
      <c r="N257" s="417"/>
      <c r="O257" s="417"/>
      <c r="P257" s="417"/>
      <c r="Q257" s="417"/>
      <c r="R257" s="417"/>
      <c r="S257" s="417"/>
      <c r="T257" s="417"/>
      <c r="U257" s="417"/>
      <c r="V257" s="417"/>
      <c r="W257" s="417"/>
      <c r="X257" s="417"/>
      <c r="Y257" s="417"/>
      <c r="Z257" s="417"/>
      <c r="AA257" s="65"/>
      <c r="AB257" s="65"/>
      <c r="AC257" s="79"/>
    </row>
    <row r="258" spans="1:68" ht="14.25" customHeight="1" x14ac:dyDescent="0.25">
      <c r="A258" s="418" t="s">
        <v>96</v>
      </c>
      <c r="B258" s="418"/>
      <c r="C258" s="418"/>
      <c r="D258" s="418"/>
      <c r="E258" s="418"/>
      <c r="F258" s="418"/>
      <c r="G258" s="418"/>
      <c r="H258" s="418"/>
      <c r="I258" s="418"/>
      <c r="J258" s="418"/>
      <c r="K258" s="418"/>
      <c r="L258" s="418"/>
      <c r="M258" s="418"/>
      <c r="N258" s="418"/>
      <c r="O258" s="418"/>
      <c r="P258" s="418"/>
      <c r="Q258" s="418"/>
      <c r="R258" s="418"/>
      <c r="S258" s="418"/>
      <c r="T258" s="418"/>
      <c r="U258" s="418"/>
      <c r="V258" s="418"/>
      <c r="W258" s="418"/>
      <c r="X258" s="418"/>
      <c r="Y258" s="418"/>
      <c r="Z258" s="418"/>
      <c r="AA258" s="66"/>
      <c r="AB258" s="66"/>
      <c r="AC258" s="80"/>
    </row>
    <row r="259" spans="1:68" ht="37.5" customHeight="1" x14ac:dyDescent="0.25">
      <c r="A259" s="63" t="s">
        <v>425</v>
      </c>
      <c r="B259" s="63" t="s">
        <v>426</v>
      </c>
      <c r="C259" s="36">
        <v>4301011869</v>
      </c>
      <c r="D259" s="419">
        <v>4680115884847</v>
      </c>
      <c r="E259" s="419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48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421"/>
      <c r="R259" s="421"/>
      <c r="S259" s="421"/>
      <c r="T259" s="42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4" si="25">IFERROR(IF(X259="",0,CEILING((X259/$H259),1)*$H259),"")</f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427</v>
      </c>
      <c r="AG259" s="78"/>
      <c r="AJ259" s="84" t="s">
        <v>45</v>
      </c>
      <c r="AK259" s="84">
        <v>0</v>
      </c>
      <c r="BB259" s="313" t="s">
        <v>67</v>
      </c>
      <c r="BM259" s="78">
        <f t="shared" ref="BM259:BM264" si="26">IFERROR(X259*I259/H259,"0")</f>
        <v>0</v>
      </c>
      <c r="BN259" s="78">
        <f t="shared" ref="BN259:BN264" si="27">IFERROR(Y259*I259/H259,"0")</f>
        <v>0</v>
      </c>
      <c r="BO259" s="78">
        <f t="shared" ref="BO259:BO264" si="28">IFERROR(1/J259*(X259/H259),"0")</f>
        <v>0</v>
      </c>
      <c r="BP259" s="78">
        <f t="shared" ref="BP259:BP264" si="29">IFERROR(1/J259*(Y259/H259),"0")</f>
        <v>0</v>
      </c>
    </row>
    <row r="260" spans="1:68" ht="27" customHeight="1" x14ac:dyDescent="0.25">
      <c r="A260" s="63" t="s">
        <v>428</v>
      </c>
      <c r="B260" s="63" t="s">
        <v>429</v>
      </c>
      <c r="C260" s="36">
        <v>4301011870</v>
      </c>
      <c r="D260" s="419">
        <v>4680115884854</v>
      </c>
      <c r="E260" s="419"/>
      <c r="F260" s="62">
        <v>2.5</v>
      </c>
      <c r="G260" s="37">
        <v>6</v>
      </c>
      <c r="H260" s="62">
        <v>15</v>
      </c>
      <c r="I260" s="62">
        <v>15.48</v>
      </c>
      <c r="J260" s="37">
        <v>48</v>
      </c>
      <c r="K260" s="37" t="s">
        <v>101</v>
      </c>
      <c r="L260" s="37" t="s">
        <v>45</v>
      </c>
      <c r="M260" s="38" t="s">
        <v>83</v>
      </c>
      <c r="N260" s="38"/>
      <c r="O260" s="37">
        <v>60</v>
      </c>
      <c r="P260" s="4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421"/>
      <c r="R260" s="421"/>
      <c r="S260" s="421"/>
      <c r="T260" s="42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IFERROR(IF(Y260=0,"",ROUNDUP(Y260/H260,0)*0.02175),"")</f>
        <v/>
      </c>
      <c r="AA260" s="68" t="s">
        <v>45</v>
      </c>
      <c r="AB260" s="69" t="s">
        <v>45</v>
      </c>
      <c r="AC260" s="314" t="s">
        <v>430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37.5" customHeight="1" x14ac:dyDescent="0.25">
      <c r="A261" s="63" t="s">
        <v>431</v>
      </c>
      <c r="B261" s="63" t="s">
        <v>432</v>
      </c>
      <c r="C261" s="36">
        <v>4301011867</v>
      </c>
      <c r="D261" s="419">
        <v>4680115884830</v>
      </c>
      <c r="E261" s="419"/>
      <c r="F261" s="62">
        <v>2.5</v>
      </c>
      <c r="G261" s="37">
        <v>6</v>
      </c>
      <c r="H261" s="62">
        <v>15</v>
      </c>
      <c r="I261" s="62">
        <v>15.48</v>
      </c>
      <c r="J261" s="37">
        <v>48</v>
      </c>
      <c r="K261" s="37" t="s">
        <v>101</v>
      </c>
      <c r="L261" s="37" t="s">
        <v>45</v>
      </c>
      <c r="M261" s="38" t="s">
        <v>83</v>
      </c>
      <c r="N261" s="38"/>
      <c r="O261" s="37">
        <v>60</v>
      </c>
      <c r="P261" s="4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421"/>
      <c r="R261" s="421"/>
      <c r="S261" s="421"/>
      <c r="T261" s="42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16" t="s">
        <v>433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27" customHeight="1" x14ac:dyDescent="0.25">
      <c r="A262" s="63" t="s">
        <v>434</v>
      </c>
      <c r="B262" s="63" t="s">
        <v>435</v>
      </c>
      <c r="C262" s="36">
        <v>4301011433</v>
      </c>
      <c r="D262" s="419">
        <v>4680115882638</v>
      </c>
      <c r="E262" s="419"/>
      <c r="F262" s="62">
        <v>0.4</v>
      </c>
      <c r="G262" s="37">
        <v>10</v>
      </c>
      <c r="H262" s="62">
        <v>4</v>
      </c>
      <c r="I262" s="62">
        <v>4.21</v>
      </c>
      <c r="J262" s="37">
        <v>132</v>
      </c>
      <c r="K262" s="37" t="s">
        <v>105</v>
      </c>
      <c r="L262" s="37" t="s">
        <v>45</v>
      </c>
      <c r="M262" s="38" t="s">
        <v>100</v>
      </c>
      <c r="N262" s="38"/>
      <c r="O262" s="37">
        <v>90</v>
      </c>
      <c r="P262" s="4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421"/>
      <c r="R262" s="421"/>
      <c r="S262" s="421"/>
      <c r="T262" s="42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436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ht="27" customHeight="1" x14ac:dyDescent="0.25">
      <c r="A263" s="63" t="s">
        <v>437</v>
      </c>
      <c r="B263" s="63" t="s">
        <v>438</v>
      </c>
      <c r="C263" s="36">
        <v>4301011952</v>
      </c>
      <c r="D263" s="419">
        <v>4680115884922</v>
      </c>
      <c r="E263" s="419"/>
      <c r="F263" s="62">
        <v>0.5</v>
      </c>
      <c r="G263" s="37">
        <v>10</v>
      </c>
      <c r="H263" s="62">
        <v>5</v>
      </c>
      <c r="I263" s="62">
        <v>5.21</v>
      </c>
      <c r="J263" s="37">
        <v>132</v>
      </c>
      <c r="K263" s="37" t="s">
        <v>105</v>
      </c>
      <c r="L263" s="37" t="s">
        <v>45</v>
      </c>
      <c r="M263" s="38" t="s">
        <v>83</v>
      </c>
      <c r="N263" s="38"/>
      <c r="O263" s="37">
        <v>60</v>
      </c>
      <c r="P263" s="4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421"/>
      <c r="R263" s="421"/>
      <c r="S263" s="421"/>
      <c r="T263" s="42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25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20" t="s">
        <v>430</v>
      </c>
      <c r="AG263" s="78"/>
      <c r="AJ263" s="84" t="s">
        <v>45</v>
      </c>
      <c r="AK263" s="84">
        <v>0</v>
      </c>
      <c r="BB263" s="321" t="s">
        <v>67</v>
      </c>
      <c r="BM263" s="78">
        <f t="shared" si="26"/>
        <v>0</v>
      </c>
      <c r="BN263" s="78">
        <f t="shared" si="27"/>
        <v>0</v>
      </c>
      <c r="BO263" s="78">
        <f t="shared" si="28"/>
        <v>0</v>
      </c>
      <c r="BP263" s="78">
        <f t="shared" si="29"/>
        <v>0</v>
      </c>
    </row>
    <row r="264" spans="1:68" ht="37.5" customHeight="1" x14ac:dyDescent="0.25">
      <c r="A264" s="63" t="s">
        <v>439</v>
      </c>
      <c r="B264" s="63" t="s">
        <v>440</v>
      </c>
      <c r="C264" s="36">
        <v>4301011868</v>
      </c>
      <c r="D264" s="419">
        <v>4680115884861</v>
      </c>
      <c r="E264" s="419"/>
      <c r="F264" s="62">
        <v>0.5</v>
      </c>
      <c r="G264" s="37">
        <v>10</v>
      </c>
      <c r="H264" s="62">
        <v>5</v>
      </c>
      <c r="I264" s="62">
        <v>5.21</v>
      </c>
      <c r="J264" s="37">
        <v>132</v>
      </c>
      <c r="K264" s="37" t="s">
        <v>105</v>
      </c>
      <c r="L264" s="37" t="s">
        <v>45</v>
      </c>
      <c r="M264" s="38" t="s">
        <v>83</v>
      </c>
      <c r="N264" s="38"/>
      <c r="O264" s="37">
        <v>60</v>
      </c>
      <c r="P264" s="4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421"/>
      <c r="R264" s="421"/>
      <c r="S264" s="421"/>
      <c r="T264" s="42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25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22" t="s">
        <v>433</v>
      </c>
      <c r="AG264" s="78"/>
      <c r="AJ264" s="84" t="s">
        <v>45</v>
      </c>
      <c r="AK264" s="84">
        <v>0</v>
      </c>
      <c r="BB264" s="323" t="s">
        <v>67</v>
      </c>
      <c r="BM264" s="78">
        <f t="shared" si="26"/>
        <v>0</v>
      </c>
      <c r="BN264" s="78">
        <f t="shared" si="27"/>
        <v>0</v>
      </c>
      <c r="BO264" s="78">
        <f t="shared" si="28"/>
        <v>0</v>
      </c>
      <c r="BP264" s="78">
        <f t="shared" si="29"/>
        <v>0</v>
      </c>
    </row>
    <row r="265" spans="1:68" x14ac:dyDescent="0.2">
      <c r="A265" s="426"/>
      <c r="B265" s="426"/>
      <c r="C265" s="426"/>
      <c r="D265" s="426"/>
      <c r="E265" s="426"/>
      <c r="F265" s="426"/>
      <c r="G265" s="426"/>
      <c r="H265" s="426"/>
      <c r="I265" s="426"/>
      <c r="J265" s="426"/>
      <c r="K265" s="426"/>
      <c r="L265" s="426"/>
      <c r="M265" s="426"/>
      <c r="N265" s="426"/>
      <c r="O265" s="427"/>
      <c r="P265" s="423" t="s">
        <v>40</v>
      </c>
      <c r="Q265" s="424"/>
      <c r="R265" s="424"/>
      <c r="S265" s="424"/>
      <c r="T265" s="424"/>
      <c r="U265" s="424"/>
      <c r="V265" s="425"/>
      <c r="W265" s="42" t="s">
        <v>39</v>
      </c>
      <c r="X265" s="43">
        <f>IFERROR(X259/H259,"0")+IFERROR(X260/H260,"0")+IFERROR(X261/H261,"0")+IFERROR(X262/H262,"0")+IFERROR(X263/H263,"0")+IFERROR(X264/H264,"0")</f>
        <v>0</v>
      </c>
      <c r="Y265" s="43">
        <f>IFERROR(Y259/H259,"0")+IFERROR(Y260/H260,"0")+IFERROR(Y261/H261,"0")+IFERROR(Y262/H262,"0")+IFERROR(Y263/H263,"0")+IFERROR(Y264/H264,"0")</f>
        <v>0</v>
      </c>
      <c r="Z265" s="43">
        <f>IFERROR(IF(Z259="",0,Z259),"0")+IFERROR(IF(Z260="",0,Z260),"0")+IFERROR(IF(Z261="",0,Z261),"0")+IFERROR(IF(Z262="",0,Z262),"0")+IFERROR(IF(Z263="",0,Z263),"0")+IFERROR(IF(Z264="",0,Z264),"0")</f>
        <v>0</v>
      </c>
      <c r="AA265" s="67"/>
      <c r="AB265" s="67"/>
      <c r="AC265" s="67"/>
    </row>
    <row r="266" spans="1:68" x14ac:dyDescent="0.2">
      <c r="A266" s="426"/>
      <c r="B266" s="426"/>
      <c r="C266" s="426"/>
      <c r="D266" s="426"/>
      <c r="E266" s="426"/>
      <c r="F266" s="426"/>
      <c r="G266" s="426"/>
      <c r="H266" s="426"/>
      <c r="I266" s="426"/>
      <c r="J266" s="426"/>
      <c r="K266" s="426"/>
      <c r="L266" s="426"/>
      <c r="M266" s="426"/>
      <c r="N266" s="426"/>
      <c r="O266" s="427"/>
      <c r="P266" s="423" t="s">
        <v>40</v>
      </c>
      <c r="Q266" s="424"/>
      <c r="R266" s="424"/>
      <c r="S266" s="424"/>
      <c r="T266" s="424"/>
      <c r="U266" s="424"/>
      <c r="V266" s="425"/>
      <c r="W266" s="42" t="s">
        <v>0</v>
      </c>
      <c r="X266" s="43">
        <f>IFERROR(SUM(X259:X264),"0")</f>
        <v>0</v>
      </c>
      <c r="Y266" s="43">
        <f>IFERROR(SUM(Y259:Y264),"0")</f>
        <v>0</v>
      </c>
      <c r="Z266" s="42"/>
      <c r="AA266" s="67"/>
      <c r="AB266" s="67"/>
      <c r="AC266" s="67"/>
    </row>
    <row r="267" spans="1:68" ht="14.25" customHeight="1" x14ac:dyDescent="0.25">
      <c r="A267" s="418" t="s">
        <v>127</v>
      </c>
      <c r="B267" s="418"/>
      <c r="C267" s="418"/>
      <c r="D267" s="418"/>
      <c r="E267" s="418"/>
      <c r="F267" s="418"/>
      <c r="G267" s="418"/>
      <c r="H267" s="418"/>
      <c r="I267" s="418"/>
      <c r="J267" s="418"/>
      <c r="K267" s="418"/>
      <c r="L267" s="418"/>
      <c r="M267" s="418"/>
      <c r="N267" s="418"/>
      <c r="O267" s="418"/>
      <c r="P267" s="418"/>
      <c r="Q267" s="418"/>
      <c r="R267" s="418"/>
      <c r="S267" s="418"/>
      <c r="T267" s="418"/>
      <c r="U267" s="418"/>
      <c r="V267" s="418"/>
      <c r="W267" s="418"/>
      <c r="X267" s="418"/>
      <c r="Y267" s="418"/>
      <c r="Z267" s="418"/>
      <c r="AA267" s="66"/>
      <c r="AB267" s="66"/>
      <c r="AC267" s="80"/>
    </row>
    <row r="268" spans="1:68" ht="27" customHeight="1" x14ac:dyDescent="0.25">
      <c r="A268" s="63" t="s">
        <v>441</v>
      </c>
      <c r="B268" s="63" t="s">
        <v>442</v>
      </c>
      <c r="C268" s="36">
        <v>4301020178</v>
      </c>
      <c r="D268" s="419">
        <v>4607091383980</v>
      </c>
      <c r="E268" s="419"/>
      <c r="F268" s="62">
        <v>2.5</v>
      </c>
      <c r="G268" s="37">
        <v>6</v>
      </c>
      <c r="H268" s="62">
        <v>15</v>
      </c>
      <c r="I268" s="62">
        <v>15.48</v>
      </c>
      <c r="J268" s="37">
        <v>48</v>
      </c>
      <c r="K268" s="37" t="s">
        <v>101</v>
      </c>
      <c r="L268" s="37" t="s">
        <v>45</v>
      </c>
      <c r="M268" s="38" t="s">
        <v>100</v>
      </c>
      <c r="N268" s="38"/>
      <c r="O268" s="37">
        <v>50</v>
      </c>
      <c r="P268" s="4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421"/>
      <c r="R268" s="421"/>
      <c r="S268" s="421"/>
      <c r="T268" s="42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24" t="s">
        <v>443</v>
      </c>
      <c r="AG268" s="78"/>
      <c r="AJ268" s="84" t="s">
        <v>45</v>
      </c>
      <c r="AK268" s="84">
        <v>0</v>
      </c>
      <c r="BB268" s="325" t="s">
        <v>67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16.5" customHeight="1" x14ac:dyDescent="0.25">
      <c r="A269" s="63" t="s">
        <v>444</v>
      </c>
      <c r="B269" s="63" t="s">
        <v>445</v>
      </c>
      <c r="C269" s="36">
        <v>4301020179</v>
      </c>
      <c r="D269" s="419">
        <v>4607091384178</v>
      </c>
      <c r="E269" s="419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105</v>
      </c>
      <c r="L269" s="37" t="s">
        <v>45</v>
      </c>
      <c r="M269" s="38" t="s">
        <v>100</v>
      </c>
      <c r="N269" s="38"/>
      <c r="O269" s="37">
        <v>50</v>
      </c>
      <c r="P269" s="4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421"/>
      <c r="R269" s="421"/>
      <c r="S269" s="421"/>
      <c r="T269" s="42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26" t="s">
        <v>443</v>
      </c>
      <c r="AG269" s="78"/>
      <c r="AJ269" s="84" t="s">
        <v>45</v>
      </c>
      <c r="AK269" s="84">
        <v>0</v>
      </c>
      <c r="BB269" s="327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426"/>
      <c r="B270" s="426"/>
      <c r="C270" s="426"/>
      <c r="D270" s="426"/>
      <c r="E270" s="426"/>
      <c r="F270" s="426"/>
      <c r="G270" s="426"/>
      <c r="H270" s="426"/>
      <c r="I270" s="426"/>
      <c r="J270" s="426"/>
      <c r="K270" s="426"/>
      <c r="L270" s="426"/>
      <c r="M270" s="426"/>
      <c r="N270" s="426"/>
      <c r="O270" s="427"/>
      <c r="P270" s="423" t="s">
        <v>40</v>
      </c>
      <c r="Q270" s="424"/>
      <c r="R270" s="424"/>
      <c r="S270" s="424"/>
      <c r="T270" s="424"/>
      <c r="U270" s="424"/>
      <c r="V270" s="425"/>
      <c r="W270" s="42" t="s">
        <v>39</v>
      </c>
      <c r="X270" s="43">
        <f>IFERROR(X268/H268,"0")+IFERROR(X269/H269,"0")</f>
        <v>0</v>
      </c>
      <c r="Y270" s="43">
        <f>IFERROR(Y268/H268,"0")+IFERROR(Y269/H269,"0")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426"/>
      <c r="B271" s="426"/>
      <c r="C271" s="426"/>
      <c r="D271" s="426"/>
      <c r="E271" s="426"/>
      <c r="F271" s="426"/>
      <c r="G271" s="426"/>
      <c r="H271" s="426"/>
      <c r="I271" s="426"/>
      <c r="J271" s="426"/>
      <c r="K271" s="426"/>
      <c r="L271" s="426"/>
      <c r="M271" s="426"/>
      <c r="N271" s="426"/>
      <c r="O271" s="427"/>
      <c r="P271" s="423" t="s">
        <v>40</v>
      </c>
      <c r="Q271" s="424"/>
      <c r="R271" s="424"/>
      <c r="S271" s="424"/>
      <c r="T271" s="424"/>
      <c r="U271" s="424"/>
      <c r="V271" s="425"/>
      <c r="W271" s="42" t="s">
        <v>0</v>
      </c>
      <c r="X271" s="43">
        <f>IFERROR(SUM(X268:X269),"0")</f>
        <v>0</v>
      </c>
      <c r="Y271" s="43">
        <f>IFERROR(SUM(Y268:Y269),"0")</f>
        <v>0</v>
      </c>
      <c r="Z271" s="42"/>
      <c r="AA271" s="67"/>
      <c r="AB271" s="67"/>
      <c r="AC271" s="67"/>
    </row>
    <row r="272" spans="1:68" ht="14.25" customHeight="1" x14ac:dyDescent="0.25">
      <c r="A272" s="418" t="s">
        <v>79</v>
      </c>
      <c r="B272" s="418"/>
      <c r="C272" s="418"/>
      <c r="D272" s="418"/>
      <c r="E272" s="418"/>
      <c r="F272" s="418"/>
      <c r="G272" s="418"/>
      <c r="H272" s="418"/>
      <c r="I272" s="418"/>
      <c r="J272" s="418"/>
      <c r="K272" s="418"/>
      <c r="L272" s="418"/>
      <c r="M272" s="418"/>
      <c r="N272" s="418"/>
      <c r="O272" s="418"/>
      <c r="P272" s="418"/>
      <c r="Q272" s="418"/>
      <c r="R272" s="418"/>
      <c r="S272" s="418"/>
      <c r="T272" s="418"/>
      <c r="U272" s="418"/>
      <c r="V272" s="418"/>
      <c r="W272" s="418"/>
      <c r="X272" s="418"/>
      <c r="Y272" s="418"/>
      <c r="Z272" s="418"/>
      <c r="AA272" s="66"/>
      <c r="AB272" s="66"/>
      <c r="AC272" s="80"/>
    </row>
    <row r="273" spans="1:68" ht="27" customHeight="1" x14ac:dyDescent="0.25">
      <c r="A273" s="63" t="s">
        <v>446</v>
      </c>
      <c r="B273" s="63" t="s">
        <v>447</v>
      </c>
      <c r="C273" s="36">
        <v>4301051903</v>
      </c>
      <c r="D273" s="419">
        <v>4607091383928</v>
      </c>
      <c r="E273" s="419"/>
      <c r="F273" s="62">
        <v>1.5</v>
      </c>
      <c r="G273" s="37">
        <v>6</v>
      </c>
      <c r="H273" s="62">
        <v>9</v>
      </c>
      <c r="I273" s="62">
        <v>9.5250000000000004</v>
      </c>
      <c r="J273" s="37">
        <v>64</v>
      </c>
      <c r="K273" s="37" t="s">
        <v>101</v>
      </c>
      <c r="L273" s="37" t="s">
        <v>45</v>
      </c>
      <c r="M273" s="38" t="s">
        <v>104</v>
      </c>
      <c r="N273" s="38"/>
      <c r="O273" s="37">
        <v>40</v>
      </c>
      <c r="P273" s="4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421"/>
      <c r="R273" s="421"/>
      <c r="S273" s="421"/>
      <c r="T273" s="42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28" t="s">
        <v>448</v>
      </c>
      <c r="AG273" s="78"/>
      <c r="AJ273" s="84" t="s">
        <v>45</v>
      </c>
      <c r="AK273" s="84">
        <v>0</v>
      </c>
      <c r="BB273" s="329" t="s">
        <v>67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449</v>
      </c>
      <c r="B274" s="63" t="s">
        <v>450</v>
      </c>
      <c r="C274" s="36">
        <v>4301051897</v>
      </c>
      <c r="D274" s="419">
        <v>4607091384260</v>
      </c>
      <c r="E274" s="419"/>
      <c r="F274" s="62">
        <v>1.5</v>
      </c>
      <c r="G274" s="37">
        <v>6</v>
      </c>
      <c r="H274" s="62">
        <v>9</v>
      </c>
      <c r="I274" s="62">
        <v>9.5190000000000001</v>
      </c>
      <c r="J274" s="37">
        <v>64</v>
      </c>
      <c r="K274" s="37" t="s">
        <v>101</v>
      </c>
      <c r="L274" s="37" t="s">
        <v>45</v>
      </c>
      <c r="M274" s="38" t="s">
        <v>104</v>
      </c>
      <c r="N274" s="38"/>
      <c r="O274" s="37">
        <v>40</v>
      </c>
      <c r="P274" s="4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421"/>
      <c r="R274" s="421"/>
      <c r="S274" s="421"/>
      <c r="T274" s="42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30" t="s">
        <v>451</v>
      </c>
      <c r="AG274" s="78"/>
      <c r="AJ274" s="84" t="s">
        <v>45</v>
      </c>
      <c r="AK274" s="84">
        <v>0</v>
      </c>
      <c r="BB274" s="331" t="s">
        <v>67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426"/>
      <c r="B275" s="426"/>
      <c r="C275" s="426"/>
      <c r="D275" s="426"/>
      <c r="E275" s="426"/>
      <c r="F275" s="426"/>
      <c r="G275" s="426"/>
      <c r="H275" s="426"/>
      <c r="I275" s="426"/>
      <c r="J275" s="426"/>
      <c r="K275" s="426"/>
      <c r="L275" s="426"/>
      <c r="M275" s="426"/>
      <c r="N275" s="426"/>
      <c r="O275" s="427"/>
      <c r="P275" s="423" t="s">
        <v>40</v>
      </c>
      <c r="Q275" s="424"/>
      <c r="R275" s="424"/>
      <c r="S275" s="424"/>
      <c r="T275" s="424"/>
      <c r="U275" s="424"/>
      <c r="V275" s="425"/>
      <c r="W275" s="42" t="s">
        <v>39</v>
      </c>
      <c r="X275" s="43">
        <f>IFERROR(X273/H273,"0")+IFERROR(X274/H274,"0")</f>
        <v>0</v>
      </c>
      <c r="Y275" s="43">
        <f>IFERROR(Y273/H273,"0")+IFERROR(Y274/H274,"0")</f>
        <v>0</v>
      </c>
      <c r="Z275" s="43">
        <f>IFERROR(IF(Z273="",0,Z273),"0")+IFERROR(IF(Z274="",0,Z274),"0")</f>
        <v>0</v>
      </c>
      <c r="AA275" s="67"/>
      <c r="AB275" s="67"/>
      <c r="AC275" s="67"/>
    </row>
    <row r="276" spans="1:68" x14ac:dyDescent="0.2">
      <c r="A276" s="426"/>
      <c r="B276" s="426"/>
      <c r="C276" s="426"/>
      <c r="D276" s="426"/>
      <c r="E276" s="426"/>
      <c r="F276" s="426"/>
      <c r="G276" s="426"/>
      <c r="H276" s="426"/>
      <c r="I276" s="426"/>
      <c r="J276" s="426"/>
      <c r="K276" s="426"/>
      <c r="L276" s="426"/>
      <c r="M276" s="426"/>
      <c r="N276" s="426"/>
      <c r="O276" s="427"/>
      <c r="P276" s="423" t="s">
        <v>40</v>
      </c>
      <c r="Q276" s="424"/>
      <c r="R276" s="424"/>
      <c r="S276" s="424"/>
      <c r="T276" s="424"/>
      <c r="U276" s="424"/>
      <c r="V276" s="425"/>
      <c r="W276" s="42" t="s">
        <v>0</v>
      </c>
      <c r="X276" s="43">
        <f>IFERROR(SUM(X273:X274),"0")</f>
        <v>0</v>
      </c>
      <c r="Y276" s="43">
        <f>IFERROR(SUM(Y273:Y274),"0")</f>
        <v>0</v>
      </c>
      <c r="Z276" s="42"/>
      <c r="AA276" s="67"/>
      <c r="AB276" s="67"/>
      <c r="AC276" s="67"/>
    </row>
    <row r="277" spans="1:68" ht="14.25" customHeight="1" x14ac:dyDescent="0.25">
      <c r="A277" s="418" t="s">
        <v>138</v>
      </c>
      <c r="B277" s="418"/>
      <c r="C277" s="418"/>
      <c r="D277" s="418"/>
      <c r="E277" s="418"/>
      <c r="F277" s="418"/>
      <c r="G277" s="418"/>
      <c r="H277" s="418"/>
      <c r="I277" s="418"/>
      <c r="J277" s="418"/>
      <c r="K277" s="418"/>
      <c r="L277" s="418"/>
      <c r="M277" s="418"/>
      <c r="N277" s="418"/>
      <c r="O277" s="418"/>
      <c r="P277" s="418"/>
      <c r="Q277" s="418"/>
      <c r="R277" s="418"/>
      <c r="S277" s="418"/>
      <c r="T277" s="418"/>
      <c r="U277" s="418"/>
      <c r="V277" s="418"/>
      <c r="W277" s="418"/>
      <c r="X277" s="418"/>
      <c r="Y277" s="418"/>
      <c r="Z277" s="418"/>
      <c r="AA277" s="66"/>
      <c r="AB277" s="66"/>
      <c r="AC277" s="80"/>
    </row>
    <row r="278" spans="1:68" ht="27" customHeight="1" x14ac:dyDescent="0.25">
      <c r="A278" s="63" t="s">
        <v>452</v>
      </c>
      <c r="B278" s="63" t="s">
        <v>453</v>
      </c>
      <c r="C278" s="36">
        <v>4301060439</v>
      </c>
      <c r="D278" s="419">
        <v>4607091384673</v>
      </c>
      <c r="E278" s="419"/>
      <c r="F278" s="62">
        <v>1.5</v>
      </c>
      <c r="G278" s="37">
        <v>6</v>
      </c>
      <c r="H278" s="62">
        <v>9</v>
      </c>
      <c r="I278" s="62">
        <v>9.5190000000000001</v>
      </c>
      <c r="J278" s="37">
        <v>64</v>
      </c>
      <c r="K278" s="37" t="s">
        <v>101</v>
      </c>
      <c r="L278" s="37" t="s">
        <v>45</v>
      </c>
      <c r="M278" s="38" t="s">
        <v>104</v>
      </c>
      <c r="N278" s="38"/>
      <c r="O278" s="37">
        <v>30</v>
      </c>
      <c r="P278" s="46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8" s="421"/>
      <c r="R278" s="421"/>
      <c r="S278" s="421"/>
      <c r="T278" s="422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32" t="s">
        <v>454</v>
      </c>
      <c r="AG278" s="78"/>
      <c r="AJ278" s="84" t="s">
        <v>45</v>
      </c>
      <c r="AK278" s="84">
        <v>0</v>
      </c>
      <c r="BB278" s="333" t="s">
        <v>67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426"/>
      <c r="B279" s="426"/>
      <c r="C279" s="426"/>
      <c r="D279" s="426"/>
      <c r="E279" s="426"/>
      <c r="F279" s="426"/>
      <c r="G279" s="426"/>
      <c r="H279" s="426"/>
      <c r="I279" s="426"/>
      <c r="J279" s="426"/>
      <c r="K279" s="426"/>
      <c r="L279" s="426"/>
      <c r="M279" s="426"/>
      <c r="N279" s="426"/>
      <c r="O279" s="427"/>
      <c r="P279" s="423" t="s">
        <v>40</v>
      </c>
      <c r="Q279" s="424"/>
      <c r="R279" s="424"/>
      <c r="S279" s="424"/>
      <c r="T279" s="424"/>
      <c r="U279" s="424"/>
      <c r="V279" s="425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426"/>
      <c r="B280" s="426"/>
      <c r="C280" s="426"/>
      <c r="D280" s="426"/>
      <c r="E280" s="426"/>
      <c r="F280" s="426"/>
      <c r="G280" s="426"/>
      <c r="H280" s="426"/>
      <c r="I280" s="426"/>
      <c r="J280" s="426"/>
      <c r="K280" s="426"/>
      <c r="L280" s="426"/>
      <c r="M280" s="426"/>
      <c r="N280" s="426"/>
      <c r="O280" s="427"/>
      <c r="P280" s="423" t="s">
        <v>40</v>
      </c>
      <c r="Q280" s="424"/>
      <c r="R280" s="424"/>
      <c r="S280" s="424"/>
      <c r="T280" s="424"/>
      <c r="U280" s="424"/>
      <c r="V280" s="425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417" t="s">
        <v>455</v>
      </c>
      <c r="B281" s="417"/>
      <c r="C281" s="417"/>
      <c r="D281" s="417"/>
      <c r="E281" s="417"/>
      <c r="F281" s="417"/>
      <c r="G281" s="417"/>
      <c r="H281" s="417"/>
      <c r="I281" s="417"/>
      <c r="J281" s="417"/>
      <c r="K281" s="417"/>
      <c r="L281" s="417"/>
      <c r="M281" s="417"/>
      <c r="N281" s="417"/>
      <c r="O281" s="417"/>
      <c r="P281" s="417"/>
      <c r="Q281" s="417"/>
      <c r="R281" s="417"/>
      <c r="S281" s="417"/>
      <c r="T281" s="417"/>
      <c r="U281" s="417"/>
      <c r="V281" s="417"/>
      <c r="W281" s="417"/>
      <c r="X281" s="417"/>
      <c r="Y281" s="417"/>
      <c r="Z281" s="417"/>
      <c r="AA281" s="65"/>
      <c r="AB281" s="65"/>
      <c r="AC281" s="79"/>
    </row>
    <row r="282" spans="1:68" ht="14.25" customHeight="1" x14ac:dyDescent="0.25">
      <c r="A282" s="418" t="s">
        <v>96</v>
      </c>
      <c r="B282" s="418"/>
      <c r="C282" s="418"/>
      <c r="D282" s="418"/>
      <c r="E282" s="418"/>
      <c r="F282" s="418"/>
      <c r="G282" s="418"/>
      <c r="H282" s="418"/>
      <c r="I282" s="418"/>
      <c r="J282" s="418"/>
      <c r="K282" s="418"/>
      <c r="L282" s="418"/>
      <c r="M282" s="418"/>
      <c r="N282" s="418"/>
      <c r="O282" s="418"/>
      <c r="P282" s="418"/>
      <c r="Q282" s="418"/>
      <c r="R282" s="418"/>
      <c r="S282" s="418"/>
      <c r="T282" s="418"/>
      <c r="U282" s="418"/>
      <c r="V282" s="418"/>
      <c r="W282" s="418"/>
      <c r="X282" s="418"/>
      <c r="Y282" s="418"/>
      <c r="Z282" s="418"/>
      <c r="AA282" s="66"/>
      <c r="AB282" s="66"/>
      <c r="AC282" s="80"/>
    </row>
    <row r="283" spans="1:68" ht="37.5" customHeight="1" x14ac:dyDescent="0.25">
      <c r="A283" s="63" t="s">
        <v>456</v>
      </c>
      <c r="B283" s="63" t="s">
        <v>457</v>
      </c>
      <c r="C283" s="36">
        <v>4301011873</v>
      </c>
      <c r="D283" s="419">
        <v>4680115881907</v>
      </c>
      <c r="E283" s="419"/>
      <c r="F283" s="62">
        <v>1.8</v>
      </c>
      <c r="G283" s="37">
        <v>6</v>
      </c>
      <c r="H283" s="62">
        <v>10.8</v>
      </c>
      <c r="I283" s="62">
        <v>11.234999999999999</v>
      </c>
      <c r="J283" s="37">
        <v>64</v>
      </c>
      <c r="K283" s="37" t="s">
        <v>101</v>
      </c>
      <c r="L283" s="37" t="s">
        <v>45</v>
      </c>
      <c r="M283" s="38" t="s">
        <v>83</v>
      </c>
      <c r="N283" s="38"/>
      <c r="O283" s="37">
        <v>60</v>
      </c>
      <c r="P283" s="4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421"/>
      <c r="R283" s="421"/>
      <c r="S283" s="421"/>
      <c r="T283" s="42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34" t="s">
        <v>458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37.5" customHeight="1" x14ac:dyDescent="0.25">
      <c r="A284" s="63" t="s">
        <v>459</v>
      </c>
      <c r="B284" s="63" t="s">
        <v>460</v>
      </c>
      <c r="C284" s="36">
        <v>4301011874</v>
      </c>
      <c r="D284" s="419">
        <v>4680115884892</v>
      </c>
      <c r="E284" s="419"/>
      <c r="F284" s="62">
        <v>1.8</v>
      </c>
      <c r="G284" s="37">
        <v>6</v>
      </c>
      <c r="H284" s="62">
        <v>10.8</v>
      </c>
      <c r="I284" s="62">
        <v>11.234999999999999</v>
      </c>
      <c r="J284" s="37">
        <v>64</v>
      </c>
      <c r="K284" s="37" t="s">
        <v>101</v>
      </c>
      <c r="L284" s="37" t="s">
        <v>45</v>
      </c>
      <c r="M284" s="38" t="s">
        <v>83</v>
      </c>
      <c r="N284" s="38"/>
      <c r="O284" s="37">
        <v>60</v>
      </c>
      <c r="P284" s="4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4" s="421"/>
      <c r="R284" s="421"/>
      <c r="S284" s="421"/>
      <c r="T284" s="42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36" t="s">
        <v>461</v>
      </c>
      <c r="AG284" s="78"/>
      <c r="AJ284" s="84" t="s">
        <v>45</v>
      </c>
      <c r="AK284" s="84">
        <v>0</v>
      </c>
      <c r="BB284" s="337" t="s">
        <v>67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t="37.5" customHeight="1" x14ac:dyDescent="0.25">
      <c r="A285" s="63" t="s">
        <v>462</v>
      </c>
      <c r="B285" s="63" t="s">
        <v>463</v>
      </c>
      <c r="C285" s="36">
        <v>4301011875</v>
      </c>
      <c r="D285" s="419">
        <v>4680115884885</v>
      </c>
      <c r="E285" s="419"/>
      <c r="F285" s="62">
        <v>0.8</v>
      </c>
      <c r="G285" s="37">
        <v>15</v>
      </c>
      <c r="H285" s="62">
        <v>12</v>
      </c>
      <c r="I285" s="62">
        <v>12.435</v>
      </c>
      <c r="J285" s="37">
        <v>64</v>
      </c>
      <c r="K285" s="37" t="s">
        <v>101</v>
      </c>
      <c r="L285" s="37" t="s">
        <v>45</v>
      </c>
      <c r="M285" s="38" t="s">
        <v>83</v>
      </c>
      <c r="N285" s="38"/>
      <c r="O285" s="37">
        <v>60</v>
      </c>
      <c r="P285" s="4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5" s="421"/>
      <c r="R285" s="421"/>
      <c r="S285" s="421"/>
      <c r="T285" s="422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IFERROR(IF(Y285=0,"",ROUNDUP(Y285/H285,0)*0.01898),"")</f>
        <v/>
      </c>
      <c r="AA285" s="68" t="s">
        <v>45</v>
      </c>
      <c r="AB285" s="69" t="s">
        <v>45</v>
      </c>
      <c r="AC285" s="338" t="s">
        <v>461</v>
      </c>
      <c r="AG285" s="78"/>
      <c r="AJ285" s="84" t="s">
        <v>45</v>
      </c>
      <c r="AK285" s="84">
        <v>0</v>
      </c>
      <c r="BB285" s="339" t="s">
        <v>67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t="37.5" customHeight="1" x14ac:dyDescent="0.25">
      <c r="A286" s="63" t="s">
        <v>464</v>
      </c>
      <c r="B286" s="63" t="s">
        <v>465</v>
      </c>
      <c r="C286" s="36">
        <v>4301011871</v>
      </c>
      <c r="D286" s="419">
        <v>4680115884908</v>
      </c>
      <c r="E286" s="419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105</v>
      </c>
      <c r="L286" s="37" t="s">
        <v>45</v>
      </c>
      <c r="M286" s="38" t="s">
        <v>83</v>
      </c>
      <c r="N286" s="38"/>
      <c r="O286" s="37">
        <v>60</v>
      </c>
      <c r="P286" s="4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6" s="421"/>
      <c r="R286" s="421"/>
      <c r="S286" s="421"/>
      <c r="T286" s="422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40" t="s">
        <v>461</v>
      </c>
      <c r="AG286" s="78"/>
      <c r="AJ286" s="84" t="s">
        <v>45</v>
      </c>
      <c r="AK286" s="84">
        <v>0</v>
      </c>
      <c r="BB286" s="341" t="s">
        <v>67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426"/>
      <c r="B287" s="426"/>
      <c r="C287" s="426"/>
      <c r="D287" s="426"/>
      <c r="E287" s="426"/>
      <c r="F287" s="426"/>
      <c r="G287" s="426"/>
      <c r="H287" s="426"/>
      <c r="I287" s="426"/>
      <c r="J287" s="426"/>
      <c r="K287" s="426"/>
      <c r="L287" s="426"/>
      <c r="M287" s="426"/>
      <c r="N287" s="426"/>
      <c r="O287" s="427"/>
      <c r="P287" s="423" t="s">
        <v>40</v>
      </c>
      <c r="Q287" s="424"/>
      <c r="R287" s="424"/>
      <c r="S287" s="424"/>
      <c r="T287" s="424"/>
      <c r="U287" s="424"/>
      <c r="V287" s="425"/>
      <c r="W287" s="42" t="s">
        <v>39</v>
      </c>
      <c r="X287" s="43">
        <f>IFERROR(X283/H283,"0")+IFERROR(X284/H284,"0")+IFERROR(X285/H285,"0")+IFERROR(X286/H286,"0")</f>
        <v>0</v>
      </c>
      <c r="Y287" s="43">
        <f>IFERROR(Y283/H283,"0")+IFERROR(Y284/H284,"0")+IFERROR(Y285/H285,"0")+IFERROR(Y286/H286,"0")</f>
        <v>0</v>
      </c>
      <c r="Z287" s="43">
        <f>IFERROR(IF(Z283="",0,Z283),"0")+IFERROR(IF(Z284="",0,Z284),"0")+IFERROR(IF(Z285="",0,Z285),"0")+IFERROR(IF(Z286="",0,Z286),"0")</f>
        <v>0</v>
      </c>
      <c r="AA287" s="67"/>
      <c r="AB287" s="67"/>
      <c r="AC287" s="67"/>
    </row>
    <row r="288" spans="1:68" x14ac:dyDescent="0.2">
      <c r="A288" s="426"/>
      <c r="B288" s="426"/>
      <c r="C288" s="426"/>
      <c r="D288" s="426"/>
      <c r="E288" s="426"/>
      <c r="F288" s="426"/>
      <c r="G288" s="426"/>
      <c r="H288" s="426"/>
      <c r="I288" s="426"/>
      <c r="J288" s="426"/>
      <c r="K288" s="426"/>
      <c r="L288" s="426"/>
      <c r="M288" s="426"/>
      <c r="N288" s="426"/>
      <c r="O288" s="427"/>
      <c r="P288" s="423" t="s">
        <v>40</v>
      </c>
      <c r="Q288" s="424"/>
      <c r="R288" s="424"/>
      <c r="S288" s="424"/>
      <c r="T288" s="424"/>
      <c r="U288" s="424"/>
      <c r="V288" s="425"/>
      <c r="W288" s="42" t="s">
        <v>0</v>
      </c>
      <c r="X288" s="43">
        <f>IFERROR(SUM(X283:X286),"0")</f>
        <v>0</v>
      </c>
      <c r="Y288" s="43">
        <f>IFERROR(SUM(Y283:Y286),"0")</f>
        <v>0</v>
      </c>
      <c r="Z288" s="42"/>
      <c r="AA288" s="67"/>
      <c r="AB288" s="67"/>
      <c r="AC288" s="67"/>
    </row>
    <row r="289" spans="1:68" ht="14.25" customHeight="1" x14ac:dyDescent="0.25">
      <c r="A289" s="418" t="s">
        <v>192</v>
      </c>
      <c r="B289" s="418"/>
      <c r="C289" s="418"/>
      <c r="D289" s="418"/>
      <c r="E289" s="418"/>
      <c r="F289" s="418"/>
      <c r="G289" s="418"/>
      <c r="H289" s="418"/>
      <c r="I289" s="418"/>
      <c r="J289" s="418"/>
      <c r="K289" s="418"/>
      <c r="L289" s="418"/>
      <c r="M289" s="418"/>
      <c r="N289" s="418"/>
      <c r="O289" s="418"/>
      <c r="P289" s="418"/>
      <c r="Q289" s="418"/>
      <c r="R289" s="418"/>
      <c r="S289" s="418"/>
      <c r="T289" s="418"/>
      <c r="U289" s="418"/>
      <c r="V289" s="418"/>
      <c r="W289" s="418"/>
      <c r="X289" s="418"/>
      <c r="Y289" s="418"/>
      <c r="Z289" s="418"/>
      <c r="AA289" s="66"/>
      <c r="AB289" s="66"/>
      <c r="AC289" s="80"/>
    </row>
    <row r="290" spans="1:68" ht="27" customHeight="1" x14ac:dyDescent="0.25">
      <c r="A290" s="63" t="s">
        <v>466</v>
      </c>
      <c r="B290" s="63" t="s">
        <v>467</v>
      </c>
      <c r="C290" s="36">
        <v>4301031303</v>
      </c>
      <c r="D290" s="419">
        <v>4607091384802</v>
      </c>
      <c r="E290" s="419"/>
      <c r="F290" s="62">
        <v>0.73</v>
      </c>
      <c r="G290" s="37">
        <v>6</v>
      </c>
      <c r="H290" s="62">
        <v>4.38</v>
      </c>
      <c r="I290" s="62">
        <v>4.6500000000000004</v>
      </c>
      <c r="J290" s="37">
        <v>132</v>
      </c>
      <c r="K290" s="37" t="s">
        <v>105</v>
      </c>
      <c r="L290" s="37" t="s">
        <v>45</v>
      </c>
      <c r="M290" s="38" t="s">
        <v>83</v>
      </c>
      <c r="N290" s="38"/>
      <c r="O290" s="37">
        <v>35</v>
      </c>
      <c r="P290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90" s="421"/>
      <c r="R290" s="421"/>
      <c r="S290" s="421"/>
      <c r="T290" s="42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42" t="s">
        <v>468</v>
      </c>
      <c r="AG290" s="78"/>
      <c r="AJ290" s="84" t="s">
        <v>45</v>
      </c>
      <c r="AK290" s="84">
        <v>0</v>
      </c>
      <c r="BB290" s="343" t="s">
        <v>67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426"/>
      <c r="B291" s="426"/>
      <c r="C291" s="426"/>
      <c r="D291" s="426"/>
      <c r="E291" s="426"/>
      <c r="F291" s="426"/>
      <c r="G291" s="426"/>
      <c r="H291" s="426"/>
      <c r="I291" s="426"/>
      <c r="J291" s="426"/>
      <c r="K291" s="426"/>
      <c r="L291" s="426"/>
      <c r="M291" s="426"/>
      <c r="N291" s="426"/>
      <c r="O291" s="427"/>
      <c r="P291" s="423" t="s">
        <v>40</v>
      </c>
      <c r="Q291" s="424"/>
      <c r="R291" s="424"/>
      <c r="S291" s="424"/>
      <c r="T291" s="424"/>
      <c r="U291" s="424"/>
      <c r="V291" s="425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426"/>
      <c r="B292" s="426"/>
      <c r="C292" s="426"/>
      <c r="D292" s="426"/>
      <c r="E292" s="426"/>
      <c r="F292" s="426"/>
      <c r="G292" s="426"/>
      <c r="H292" s="426"/>
      <c r="I292" s="426"/>
      <c r="J292" s="426"/>
      <c r="K292" s="426"/>
      <c r="L292" s="426"/>
      <c r="M292" s="426"/>
      <c r="N292" s="426"/>
      <c r="O292" s="427"/>
      <c r="P292" s="423" t="s">
        <v>40</v>
      </c>
      <c r="Q292" s="424"/>
      <c r="R292" s="424"/>
      <c r="S292" s="424"/>
      <c r="T292" s="424"/>
      <c r="U292" s="424"/>
      <c r="V292" s="425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418" t="s">
        <v>79</v>
      </c>
      <c r="B293" s="418"/>
      <c r="C293" s="418"/>
      <c r="D293" s="418"/>
      <c r="E293" s="418"/>
      <c r="F293" s="418"/>
      <c r="G293" s="418"/>
      <c r="H293" s="418"/>
      <c r="I293" s="418"/>
      <c r="J293" s="418"/>
      <c r="K293" s="418"/>
      <c r="L293" s="418"/>
      <c r="M293" s="418"/>
      <c r="N293" s="418"/>
      <c r="O293" s="418"/>
      <c r="P293" s="418"/>
      <c r="Q293" s="418"/>
      <c r="R293" s="418"/>
      <c r="S293" s="418"/>
      <c r="T293" s="418"/>
      <c r="U293" s="418"/>
      <c r="V293" s="418"/>
      <c r="W293" s="418"/>
      <c r="X293" s="418"/>
      <c r="Y293" s="418"/>
      <c r="Z293" s="418"/>
      <c r="AA293" s="66"/>
      <c r="AB293" s="66"/>
      <c r="AC293" s="80"/>
    </row>
    <row r="294" spans="1:68" ht="27" customHeight="1" x14ac:dyDescent="0.25">
      <c r="A294" s="63" t="s">
        <v>469</v>
      </c>
      <c r="B294" s="63" t="s">
        <v>470</v>
      </c>
      <c r="C294" s="36">
        <v>4301051899</v>
      </c>
      <c r="D294" s="419">
        <v>4607091384246</v>
      </c>
      <c r="E294" s="419"/>
      <c r="F294" s="62">
        <v>1.5</v>
      </c>
      <c r="G294" s="37">
        <v>6</v>
      </c>
      <c r="H294" s="62">
        <v>9</v>
      </c>
      <c r="I294" s="62">
        <v>9.5190000000000001</v>
      </c>
      <c r="J294" s="37">
        <v>64</v>
      </c>
      <c r="K294" s="37" t="s">
        <v>101</v>
      </c>
      <c r="L294" s="37" t="s">
        <v>45</v>
      </c>
      <c r="M294" s="38" t="s">
        <v>104</v>
      </c>
      <c r="N294" s="38"/>
      <c r="O294" s="37">
        <v>40</v>
      </c>
      <c r="P294" s="46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4" s="421"/>
      <c r="R294" s="421"/>
      <c r="S294" s="421"/>
      <c r="T294" s="42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44" t="s">
        <v>471</v>
      </c>
      <c r="AG294" s="78"/>
      <c r="AJ294" s="84" t="s">
        <v>45</v>
      </c>
      <c r="AK294" s="84">
        <v>0</v>
      </c>
      <c r="BB294" s="345" t="s">
        <v>67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27" customHeight="1" x14ac:dyDescent="0.25">
      <c r="A295" s="63" t="s">
        <v>472</v>
      </c>
      <c r="B295" s="63" t="s">
        <v>473</v>
      </c>
      <c r="C295" s="36">
        <v>4301051660</v>
      </c>
      <c r="D295" s="419">
        <v>4607091384253</v>
      </c>
      <c r="E295" s="419"/>
      <c r="F295" s="62">
        <v>0.4</v>
      </c>
      <c r="G295" s="37">
        <v>6</v>
      </c>
      <c r="H295" s="62">
        <v>2.4</v>
      </c>
      <c r="I295" s="62">
        <v>2.6640000000000001</v>
      </c>
      <c r="J295" s="37">
        <v>182</v>
      </c>
      <c r="K295" s="37" t="s">
        <v>84</v>
      </c>
      <c r="L295" s="37" t="s">
        <v>45</v>
      </c>
      <c r="M295" s="38" t="s">
        <v>104</v>
      </c>
      <c r="N295" s="38"/>
      <c r="O295" s="37">
        <v>40</v>
      </c>
      <c r="P295" s="4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5" s="421"/>
      <c r="R295" s="421"/>
      <c r="S295" s="421"/>
      <c r="T295" s="422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46" t="s">
        <v>471</v>
      </c>
      <c r="AG295" s="78"/>
      <c r="AJ295" s="84" t="s">
        <v>45</v>
      </c>
      <c r="AK295" s="84">
        <v>0</v>
      </c>
      <c r="BB295" s="347" t="s">
        <v>67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426"/>
      <c r="B296" s="426"/>
      <c r="C296" s="426"/>
      <c r="D296" s="426"/>
      <c r="E296" s="426"/>
      <c r="F296" s="426"/>
      <c r="G296" s="426"/>
      <c r="H296" s="426"/>
      <c r="I296" s="426"/>
      <c r="J296" s="426"/>
      <c r="K296" s="426"/>
      <c r="L296" s="426"/>
      <c r="M296" s="426"/>
      <c r="N296" s="426"/>
      <c r="O296" s="427"/>
      <c r="P296" s="423" t="s">
        <v>40</v>
      </c>
      <c r="Q296" s="424"/>
      <c r="R296" s="424"/>
      <c r="S296" s="424"/>
      <c r="T296" s="424"/>
      <c r="U296" s="424"/>
      <c r="V296" s="425"/>
      <c r="W296" s="42" t="s">
        <v>39</v>
      </c>
      <c r="X296" s="43">
        <f>IFERROR(X294/H294,"0")+IFERROR(X295/H295,"0")</f>
        <v>0</v>
      </c>
      <c r="Y296" s="43">
        <f>IFERROR(Y294/H294,"0")+IFERROR(Y295/H295,"0")</f>
        <v>0</v>
      </c>
      <c r="Z296" s="43">
        <f>IFERROR(IF(Z294="",0,Z294),"0")+IFERROR(IF(Z295="",0,Z295),"0")</f>
        <v>0</v>
      </c>
      <c r="AA296" s="67"/>
      <c r="AB296" s="67"/>
      <c r="AC296" s="67"/>
    </row>
    <row r="297" spans="1:68" x14ac:dyDescent="0.2">
      <c r="A297" s="426"/>
      <c r="B297" s="426"/>
      <c r="C297" s="426"/>
      <c r="D297" s="426"/>
      <c r="E297" s="426"/>
      <c r="F297" s="426"/>
      <c r="G297" s="426"/>
      <c r="H297" s="426"/>
      <c r="I297" s="426"/>
      <c r="J297" s="426"/>
      <c r="K297" s="426"/>
      <c r="L297" s="426"/>
      <c r="M297" s="426"/>
      <c r="N297" s="426"/>
      <c r="O297" s="427"/>
      <c r="P297" s="423" t="s">
        <v>40</v>
      </c>
      <c r="Q297" s="424"/>
      <c r="R297" s="424"/>
      <c r="S297" s="424"/>
      <c r="T297" s="424"/>
      <c r="U297" s="424"/>
      <c r="V297" s="425"/>
      <c r="W297" s="42" t="s">
        <v>0</v>
      </c>
      <c r="X297" s="43">
        <f>IFERROR(SUM(X294:X295),"0")</f>
        <v>0</v>
      </c>
      <c r="Y297" s="43">
        <f>IFERROR(SUM(Y294:Y295),"0")</f>
        <v>0</v>
      </c>
      <c r="Z297" s="42"/>
      <c r="AA297" s="67"/>
      <c r="AB297" s="67"/>
      <c r="AC297" s="67"/>
    </row>
    <row r="298" spans="1:68" ht="14.25" customHeight="1" x14ac:dyDescent="0.25">
      <c r="A298" s="418" t="s">
        <v>138</v>
      </c>
      <c r="B298" s="418"/>
      <c r="C298" s="418"/>
      <c r="D298" s="418"/>
      <c r="E298" s="418"/>
      <c r="F298" s="418"/>
      <c r="G298" s="418"/>
      <c r="H298" s="418"/>
      <c r="I298" s="418"/>
      <c r="J298" s="418"/>
      <c r="K298" s="418"/>
      <c r="L298" s="418"/>
      <c r="M298" s="418"/>
      <c r="N298" s="418"/>
      <c r="O298" s="418"/>
      <c r="P298" s="418"/>
      <c r="Q298" s="418"/>
      <c r="R298" s="418"/>
      <c r="S298" s="418"/>
      <c r="T298" s="418"/>
      <c r="U298" s="418"/>
      <c r="V298" s="418"/>
      <c r="W298" s="418"/>
      <c r="X298" s="418"/>
      <c r="Y298" s="418"/>
      <c r="Z298" s="418"/>
      <c r="AA298" s="66"/>
      <c r="AB298" s="66"/>
      <c r="AC298" s="80"/>
    </row>
    <row r="299" spans="1:68" ht="27" customHeight="1" x14ac:dyDescent="0.25">
      <c r="A299" s="63" t="s">
        <v>474</v>
      </c>
      <c r="B299" s="63" t="s">
        <v>475</v>
      </c>
      <c r="C299" s="36">
        <v>4301060441</v>
      </c>
      <c r="D299" s="419">
        <v>4607091389357</v>
      </c>
      <c r="E299" s="419"/>
      <c r="F299" s="62">
        <v>1.5</v>
      </c>
      <c r="G299" s="37">
        <v>6</v>
      </c>
      <c r="H299" s="62">
        <v>9</v>
      </c>
      <c r="I299" s="62">
        <v>9.4350000000000005</v>
      </c>
      <c r="J299" s="37">
        <v>64</v>
      </c>
      <c r="K299" s="37" t="s">
        <v>101</v>
      </c>
      <c r="L299" s="37" t="s">
        <v>45</v>
      </c>
      <c r="M299" s="38" t="s">
        <v>104</v>
      </c>
      <c r="N299" s="38"/>
      <c r="O299" s="37">
        <v>40</v>
      </c>
      <c r="P299" s="4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9" s="421"/>
      <c r="R299" s="421"/>
      <c r="S299" s="421"/>
      <c r="T299" s="42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48" t="s">
        <v>476</v>
      </c>
      <c r="AG299" s="78"/>
      <c r="AJ299" s="84" t="s">
        <v>45</v>
      </c>
      <c r="AK299" s="84">
        <v>0</v>
      </c>
      <c r="BB299" s="349" t="s">
        <v>67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426"/>
      <c r="B300" s="426"/>
      <c r="C300" s="426"/>
      <c r="D300" s="426"/>
      <c r="E300" s="426"/>
      <c r="F300" s="426"/>
      <c r="G300" s="426"/>
      <c r="H300" s="426"/>
      <c r="I300" s="426"/>
      <c r="J300" s="426"/>
      <c r="K300" s="426"/>
      <c r="L300" s="426"/>
      <c r="M300" s="426"/>
      <c r="N300" s="426"/>
      <c r="O300" s="427"/>
      <c r="P300" s="423" t="s">
        <v>40</v>
      </c>
      <c r="Q300" s="424"/>
      <c r="R300" s="424"/>
      <c r="S300" s="424"/>
      <c r="T300" s="424"/>
      <c r="U300" s="424"/>
      <c r="V300" s="425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426"/>
      <c r="B301" s="426"/>
      <c r="C301" s="426"/>
      <c r="D301" s="426"/>
      <c r="E301" s="426"/>
      <c r="F301" s="426"/>
      <c r="G301" s="426"/>
      <c r="H301" s="426"/>
      <c r="I301" s="426"/>
      <c r="J301" s="426"/>
      <c r="K301" s="426"/>
      <c r="L301" s="426"/>
      <c r="M301" s="426"/>
      <c r="N301" s="426"/>
      <c r="O301" s="427"/>
      <c r="P301" s="423" t="s">
        <v>40</v>
      </c>
      <c r="Q301" s="424"/>
      <c r="R301" s="424"/>
      <c r="S301" s="424"/>
      <c r="T301" s="424"/>
      <c r="U301" s="424"/>
      <c r="V301" s="425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27.75" customHeight="1" x14ac:dyDescent="0.2">
      <c r="A302" s="416" t="s">
        <v>477</v>
      </c>
      <c r="B302" s="416"/>
      <c r="C302" s="416"/>
      <c r="D302" s="416"/>
      <c r="E302" s="416"/>
      <c r="F302" s="416"/>
      <c r="G302" s="416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  <c r="T302" s="416"/>
      <c r="U302" s="416"/>
      <c r="V302" s="416"/>
      <c r="W302" s="416"/>
      <c r="X302" s="416"/>
      <c r="Y302" s="416"/>
      <c r="Z302" s="416"/>
      <c r="AA302" s="54"/>
      <c r="AB302" s="54"/>
      <c r="AC302" s="54"/>
    </row>
    <row r="303" spans="1:68" ht="16.5" customHeight="1" x14ac:dyDescent="0.25">
      <c r="A303" s="417" t="s">
        <v>478</v>
      </c>
      <c r="B303" s="417"/>
      <c r="C303" s="417"/>
      <c r="D303" s="417"/>
      <c r="E303" s="417"/>
      <c r="F303" s="417"/>
      <c r="G303" s="417"/>
      <c r="H303" s="417"/>
      <c r="I303" s="417"/>
      <c r="J303" s="417"/>
      <c r="K303" s="417"/>
      <c r="L303" s="417"/>
      <c r="M303" s="417"/>
      <c r="N303" s="417"/>
      <c r="O303" s="417"/>
      <c r="P303" s="417"/>
      <c r="Q303" s="417"/>
      <c r="R303" s="417"/>
      <c r="S303" s="417"/>
      <c r="T303" s="417"/>
      <c r="U303" s="417"/>
      <c r="V303" s="417"/>
      <c r="W303" s="417"/>
      <c r="X303" s="417"/>
      <c r="Y303" s="417"/>
      <c r="Z303" s="417"/>
      <c r="AA303" s="65"/>
      <c r="AB303" s="65"/>
      <c r="AC303" s="79"/>
    </row>
    <row r="304" spans="1:68" ht="14.25" customHeight="1" x14ac:dyDescent="0.25">
      <c r="A304" s="418" t="s">
        <v>192</v>
      </c>
      <c r="B304" s="418"/>
      <c r="C304" s="418"/>
      <c r="D304" s="418"/>
      <c r="E304" s="418"/>
      <c r="F304" s="418"/>
      <c r="G304" s="418"/>
      <c r="H304" s="418"/>
      <c r="I304" s="418"/>
      <c r="J304" s="418"/>
      <c r="K304" s="418"/>
      <c r="L304" s="418"/>
      <c r="M304" s="418"/>
      <c r="N304" s="418"/>
      <c r="O304" s="418"/>
      <c r="P304" s="418"/>
      <c r="Q304" s="418"/>
      <c r="R304" s="418"/>
      <c r="S304" s="418"/>
      <c r="T304" s="418"/>
      <c r="U304" s="418"/>
      <c r="V304" s="418"/>
      <c r="W304" s="418"/>
      <c r="X304" s="418"/>
      <c r="Y304" s="418"/>
      <c r="Z304" s="418"/>
      <c r="AA304" s="66"/>
      <c r="AB304" s="66"/>
      <c r="AC304" s="80"/>
    </row>
    <row r="305" spans="1:68" ht="27" customHeight="1" x14ac:dyDescent="0.25">
      <c r="A305" s="63" t="s">
        <v>479</v>
      </c>
      <c r="B305" s="63" t="s">
        <v>480</v>
      </c>
      <c r="C305" s="36">
        <v>4301031405</v>
      </c>
      <c r="D305" s="419">
        <v>4680115886100</v>
      </c>
      <c r="E305" s="419"/>
      <c r="F305" s="62">
        <v>0.9</v>
      </c>
      <c r="G305" s="37">
        <v>6</v>
      </c>
      <c r="H305" s="62">
        <v>5.4</v>
      </c>
      <c r="I305" s="62">
        <v>5.61</v>
      </c>
      <c r="J305" s="37">
        <v>132</v>
      </c>
      <c r="K305" s="37" t="s">
        <v>105</v>
      </c>
      <c r="L305" s="37" t="s">
        <v>45</v>
      </c>
      <c r="M305" s="38" t="s">
        <v>83</v>
      </c>
      <c r="N305" s="38"/>
      <c r="O305" s="37">
        <v>50</v>
      </c>
      <c r="P305" s="4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5" s="421"/>
      <c r="R305" s="421"/>
      <c r="S305" s="421"/>
      <c r="T305" s="422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50" t="s">
        <v>481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482</v>
      </c>
      <c r="B306" s="63" t="s">
        <v>483</v>
      </c>
      <c r="C306" s="36">
        <v>4301031382</v>
      </c>
      <c r="D306" s="419">
        <v>4680115886117</v>
      </c>
      <c r="E306" s="419"/>
      <c r="F306" s="62">
        <v>0.9</v>
      </c>
      <c r="G306" s="37">
        <v>6</v>
      </c>
      <c r="H306" s="62">
        <v>5.4</v>
      </c>
      <c r="I306" s="62">
        <v>5.61</v>
      </c>
      <c r="J306" s="37">
        <v>132</v>
      </c>
      <c r="K306" s="37" t="s">
        <v>105</v>
      </c>
      <c r="L306" s="37" t="s">
        <v>45</v>
      </c>
      <c r="M306" s="38" t="s">
        <v>83</v>
      </c>
      <c r="N306" s="38"/>
      <c r="O306" s="37">
        <v>50</v>
      </c>
      <c r="P306" s="4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21"/>
      <c r="R306" s="421"/>
      <c r="S306" s="421"/>
      <c r="T306" s="42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52" t="s">
        <v>484</v>
      </c>
      <c r="AG306" s="78"/>
      <c r="AJ306" s="84" t="s">
        <v>45</v>
      </c>
      <c r="AK306" s="84">
        <v>0</v>
      </c>
      <c r="BB306" s="35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482</v>
      </c>
      <c r="B307" s="63" t="s">
        <v>485</v>
      </c>
      <c r="C307" s="36">
        <v>4301031406</v>
      </c>
      <c r="D307" s="419">
        <v>4680115886117</v>
      </c>
      <c r="E307" s="419"/>
      <c r="F307" s="62">
        <v>0.9</v>
      </c>
      <c r="G307" s="37">
        <v>6</v>
      </c>
      <c r="H307" s="62">
        <v>5.4</v>
      </c>
      <c r="I307" s="62">
        <v>5.61</v>
      </c>
      <c r="J307" s="37">
        <v>132</v>
      </c>
      <c r="K307" s="37" t="s">
        <v>105</v>
      </c>
      <c r="L307" s="37" t="s">
        <v>45</v>
      </c>
      <c r="M307" s="38" t="s">
        <v>83</v>
      </c>
      <c r="N307" s="38"/>
      <c r="O307" s="37">
        <v>50</v>
      </c>
      <c r="P307" s="4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7" s="421"/>
      <c r="R307" s="421"/>
      <c r="S307" s="421"/>
      <c r="T307" s="42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354" t="s">
        <v>484</v>
      </c>
      <c r="AG307" s="78"/>
      <c r="AJ307" s="84" t="s">
        <v>45</v>
      </c>
      <c r="AK307" s="84">
        <v>0</v>
      </c>
      <c r="BB307" s="355" t="s">
        <v>67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486</v>
      </c>
      <c r="B308" s="63" t="s">
        <v>487</v>
      </c>
      <c r="C308" s="36">
        <v>4301031358</v>
      </c>
      <c r="D308" s="419">
        <v>4607091389531</v>
      </c>
      <c r="E308" s="419"/>
      <c r="F308" s="62">
        <v>0.35</v>
      </c>
      <c r="G308" s="37">
        <v>6</v>
      </c>
      <c r="H308" s="62">
        <v>2.1</v>
      </c>
      <c r="I308" s="62">
        <v>2.23</v>
      </c>
      <c r="J308" s="37">
        <v>234</v>
      </c>
      <c r="K308" s="37" t="s">
        <v>176</v>
      </c>
      <c r="L308" s="37" t="s">
        <v>45</v>
      </c>
      <c r="M308" s="38" t="s">
        <v>83</v>
      </c>
      <c r="N308" s="38"/>
      <c r="O308" s="37">
        <v>50</v>
      </c>
      <c r="P308" s="4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8" s="421"/>
      <c r="R308" s="421"/>
      <c r="S308" s="421"/>
      <c r="T308" s="42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56" t="s">
        <v>488</v>
      </c>
      <c r="AG308" s="78"/>
      <c r="AJ308" s="84" t="s">
        <v>45</v>
      </c>
      <c r="AK308" s="84">
        <v>0</v>
      </c>
      <c r="BB308" s="357" t="s">
        <v>67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426"/>
      <c r="B309" s="426"/>
      <c r="C309" s="426"/>
      <c r="D309" s="426"/>
      <c r="E309" s="426"/>
      <c r="F309" s="426"/>
      <c r="G309" s="426"/>
      <c r="H309" s="426"/>
      <c r="I309" s="426"/>
      <c r="J309" s="426"/>
      <c r="K309" s="426"/>
      <c r="L309" s="426"/>
      <c r="M309" s="426"/>
      <c r="N309" s="426"/>
      <c r="O309" s="427"/>
      <c r="P309" s="423" t="s">
        <v>40</v>
      </c>
      <c r="Q309" s="424"/>
      <c r="R309" s="424"/>
      <c r="S309" s="424"/>
      <c r="T309" s="424"/>
      <c r="U309" s="424"/>
      <c r="V309" s="425"/>
      <c r="W309" s="42" t="s">
        <v>39</v>
      </c>
      <c r="X309" s="43">
        <f>IFERROR(X305/H305,"0")+IFERROR(X306/H306,"0")+IFERROR(X307/H307,"0")+IFERROR(X308/H308,"0")</f>
        <v>0</v>
      </c>
      <c r="Y309" s="43">
        <f>IFERROR(Y305/H305,"0")+IFERROR(Y306/H306,"0")+IFERROR(Y307/H307,"0")+IFERROR(Y308/H308,"0")</f>
        <v>0</v>
      </c>
      <c r="Z309" s="43">
        <f>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426"/>
      <c r="B310" s="426"/>
      <c r="C310" s="426"/>
      <c r="D310" s="426"/>
      <c r="E310" s="426"/>
      <c r="F310" s="426"/>
      <c r="G310" s="426"/>
      <c r="H310" s="426"/>
      <c r="I310" s="426"/>
      <c r="J310" s="426"/>
      <c r="K310" s="426"/>
      <c r="L310" s="426"/>
      <c r="M310" s="426"/>
      <c r="N310" s="426"/>
      <c r="O310" s="427"/>
      <c r="P310" s="423" t="s">
        <v>40</v>
      </c>
      <c r="Q310" s="424"/>
      <c r="R310" s="424"/>
      <c r="S310" s="424"/>
      <c r="T310" s="424"/>
      <c r="U310" s="424"/>
      <c r="V310" s="425"/>
      <c r="W310" s="42" t="s">
        <v>0</v>
      </c>
      <c r="X310" s="43">
        <f>IFERROR(SUM(X305:X308),"0")</f>
        <v>0</v>
      </c>
      <c r="Y310" s="43">
        <f>IFERROR(SUM(Y305:Y308),"0")</f>
        <v>0</v>
      </c>
      <c r="Z310" s="42"/>
      <c r="AA310" s="67"/>
      <c r="AB310" s="67"/>
      <c r="AC310" s="67"/>
    </row>
    <row r="311" spans="1:68" ht="14.25" customHeight="1" x14ac:dyDescent="0.25">
      <c r="A311" s="418" t="s">
        <v>79</v>
      </c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8"/>
      <c r="M311" s="418"/>
      <c r="N311" s="418"/>
      <c r="O311" s="418"/>
      <c r="P311" s="418"/>
      <c r="Q311" s="418"/>
      <c r="R311" s="418"/>
      <c r="S311" s="418"/>
      <c r="T311" s="418"/>
      <c r="U311" s="418"/>
      <c r="V311" s="418"/>
      <c r="W311" s="418"/>
      <c r="X311" s="418"/>
      <c r="Y311" s="418"/>
      <c r="Z311" s="418"/>
      <c r="AA311" s="66"/>
      <c r="AB311" s="66"/>
      <c r="AC311" s="80"/>
    </row>
    <row r="312" spans="1:68" ht="27" customHeight="1" x14ac:dyDescent="0.25">
      <c r="A312" s="63" t="s">
        <v>489</v>
      </c>
      <c r="B312" s="63" t="s">
        <v>490</v>
      </c>
      <c r="C312" s="36">
        <v>4301051284</v>
      </c>
      <c r="D312" s="419">
        <v>4607091384352</v>
      </c>
      <c r="E312" s="419"/>
      <c r="F312" s="62">
        <v>0.6</v>
      </c>
      <c r="G312" s="37">
        <v>4</v>
      </c>
      <c r="H312" s="62">
        <v>2.4</v>
      </c>
      <c r="I312" s="62">
        <v>2.6459999999999999</v>
      </c>
      <c r="J312" s="37">
        <v>132</v>
      </c>
      <c r="K312" s="37" t="s">
        <v>105</v>
      </c>
      <c r="L312" s="37" t="s">
        <v>45</v>
      </c>
      <c r="M312" s="38" t="s">
        <v>104</v>
      </c>
      <c r="N312" s="38"/>
      <c r="O312" s="37">
        <v>45</v>
      </c>
      <c r="P312" s="4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2" s="421"/>
      <c r="R312" s="421"/>
      <c r="S312" s="421"/>
      <c r="T312" s="42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358" t="s">
        <v>491</v>
      </c>
      <c r="AG312" s="78"/>
      <c r="AJ312" s="84" t="s">
        <v>45</v>
      </c>
      <c r="AK312" s="84">
        <v>0</v>
      </c>
      <c r="BB312" s="359" t="s">
        <v>67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492</v>
      </c>
      <c r="B313" s="63" t="s">
        <v>493</v>
      </c>
      <c r="C313" s="36">
        <v>4301051431</v>
      </c>
      <c r="D313" s="419">
        <v>4607091389654</v>
      </c>
      <c r="E313" s="419"/>
      <c r="F313" s="62">
        <v>0.33</v>
      </c>
      <c r="G313" s="37">
        <v>6</v>
      </c>
      <c r="H313" s="62">
        <v>1.98</v>
      </c>
      <c r="I313" s="62">
        <v>2.238</v>
      </c>
      <c r="J313" s="37">
        <v>182</v>
      </c>
      <c r="K313" s="37" t="s">
        <v>84</v>
      </c>
      <c r="L313" s="37" t="s">
        <v>45</v>
      </c>
      <c r="M313" s="38" t="s">
        <v>104</v>
      </c>
      <c r="N313" s="38"/>
      <c r="O313" s="37">
        <v>45</v>
      </c>
      <c r="P313" s="4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3" s="421"/>
      <c r="R313" s="421"/>
      <c r="S313" s="421"/>
      <c r="T313" s="42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60" t="s">
        <v>494</v>
      </c>
      <c r="AG313" s="78"/>
      <c r="AJ313" s="84" t="s">
        <v>45</v>
      </c>
      <c r="AK313" s="84">
        <v>0</v>
      </c>
      <c r="BB313" s="361" t="s">
        <v>67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426"/>
      <c r="B314" s="426"/>
      <c r="C314" s="426"/>
      <c r="D314" s="426"/>
      <c r="E314" s="426"/>
      <c r="F314" s="426"/>
      <c r="G314" s="426"/>
      <c r="H314" s="426"/>
      <c r="I314" s="426"/>
      <c r="J314" s="426"/>
      <c r="K314" s="426"/>
      <c r="L314" s="426"/>
      <c r="M314" s="426"/>
      <c r="N314" s="426"/>
      <c r="O314" s="427"/>
      <c r="P314" s="423" t="s">
        <v>40</v>
      </c>
      <c r="Q314" s="424"/>
      <c r="R314" s="424"/>
      <c r="S314" s="424"/>
      <c r="T314" s="424"/>
      <c r="U314" s="424"/>
      <c r="V314" s="425"/>
      <c r="W314" s="42" t="s">
        <v>39</v>
      </c>
      <c r="X314" s="43">
        <f>IFERROR(X312/H312,"0")+IFERROR(X313/H313,"0")</f>
        <v>0</v>
      </c>
      <c r="Y314" s="43">
        <f>IFERROR(Y312/H312,"0")+IFERROR(Y313/H313,"0")</f>
        <v>0</v>
      </c>
      <c r="Z314" s="43">
        <f>IFERROR(IF(Z312="",0,Z312),"0")+IFERROR(IF(Z313="",0,Z313),"0")</f>
        <v>0</v>
      </c>
      <c r="AA314" s="67"/>
      <c r="AB314" s="67"/>
      <c r="AC314" s="67"/>
    </row>
    <row r="315" spans="1:68" x14ac:dyDescent="0.2">
      <c r="A315" s="426"/>
      <c r="B315" s="426"/>
      <c r="C315" s="426"/>
      <c r="D315" s="426"/>
      <c r="E315" s="426"/>
      <c r="F315" s="426"/>
      <c r="G315" s="426"/>
      <c r="H315" s="426"/>
      <c r="I315" s="426"/>
      <c r="J315" s="426"/>
      <c r="K315" s="426"/>
      <c r="L315" s="426"/>
      <c r="M315" s="426"/>
      <c r="N315" s="426"/>
      <c r="O315" s="427"/>
      <c r="P315" s="423" t="s">
        <v>40</v>
      </c>
      <c r="Q315" s="424"/>
      <c r="R315" s="424"/>
      <c r="S315" s="424"/>
      <c r="T315" s="424"/>
      <c r="U315" s="424"/>
      <c r="V315" s="425"/>
      <c r="W315" s="42" t="s">
        <v>0</v>
      </c>
      <c r="X315" s="43">
        <f>IFERROR(SUM(X312:X313),"0")</f>
        <v>0</v>
      </c>
      <c r="Y315" s="43">
        <f>IFERROR(SUM(Y312:Y313),"0")</f>
        <v>0</v>
      </c>
      <c r="Z315" s="42"/>
      <c r="AA315" s="67"/>
      <c r="AB315" s="67"/>
      <c r="AC315" s="67"/>
    </row>
    <row r="316" spans="1:68" ht="16.5" customHeight="1" x14ac:dyDescent="0.25">
      <c r="A316" s="417" t="s">
        <v>495</v>
      </c>
      <c r="B316" s="417"/>
      <c r="C316" s="417"/>
      <c r="D316" s="417"/>
      <c r="E316" s="417"/>
      <c r="F316" s="417"/>
      <c r="G316" s="417"/>
      <c r="H316" s="417"/>
      <c r="I316" s="417"/>
      <c r="J316" s="417"/>
      <c r="K316" s="417"/>
      <c r="L316" s="417"/>
      <c r="M316" s="417"/>
      <c r="N316" s="417"/>
      <c r="O316" s="417"/>
      <c r="P316" s="417"/>
      <c r="Q316" s="417"/>
      <c r="R316" s="417"/>
      <c r="S316" s="417"/>
      <c r="T316" s="417"/>
      <c r="U316" s="417"/>
      <c r="V316" s="417"/>
      <c r="W316" s="417"/>
      <c r="X316" s="417"/>
      <c r="Y316" s="417"/>
      <c r="Z316" s="417"/>
      <c r="AA316" s="65"/>
      <c r="AB316" s="65"/>
      <c r="AC316" s="79"/>
    </row>
    <row r="317" spans="1:68" ht="14.25" customHeight="1" x14ac:dyDescent="0.25">
      <c r="A317" s="418" t="s">
        <v>127</v>
      </c>
      <c r="B317" s="418"/>
      <c r="C317" s="418"/>
      <c r="D317" s="418"/>
      <c r="E317" s="418"/>
      <c r="F317" s="418"/>
      <c r="G317" s="418"/>
      <c r="H317" s="418"/>
      <c r="I317" s="418"/>
      <c r="J317" s="418"/>
      <c r="K317" s="418"/>
      <c r="L317" s="418"/>
      <c r="M317" s="418"/>
      <c r="N317" s="418"/>
      <c r="O317" s="418"/>
      <c r="P317" s="418"/>
      <c r="Q317" s="418"/>
      <c r="R317" s="418"/>
      <c r="S317" s="418"/>
      <c r="T317" s="418"/>
      <c r="U317" s="418"/>
      <c r="V317" s="418"/>
      <c r="W317" s="418"/>
      <c r="X317" s="418"/>
      <c r="Y317" s="418"/>
      <c r="Z317" s="418"/>
      <c r="AA317" s="66"/>
      <c r="AB317" s="66"/>
      <c r="AC317" s="80"/>
    </row>
    <row r="318" spans="1:68" ht="27" customHeight="1" x14ac:dyDescent="0.25">
      <c r="A318" s="63" t="s">
        <v>496</v>
      </c>
      <c r="B318" s="63" t="s">
        <v>497</v>
      </c>
      <c r="C318" s="36">
        <v>4301020319</v>
      </c>
      <c r="D318" s="419">
        <v>4680115885240</v>
      </c>
      <c r="E318" s="419"/>
      <c r="F318" s="62">
        <v>0.35</v>
      </c>
      <c r="G318" s="37">
        <v>6</v>
      </c>
      <c r="H318" s="62">
        <v>2.1</v>
      </c>
      <c r="I318" s="62">
        <v>2.31</v>
      </c>
      <c r="J318" s="37">
        <v>182</v>
      </c>
      <c r="K318" s="37" t="s">
        <v>84</v>
      </c>
      <c r="L318" s="37" t="s">
        <v>45</v>
      </c>
      <c r="M318" s="38" t="s">
        <v>83</v>
      </c>
      <c r="N318" s="38"/>
      <c r="O318" s="37">
        <v>40</v>
      </c>
      <c r="P318" s="4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8" s="421"/>
      <c r="R318" s="421"/>
      <c r="S318" s="421"/>
      <c r="T318" s="42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362" t="s">
        <v>498</v>
      </c>
      <c r="AG318" s="78"/>
      <c r="AJ318" s="84" t="s">
        <v>45</v>
      </c>
      <c r="AK318" s="84">
        <v>0</v>
      </c>
      <c r="BB318" s="363" t="s">
        <v>67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499</v>
      </c>
      <c r="B319" s="63" t="s">
        <v>500</v>
      </c>
      <c r="C319" s="36">
        <v>4301020315</v>
      </c>
      <c r="D319" s="419">
        <v>4607091389364</v>
      </c>
      <c r="E319" s="419"/>
      <c r="F319" s="62">
        <v>0.42</v>
      </c>
      <c r="G319" s="37">
        <v>6</v>
      </c>
      <c r="H319" s="62">
        <v>2.52</v>
      </c>
      <c r="I319" s="62">
        <v>2.73</v>
      </c>
      <c r="J319" s="37">
        <v>182</v>
      </c>
      <c r="K319" s="37" t="s">
        <v>84</v>
      </c>
      <c r="L319" s="37" t="s">
        <v>45</v>
      </c>
      <c r="M319" s="38" t="s">
        <v>83</v>
      </c>
      <c r="N319" s="38"/>
      <c r="O319" s="37">
        <v>40</v>
      </c>
      <c r="P319" s="4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19" s="421"/>
      <c r="R319" s="421"/>
      <c r="S319" s="421"/>
      <c r="T319" s="42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364" t="s">
        <v>501</v>
      </c>
      <c r="AG319" s="78"/>
      <c r="AJ319" s="84" t="s">
        <v>45</v>
      </c>
      <c r="AK319" s="84">
        <v>0</v>
      </c>
      <c r="BB319" s="365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426"/>
      <c r="B320" s="426"/>
      <c r="C320" s="426"/>
      <c r="D320" s="426"/>
      <c r="E320" s="426"/>
      <c r="F320" s="426"/>
      <c r="G320" s="426"/>
      <c r="H320" s="426"/>
      <c r="I320" s="426"/>
      <c r="J320" s="426"/>
      <c r="K320" s="426"/>
      <c r="L320" s="426"/>
      <c r="M320" s="426"/>
      <c r="N320" s="426"/>
      <c r="O320" s="427"/>
      <c r="P320" s="423" t="s">
        <v>40</v>
      </c>
      <c r="Q320" s="424"/>
      <c r="R320" s="424"/>
      <c r="S320" s="424"/>
      <c r="T320" s="424"/>
      <c r="U320" s="424"/>
      <c r="V320" s="425"/>
      <c r="W320" s="42" t="s">
        <v>39</v>
      </c>
      <c r="X320" s="43">
        <f>IFERROR(X318/H318,"0")+IFERROR(X319/H319,"0")</f>
        <v>0</v>
      </c>
      <c r="Y320" s="43">
        <f>IFERROR(Y318/H318,"0")+IFERROR(Y319/H319,"0")</f>
        <v>0</v>
      </c>
      <c r="Z320" s="43">
        <f>IFERROR(IF(Z318="",0,Z318),"0")+IFERROR(IF(Z319="",0,Z319),"0")</f>
        <v>0</v>
      </c>
      <c r="AA320" s="67"/>
      <c r="AB320" s="67"/>
      <c r="AC320" s="67"/>
    </row>
    <row r="321" spans="1:68" x14ac:dyDescent="0.2">
      <c r="A321" s="426"/>
      <c r="B321" s="426"/>
      <c r="C321" s="426"/>
      <c r="D321" s="426"/>
      <c r="E321" s="426"/>
      <c r="F321" s="426"/>
      <c r="G321" s="426"/>
      <c r="H321" s="426"/>
      <c r="I321" s="426"/>
      <c r="J321" s="426"/>
      <c r="K321" s="426"/>
      <c r="L321" s="426"/>
      <c r="M321" s="426"/>
      <c r="N321" s="426"/>
      <c r="O321" s="427"/>
      <c r="P321" s="423" t="s">
        <v>40</v>
      </c>
      <c r="Q321" s="424"/>
      <c r="R321" s="424"/>
      <c r="S321" s="424"/>
      <c r="T321" s="424"/>
      <c r="U321" s="424"/>
      <c r="V321" s="425"/>
      <c r="W321" s="42" t="s">
        <v>0</v>
      </c>
      <c r="X321" s="43">
        <f>IFERROR(SUM(X318:X319),"0")</f>
        <v>0</v>
      </c>
      <c r="Y321" s="43">
        <f>IFERROR(SUM(Y318:Y319),"0")</f>
        <v>0</v>
      </c>
      <c r="Z321" s="42"/>
      <c r="AA321" s="67"/>
      <c r="AB321" s="67"/>
      <c r="AC321" s="67"/>
    </row>
    <row r="322" spans="1:68" ht="14.25" customHeight="1" x14ac:dyDescent="0.25">
      <c r="A322" s="418" t="s">
        <v>192</v>
      </c>
      <c r="B322" s="418"/>
      <c r="C322" s="418"/>
      <c r="D322" s="418"/>
      <c r="E322" s="418"/>
      <c r="F322" s="418"/>
      <c r="G322" s="418"/>
      <c r="H322" s="418"/>
      <c r="I322" s="418"/>
      <c r="J322" s="418"/>
      <c r="K322" s="418"/>
      <c r="L322" s="418"/>
      <c r="M322" s="418"/>
      <c r="N322" s="418"/>
      <c r="O322" s="418"/>
      <c r="P322" s="418"/>
      <c r="Q322" s="418"/>
      <c r="R322" s="418"/>
      <c r="S322" s="418"/>
      <c r="T322" s="418"/>
      <c r="U322" s="418"/>
      <c r="V322" s="418"/>
      <c r="W322" s="418"/>
      <c r="X322" s="418"/>
      <c r="Y322" s="418"/>
      <c r="Z322" s="418"/>
      <c r="AA322" s="66"/>
      <c r="AB322" s="66"/>
      <c r="AC322" s="80"/>
    </row>
    <row r="323" spans="1:68" ht="27" customHeight="1" x14ac:dyDescent="0.25">
      <c r="A323" s="63" t="s">
        <v>502</v>
      </c>
      <c r="B323" s="63" t="s">
        <v>503</v>
      </c>
      <c r="C323" s="36">
        <v>4301031403</v>
      </c>
      <c r="D323" s="419">
        <v>4680115886094</v>
      </c>
      <c r="E323" s="419"/>
      <c r="F323" s="62">
        <v>0.9</v>
      </c>
      <c r="G323" s="37">
        <v>6</v>
      </c>
      <c r="H323" s="62">
        <v>5.4</v>
      </c>
      <c r="I323" s="62">
        <v>5.61</v>
      </c>
      <c r="J323" s="37">
        <v>132</v>
      </c>
      <c r="K323" s="37" t="s">
        <v>105</v>
      </c>
      <c r="L323" s="37" t="s">
        <v>45</v>
      </c>
      <c r="M323" s="38" t="s">
        <v>100</v>
      </c>
      <c r="N323" s="38"/>
      <c r="O323" s="37">
        <v>50</v>
      </c>
      <c r="P323" s="45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3" s="421"/>
      <c r="R323" s="421"/>
      <c r="S323" s="421"/>
      <c r="T323" s="42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66" t="s">
        <v>504</v>
      </c>
      <c r="AG323" s="78"/>
      <c r="AJ323" s="84" t="s">
        <v>45</v>
      </c>
      <c r="AK323" s="84">
        <v>0</v>
      </c>
      <c r="BB323" s="367" t="s">
        <v>67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426"/>
      <c r="B324" s="426"/>
      <c r="C324" s="426"/>
      <c r="D324" s="426"/>
      <c r="E324" s="426"/>
      <c r="F324" s="426"/>
      <c r="G324" s="426"/>
      <c r="H324" s="426"/>
      <c r="I324" s="426"/>
      <c r="J324" s="426"/>
      <c r="K324" s="426"/>
      <c r="L324" s="426"/>
      <c r="M324" s="426"/>
      <c r="N324" s="426"/>
      <c r="O324" s="427"/>
      <c r="P324" s="423" t="s">
        <v>40</v>
      </c>
      <c r="Q324" s="424"/>
      <c r="R324" s="424"/>
      <c r="S324" s="424"/>
      <c r="T324" s="424"/>
      <c r="U324" s="424"/>
      <c r="V324" s="425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26"/>
      <c r="B325" s="426"/>
      <c r="C325" s="426"/>
      <c r="D325" s="426"/>
      <c r="E325" s="426"/>
      <c r="F325" s="426"/>
      <c r="G325" s="426"/>
      <c r="H325" s="426"/>
      <c r="I325" s="426"/>
      <c r="J325" s="426"/>
      <c r="K325" s="426"/>
      <c r="L325" s="426"/>
      <c r="M325" s="426"/>
      <c r="N325" s="426"/>
      <c r="O325" s="427"/>
      <c r="P325" s="423" t="s">
        <v>40</v>
      </c>
      <c r="Q325" s="424"/>
      <c r="R325" s="424"/>
      <c r="S325" s="424"/>
      <c r="T325" s="424"/>
      <c r="U325" s="424"/>
      <c r="V325" s="425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27.75" customHeight="1" x14ac:dyDescent="0.2">
      <c r="A326" s="416" t="s">
        <v>505</v>
      </c>
      <c r="B326" s="416"/>
      <c r="C326" s="416"/>
      <c r="D326" s="416"/>
      <c r="E326" s="416"/>
      <c r="F326" s="416"/>
      <c r="G326" s="416"/>
      <c r="H326" s="416"/>
      <c r="I326" s="416"/>
      <c r="J326" s="416"/>
      <c r="K326" s="416"/>
      <c r="L326" s="416"/>
      <c r="M326" s="416"/>
      <c r="N326" s="416"/>
      <c r="O326" s="416"/>
      <c r="P326" s="416"/>
      <c r="Q326" s="416"/>
      <c r="R326" s="416"/>
      <c r="S326" s="416"/>
      <c r="T326" s="416"/>
      <c r="U326" s="416"/>
      <c r="V326" s="416"/>
      <c r="W326" s="416"/>
      <c r="X326" s="416"/>
      <c r="Y326" s="416"/>
      <c r="Z326" s="416"/>
      <c r="AA326" s="54"/>
      <c r="AB326" s="54"/>
      <c r="AC326" s="54"/>
    </row>
    <row r="327" spans="1:68" ht="16.5" customHeight="1" x14ac:dyDescent="0.25">
      <c r="A327" s="417" t="s">
        <v>505</v>
      </c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417"/>
      <c r="P327" s="417"/>
      <c r="Q327" s="417"/>
      <c r="R327" s="417"/>
      <c r="S327" s="417"/>
      <c r="T327" s="417"/>
      <c r="U327" s="417"/>
      <c r="V327" s="417"/>
      <c r="W327" s="417"/>
      <c r="X327" s="417"/>
      <c r="Y327" s="417"/>
      <c r="Z327" s="417"/>
      <c r="AA327" s="65"/>
      <c r="AB327" s="65"/>
      <c r="AC327" s="79"/>
    </row>
    <row r="328" spans="1:68" ht="14.25" customHeight="1" x14ac:dyDescent="0.25">
      <c r="A328" s="418" t="s">
        <v>96</v>
      </c>
      <c r="B328" s="418"/>
      <c r="C328" s="418"/>
      <c r="D328" s="418"/>
      <c r="E328" s="418"/>
      <c r="F328" s="418"/>
      <c r="G328" s="418"/>
      <c r="H328" s="418"/>
      <c r="I328" s="418"/>
      <c r="J328" s="418"/>
      <c r="K328" s="418"/>
      <c r="L328" s="418"/>
      <c r="M328" s="418"/>
      <c r="N328" s="418"/>
      <c r="O328" s="418"/>
      <c r="P328" s="418"/>
      <c r="Q328" s="418"/>
      <c r="R328" s="418"/>
      <c r="S328" s="418"/>
      <c r="T328" s="418"/>
      <c r="U328" s="418"/>
      <c r="V328" s="418"/>
      <c r="W328" s="418"/>
      <c r="X328" s="418"/>
      <c r="Y328" s="418"/>
      <c r="Z328" s="418"/>
      <c r="AA328" s="66"/>
      <c r="AB328" s="66"/>
      <c r="AC328" s="80"/>
    </row>
    <row r="329" spans="1:68" ht="27" customHeight="1" x14ac:dyDescent="0.25">
      <c r="A329" s="63" t="s">
        <v>506</v>
      </c>
      <c r="B329" s="63" t="s">
        <v>507</v>
      </c>
      <c r="C329" s="36">
        <v>4301011795</v>
      </c>
      <c r="D329" s="419">
        <v>4607091389067</v>
      </c>
      <c r="E329" s="419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100</v>
      </c>
      <c r="N329" s="38"/>
      <c r="O329" s="37">
        <v>60</v>
      </c>
      <c r="P329" s="4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9" s="421"/>
      <c r="R329" s="421"/>
      <c r="S329" s="421"/>
      <c r="T329" s="422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ref="Y329:Y338" si="30">IFERROR(IF(X329="",0,CEILING((X329/$H329),1)*$H329),"")</f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508</v>
      </c>
      <c r="AG329" s="78"/>
      <c r="AJ329" s="84" t="s">
        <v>45</v>
      </c>
      <c r="AK329" s="84">
        <v>0</v>
      </c>
      <c r="BB329" s="369" t="s">
        <v>67</v>
      </c>
      <c r="BM329" s="78">
        <f t="shared" ref="BM329:BM338" si="31">IFERROR(X329*I329/H329,"0")</f>
        <v>0</v>
      </c>
      <c r="BN329" s="78">
        <f t="shared" ref="BN329:BN338" si="32">IFERROR(Y329*I329/H329,"0")</f>
        <v>0</v>
      </c>
      <c r="BO329" s="78">
        <f t="shared" ref="BO329:BO338" si="33">IFERROR(1/J329*(X329/H329),"0")</f>
        <v>0</v>
      </c>
      <c r="BP329" s="78">
        <f t="shared" ref="BP329:BP338" si="34">IFERROR(1/J329*(Y329/H329),"0")</f>
        <v>0</v>
      </c>
    </row>
    <row r="330" spans="1:68" ht="27" customHeight="1" x14ac:dyDescent="0.25">
      <c r="A330" s="63" t="s">
        <v>509</v>
      </c>
      <c r="B330" s="63" t="s">
        <v>510</v>
      </c>
      <c r="C330" s="36">
        <v>4301011376</v>
      </c>
      <c r="D330" s="419">
        <v>4680115885226</v>
      </c>
      <c r="E330" s="419"/>
      <c r="F330" s="62">
        <v>0.88</v>
      </c>
      <c r="G330" s="37">
        <v>6</v>
      </c>
      <c r="H330" s="62">
        <v>5.28</v>
      </c>
      <c r="I330" s="62">
        <v>5.64</v>
      </c>
      <c r="J330" s="37">
        <v>104</v>
      </c>
      <c r="K330" s="37" t="s">
        <v>101</v>
      </c>
      <c r="L330" s="37" t="s">
        <v>45</v>
      </c>
      <c r="M330" s="38" t="s">
        <v>104</v>
      </c>
      <c r="N330" s="38"/>
      <c r="O330" s="37">
        <v>60</v>
      </c>
      <c r="P330" s="4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30" s="421"/>
      <c r="R330" s="421"/>
      <c r="S330" s="421"/>
      <c r="T330" s="422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IFERROR(IF(Y330=0,"",ROUNDUP(Y330/H330,0)*0.01196),"")</f>
        <v/>
      </c>
      <c r="AA330" s="68" t="s">
        <v>45</v>
      </c>
      <c r="AB330" s="69" t="s">
        <v>45</v>
      </c>
      <c r="AC330" s="370" t="s">
        <v>511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16.5" customHeight="1" x14ac:dyDescent="0.25">
      <c r="A331" s="63" t="s">
        <v>512</v>
      </c>
      <c r="B331" s="63" t="s">
        <v>513</v>
      </c>
      <c r="C331" s="36">
        <v>4301011774</v>
      </c>
      <c r="D331" s="419">
        <v>4680115884502</v>
      </c>
      <c r="E331" s="419"/>
      <c r="F331" s="62">
        <v>0.88</v>
      </c>
      <c r="G331" s="37">
        <v>6</v>
      </c>
      <c r="H331" s="62">
        <v>5.28</v>
      </c>
      <c r="I331" s="62">
        <v>5.64</v>
      </c>
      <c r="J331" s="37">
        <v>104</v>
      </c>
      <c r="K331" s="37" t="s">
        <v>101</v>
      </c>
      <c r="L331" s="37" t="s">
        <v>45</v>
      </c>
      <c r="M331" s="38" t="s">
        <v>100</v>
      </c>
      <c r="N331" s="38"/>
      <c r="O331" s="37">
        <v>60</v>
      </c>
      <c r="P331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31" s="421"/>
      <c r="R331" s="421"/>
      <c r="S331" s="421"/>
      <c r="T331" s="422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IFERROR(IF(Y331=0,"",ROUNDUP(Y331/H331,0)*0.01196),"")</f>
        <v/>
      </c>
      <c r="AA331" s="68" t="s">
        <v>45</v>
      </c>
      <c r="AB331" s="69" t="s">
        <v>45</v>
      </c>
      <c r="AC331" s="372" t="s">
        <v>514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515</v>
      </c>
      <c r="B332" s="63" t="s">
        <v>516</v>
      </c>
      <c r="C332" s="36">
        <v>4301011771</v>
      </c>
      <c r="D332" s="419">
        <v>4607091389104</v>
      </c>
      <c r="E332" s="419"/>
      <c r="F332" s="62">
        <v>0.88</v>
      </c>
      <c r="G332" s="37">
        <v>6</v>
      </c>
      <c r="H332" s="62">
        <v>5.28</v>
      </c>
      <c r="I332" s="62">
        <v>5.64</v>
      </c>
      <c r="J332" s="37">
        <v>104</v>
      </c>
      <c r="K332" s="37" t="s">
        <v>101</v>
      </c>
      <c r="L332" s="37" t="s">
        <v>45</v>
      </c>
      <c r="M332" s="38" t="s">
        <v>100</v>
      </c>
      <c r="N332" s="38"/>
      <c r="O332" s="37">
        <v>60</v>
      </c>
      <c r="P332" s="4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2" s="421"/>
      <c r="R332" s="421"/>
      <c r="S332" s="421"/>
      <c r="T332" s="422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IFERROR(IF(Y332=0,"",ROUNDUP(Y332/H332,0)*0.01196),"")</f>
        <v/>
      </c>
      <c r="AA332" s="68" t="s">
        <v>45</v>
      </c>
      <c r="AB332" s="69" t="s">
        <v>45</v>
      </c>
      <c r="AC332" s="374" t="s">
        <v>517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16.5" customHeight="1" x14ac:dyDescent="0.25">
      <c r="A333" s="63" t="s">
        <v>518</v>
      </c>
      <c r="B333" s="63" t="s">
        <v>519</v>
      </c>
      <c r="C333" s="36">
        <v>4301011799</v>
      </c>
      <c r="D333" s="419">
        <v>4680115884519</v>
      </c>
      <c r="E333" s="419"/>
      <c r="F333" s="62">
        <v>0.88</v>
      </c>
      <c r="G333" s="37">
        <v>6</v>
      </c>
      <c r="H333" s="62">
        <v>5.28</v>
      </c>
      <c r="I333" s="62">
        <v>5.64</v>
      </c>
      <c r="J333" s="37">
        <v>104</v>
      </c>
      <c r="K333" s="37" t="s">
        <v>101</v>
      </c>
      <c r="L333" s="37" t="s">
        <v>45</v>
      </c>
      <c r="M333" s="38" t="s">
        <v>104</v>
      </c>
      <c r="N333" s="38"/>
      <c r="O333" s="37">
        <v>60</v>
      </c>
      <c r="P333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3" s="421"/>
      <c r="R333" s="421"/>
      <c r="S333" s="421"/>
      <c r="T333" s="422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IFERROR(IF(Y333=0,"",ROUNDUP(Y333/H333,0)*0.01196),"")</f>
        <v/>
      </c>
      <c r="AA333" s="68" t="s">
        <v>45</v>
      </c>
      <c r="AB333" s="69" t="s">
        <v>45</v>
      </c>
      <c r="AC333" s="376" t="s">
        <v>520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ht="27" customHeight="1" x14ac:dyDescent="0.25">
      <c r="A334" s="63" t="s">
        <v>521</v>
      </c>
      <c r="B334" s="63" t="s">
        <v>522</v>
      </c>
      <c r="C334" s="36">
        <v>4301011778</v>
      </c>
      <c r="D334" s="419">
        <v>4680115880603</v>
      </c>
      <c r="E334" s="419"/>
      <c r="F334" s="62">
        <v>0.6</v>
      </c>
      <c r="G334" s="37">
        <v>6</v>
      </c>
      <c r="H334" s="62">
        <v>3.6</v>
      </c>
      <c r="I334" s="62">
        <v>3.81</v>
      </c>
      <c r="J334" s="37">
        <v>132</v>
      </c>
      <c r="K334" s="37" t="s">
        <v>105</v>
      </c>
      <c r="L334" s="37" t="s">
        <v>45</v>
      </c>
      <c r="M334" s="38" t="s">
        <v>100</v>
      </c>
      <c r="N334" s="38"/>
      <c r="O334" s="37">
        <v>60</v>
      </c>
      <c r="P334" s="4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4" s="421"/>
      <c r="R334" s="421"/>
      <c r="S334" s="421"/>
      <c r="T334" s="422"/>
      <c r="U334" s="39" t="s">
        <v>45</v>
      </c>
      <c r="V334" s="39" t="s">
        <v>45</v>
      </c>
      <c r="W334" s="40" t="s">
        <v>0</v>
      </c>
      <c r="X334" s="58">
        <v>0</v>
      </c>
      <c r="Y334" s="55">
        <f t="shared" si="30"/>
        <v>0</v>
      </c>
      <c r="Z334" s="41" t="str">
        <f>IFERROR(IF(Y334=0,"",ROUNDUP(Y334/H334,0)*0.00902),"")</f>
        <v/>
      </c>
      <c r="AA334" s="68" t="s">
        <v>45</v>
      </c>
      <c r="AB334" s="69" t="s">
        <v>45</v>
      </c>
      <c r="AC334" s="378" t="s">
        <v>508</v>
      </c>
      <c r="AG334" s="78"/>
      <c r="AJ334" s="84" t="s">
        <v>45</v>
      </c>
      <c r="AK334" s="84">
        <v>0</v>
      </c>
      <c r="BB334" s="379" t="s">
        <v>67</v>
      </c>
      <c r="BM334" s="78">
        <f t="shared" si="31"/>
        <v>0</v>
      </c>
      <c r="BN334" s="78">
        <f t="shared" si="32"/>
        <v>0</v>
      </c>
      <c r="BO334" s="78">
        <f t="shared" si="33"/>
        <v>0</v>
      </c>
      <c r="BP334" s="78">
        <f t="shared" si="34"/>
        <v>0</v>
      </c>
    </row>
    <row r="335" spans="1:68" ht="27" customHeight="1" x14ac:dyDescent="0.25">
      <c r="A335" s="63" t="s">
        <v>521</v>
      </c>
      <c r="B335" s="63" t="s">
        <v>523</v>
      </c>
      <c r="C335" s="36">
        <v>4301012035</v>
      </c>
      <c r="D335" s="419">
        <v>4680115880603</v>
      </c>
      <c r="E335" s="419"/>
      <c r="F335" s="62">
        <v>0.6</v>
      </c>
      <c r="G335" s="37">
        <v>8</v>
      </c>
      <c r="H335" s="62">
        <v>4.8</v>
      </c>
      <c r="I335" s="62">
        <v>6.93</v>
      </c>
      <c r="J335" s="37">
        <v>132</v>
      </c>
      <c r="K335" s="37" t="s">
        <v>105</v>
      </c>
      <c r="L335" s="37" t="s">
        <v>45</v>
      </c>
      <c r="M335" s="38" t="s">
        <v>100</v>
      </c>
      <c r="N335" s="38"/>
      <c r="O335" s="37">
        <v>60</v>
      </c>
      <c r="P335" s="4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5" s="421"/>
      <c r="R335" s="421"/>
      <c r="S335" s="421"/>
      <c r="T335" s="422"/>
      <c r="U335" s="39" t="s">
        <v>45</v>
      </c>
      <c r="V335" s="39" t="s">
        <v>45</v>
      </c>
      <c r="W335" s="40" t="s">
        <v>0</v>
      </c>
      <c r="X335" s="58">
        <v>0</v>
      </c>
      <c r="Y335" s="55">
        <f t="shared" si="30"/>
        <v>0</v>
      </c>
      <c r="Z335" s="41" t="str">
        <f>IFERROR(IF(Y335=0,"",ROUNDUP(Y335/H335,0)*0.00902),"")</f>
        <v/>
      </c>
      <c r="AA335" s="68" t="s">
        <v>45</v>
      </c>
      <c r="AB335" s="69" t="s">
        <v>45</v>
      </c>
      <c r="AC335" s="380" t="s">
        <v>508</v>
      </c>
      <c r="AG335" s="78"/>
      <c r="AJ335" s="84" t="s">
        <v>45</v>
      </c>
      <c r="AK335" s="84">
        <v>0</v>
      </c>
      <c r="BB335" s="381" t="s">
        <v>67</v>
      </c>
      <c r="BM335" s="78">
        <f t="shared" si="31"/>
        <v>0</v>
      </c>
      <c r="BN335" s="78">
        <f t="shared" si="32"/>
        <v>0</v>
      </c>
      <c r="BO335" s="78">
        <f t="shared" si="33"/>
        <v>0</v>
      </c>
      <c r="BP335" s="78">
        <f t="shared" si="34"/>
        <v>0</v>
      </c>
    </row>
    <row r="336" spans="1:68" ht="27" customHeight="1" x14ac:dyDescent="0.25">
      <c r="A336" s="63" t="s">
        <v>524</v>
      </c>
      <c r="B336" s="63" t="s">
        <v>525</v>
      </c>
      <c r="C336" s="36">
        <v>4301012036</v>
      </c>
      <c r="D336" s="419">
        <v>4680115882782</v>
      </c>
      <c r="E336" s="419"/>
      <c r="F336" s="62">
        <v>0.6</v>
      </c>
      <c r="G336" s="37">
        <v>8</v>
      </c>
      <c r="H336" s="62">
        <v>4.8</v>
      </c>
      <c r="I336" s="62">
        <v>6.96</v>
      </c>
      <c r="J336" s="37">
        <v>120</v>
      </c>
      <c r="K336" s="37" t="s">
        <v>105</v>
      </c>
      <c r="L336" s="37" t="s">
        <v>45</v>
      </c>
      <c r="M336" s="38" t="s">
        <v>100</v>
      </c>
      <c r="N336" s="38"/>
      <c r="O336" s="37">
        <v>60</v>
      </c>
      <c r="P336" s="4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6" s="421"/>
      <c r="R336" s="421"/>
      <c r="S336" s="421"/>
      <c r="T336" s="422"/>
      <c r="U336" s="39" t="s">
        <v>45</v>
      </c>
      <c r="V336" s="39" t="s">
        <v>45</v>
      </c>
      <c r="W336" s="40" t="s">
        <v>0</v>
      </c>
      <c r="X336" s="58">
        <v>0</v>
      </c>
      <c r="Y336" s="55">
        <f t="shared" si="30"/>
        <v>0</v>
      </c>
      <c r="Z336" s="41" t="str">
        <f>IFERROR(IF(Y336=0,"",ROUNDUP(Y336/H336,0)*0.00937),"")</f>
        <v/>
      </c>
      <c r="AA336" s="68" t="s">
        <v>45</v>
      </c>
      <c r="AB336" s="69" t="s">
        <v>45</v>
      </c>
      <c r="AC336" s="382" t="s">
        <v>526</v>
      </c>
      <c r="AG336" s="78"/>
      <c r="AJ336" s="84" t="s">
        <v>45</v>
      </c>
      <c r="AK336" s="84">
        <v>0</v>
      </c>
      <c r="BB336" s="383" t="s">
        <v>67</v>
      </c>
      <c r="BM336" s="78">
        <f t="shared" si="31"/>
        <v>0</v>
      </c>
      <c r="BN336" s="78">
        <f t="shared" si="32"/>
        <v>0</v>
      </c>
      <c r="BO336" s="78">
        <f t="shared" si="33"/>
        <v>0</v>
      </c>
      <c r="BP336" s="78">
        <f t="shared" si="34"/>
        <v>0</v>
      </c>
    </row>
    <row r="337" spans="1:68" ht="27" customHeight="1" x14ac:dyDescent="0.25">
      <c r="A337" s="63" t="s">
        <v>527</v>
      </c>
      <c r="B337" s="63" t="s">
        <v>528</v>
      </c>
      <c r="C337" s="36">
        <v>4301011784</v>
      </c>
      <c r="D337" s="419">
        <v>4607091389982</v>
      </c>
      <c r="E337" s="419"/>
      <c r="F337" s="62">
        <v>0.6</v>
      </c>
      <c r="G337" s="37">
        <v>6</v>
      </c>
      <c r="H337" s="62">
        <v>3.6</v>
      </c>
      <c r="I337" s="62">
        <v>3.81</v>
      </c>
      <c r="J337" s="37">
        <v>132</v>
      </c>
      <c r="K337" s="37" t="s">
        <v>105</v>
      </c>
      <c r="L337" s="37" t="s">
        <v>45</v>
      </c>
      <c r="M337" s="38" t="s">
        <v>100</v>
      </c>
      <c r="N337" s="38"/>
      <c r="O337" s="37">
        <v>60</v>
      </c>
      <c r="P337" s="4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7" s="421"/>
      <c r="R337" s="421"/>
      <c r="S337" s="421"/>
      <c r="T337" s="422"/>
      <c r="U337" s="39" t="s">
        <v>45</v>
      </c>
      <c r="V337" s="39" t="s">
        <v>45</v>
      </c>
      <c r="W337" s="40" t="s">
        <v>0</v>
      </c>
      <c r="X337" s="58">
        <v>0</v>
      </c>
      <c r="Y337" s="55">
        <f t="shared" si="30"/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384" t="s">
        <v>517</v>
      </c>
      <c r="AG337" s="78"/>
      <c r="AJ337" s="84" t="s">
        <v>45</v>
      </c>
      <c r="AK337" s="84">
        <v>0</v>
      </c>
      <c r="BB337" s="385" t="s">
        <v>67</v>
      </c>
      <c r="BM337" s="78">
        <f t="shared" si="31"/>
        <v>0</v>
      </c>
      <c r="BN337" s="78">
        <f t="shared" si="32"/>
        <v>0</v>
      </c>
      <c r="BO337" s="78">
        <f t="shared" si="33"/>
        <v>0</v>
      </c>
      <c r="BP337" s="78">
        <f t="shared" si="34"/>
        <v>0</v>
      </c>
    </row>
    <row r="338" spans="1:68" ht="27" customHeight="1" x14ac:dyDescent="0.25">
      <c r="A338" s="63" t="s">
        <v>527</v>
      </c>
      <c r="B338" s="63" t="s">
        <v>529</v>
      </c>
      <c r="C338" s="36">
        <v>4301012034</v>
      </c>
      <c r="D338" s="419">
        <v>4607091389982</v>
      </c>
      <c r="E338" s="419"/>
      <c r="F338" s="62">
        <v>0.6</v>
      </c>
      <c r="G338" s="37">
        <v>8</v>
      </c>
      <c r="H338" s="62">
        <v>4.8</v>
      </c>
      <c r="I338" s="62">
        <v>6.96</v>
      </c>
      <c r="J338" s="37">
        <v>120</v>
      </c>
      <c r="K338" s="37" t="s">
        <v>105</v>
      </c>
      <c r="L338" s="37" t="s">
        <v>45</v>
      </c>
      <c r="M338" s="38" t="s">
        <v>100</v>
      </c>
      <c r="N338" s="38"/>
      <c r="O338" s="37">
        <v>60</v>
      </c>
      <c r="P338" s="4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8" s="421"/>
      <c r="R338" s="421"/>
      <c r="S338" s="421"/>
      <c r="T338" s="422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si="30"/>
        <v>0</v>
      </c>
      <c r="Z338" s="41" t="str">
        <f>IFERROR(IF(Y338=0,"",ROUNDUP(Y338/H338,0)*0.00937),"")</f>
        <v/>
      </c>
      <c r="AA338" s="68" t="s">
        <v>45</v>
      </c>
      <c r="AB338" s="69" t="s">
        <v>45</v>
      </c>
      <c r="AC338" s="386" t="s">
        <v>517</v>
      </c>
      <c r="AG338" s="78"/>
      <c r="AJ338" s="84" t="s">
        <v>45</v>
      </c>
      <c r="AK338" s="84">
        <v>0</v>
      </c>
      <c r="BB338" s="387" t="s">
        <v>67</v>
      </c>
      <c r="BM338" s="78">
        <f t="shared" si="31"/>
        <v>0</v>
      </c>
      <c r="BN338" s="78">
        <f t="shared" si="32"/>
        <v>0</v>
      </c>
      <c r="BO338" s="78">
        <f t="shared" si="33"/>
        <v>0</v>
      </c>
      <c r="BP338" s="78">
        <f t="shared" si="34"/>
        <v>0</v>
      </c>
    </row>
    <row r="339" spans="1:68" x14ac:dyDescent="0.2">
      <c r="A339" s="426"/>
      <c r="B339" s="426"/>
      <c r="C339" s="426"/>
      <c r="D339" s="426"/>
      <c r="E339" s="426"/>
      <c r="F339" s="426"/>
      <c r="G339" s="426"/>
      <c r="H339" s="426"/>
      <c r="I339" s="426"/>
      <c r="J339" s="426"/>
      <c r="K339" s="426"/>
      <c r="L339" s="426"/>
      <c r="M339" s="426"/>
      <c r="N339" s="426"/>
      <c r="O339" s="427"/>
      <c r="P339" s="423" t="s">
        <v>40</v>
      </c>
      <c r="Q339" s="424"/>
      <c r="R339" s="424"/>
      <c r="S339" s="424"/>
      <c r="T339" s="424"/>
      <c r="U339" s="424"/>
      <c r="V339" s="425"/>
      <c r="W339" s="42" t="s">
        <v>39</v>
      </c>
      <c r="X339" s="43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3">
        <f>IFERROR(Y329/H329,"0")+IFERROR(Y330/H330,"0")+IFERROR(Y331/H331,"0")+IFERROR(Y332/H332,"0")+IFERROR(Y333/H333,"0")+IFERROR(Y334/H334,"0")+IFERROR(Y335/H335,"0")+IFERROR(Y336/H336,"0")+IFERROR(Y337/H337,"0")+IFERROR(Y338/H338,"0")</f>
        <v>0</v>
      </c>
      <c r="Z339" s="43">
        <f>IFERROR(IF(Z329="",0,Z329),"0")+IFERROR(IF(Z330="",0,Z330),"0")+IFERROR(IF(Z331="",0,Z331),"0")+IFERROR(IF(Z332="",0,Z332),"0")+IFERROR(IF(Z333="",0,Z333),"0")+IFERROR(IF(Z334="",0,Z334),"0")+IFERROR(IF(Z335="",0,Z335),"0")+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426"/>
      <c r="B340" s="426"/>
      <c r="C340" s="426"/>
      <c r="D340" s="426"/>
      <c r="E340" s="426"/>
      <c r="F340" s="426"/>
      <c r="G340" s="426"/>
      <c r="H340" s="426"/>
      <c r="I340" s="426"/>
      <c r="J340" s="426"/>
      <c r="K340" s="426"/>
      <c r="L340" s="426"/>
      <c r="M340" s="426"/>
      <c r="N340" s="426"/>
      <c r="O340" s="427"/>
      <c r="P340" s="423" t="s">
        <v>40</v>
      </c>
      <c r="Q340" s="424"/>
      <c r="R340" s="424"/>
      <c r="S340" s="424"/>
      <c r="T340" s="424"/>
      <c r="U340" s="424"/>
      <c r="V340" s="425"/>
      <c r="W340" s="42" t="s">
        <v>0</v>
      </c>
      <c r="X340" s="43">
        <f>IFERROR(SUM(X329:X338),"0")</f>
        <v>0</v>
      </c>
      <c r="Y340" s="43">
        <f>IFERROR(SUM(Y329:Y338),"0")</f>
        <v>0</v>
      </c>
      <c r="Z340" s="42"/>
      <c r="AA340" s="67"/>
      <c r="AB340" s="67"/>
      <c r="AC340" s="67"/>
    </row>
    <row r="341" spans="1:68" ht="14.25" customHeight="1" x14ac:dyDescent="0.25">
      <c r="A341" s="418" t="s">
        <v>127</v>
      </c>
      <c r="B341" s="418"/>
      <c r="C341" s="418"/>
      <c r="D341" s="418"/>
      <c r="E341" s="418"/>
      <c r="F341" s="418"/>
      <c r="G341" s="418"/>
      <c r="H341" s="418"/>
      <c r="I341" s="418"/>
      <c r="J341" s="418"/>
      <c r="K341" s="418"/>
      <c r="L341" s="418"/>
      <c r="M341" s="418"/>
      <c r="N341" s="418"/>
      <c r="O341" s="418"/>
      <c r="P341" s="418"/>
      <c r="Q341" s="418"/>
      <c r="R341" s="418"/>
      <c r="S341" s="418"/>
      <c r="T341" s="418"/>
      <c r="U341" s="418"/>
      <c r="V341" s="418"/>
      <c r="W341" s="418"/>
      <c r="X341" s="418"/>
      <c r="Y341" s="418"/>
      <c r="Z341" s="418"/>
      <c r="AA341" s="66"/>
      <c r="AB341" s="66"/>
      <c r="AC341" s="80"/>
    </row>
    <row r="342" spans="1:68" ht="16.5" customHeight="1" x14ac:dyDescent="0.25">
      <c r="A342" s="63" t="s">
        <v>530</v>
      </c>
      <c r="B342" s="63" t="s">
        <v>531</v>
      </c>
      <c r="C342" s="36">
        <v>4301020334</v>
      </c>
      <c r="D342" s="419">
        <v>4607091388930</v>
      </c>
      <c r="E342" s="419"/>
      <c r="F342" s="62">
        <v>0.88</v>
      </c>
      <c r="G342" s="37">
        <v>6</v>
      </c>
      <c r="H342" s="62">
        <v>5.28</v>
      </c>
      <c r="I342" s="62">
        <v>5.64</v>
      </c>
      <c r="J342" s="37">
        <v>104</v>
      </c>
      <c r="K342" s="37" t="s">
        <v>101</v>
      </c>
      <c r="L342" s="37" t="s">
        <v>45</v>
      </c>
      <c r="M342" s="38" t="s">
        <v>104</v>
      </c>
      <c r="N342" s="38"/>
      <c r="O342" s="37">
        <v>70</v>
      </c>
      <c r="P342" s="4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42" s="421"/>
      <c r="R342" s="421"/>
      <c r="S342" s="421"/>
      <c r="T342" s="42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388" t="s">
        <v>532</v>
      </c>
      <c r="AG342" s="78"/>
      <c r="AJ342" s="84" t="s">
        <v>45</v>
      </c>
      <c r="AK342" s="84">
        <v>0</v>
      </c>
      <c r="BB342" s="389" t="s">
        <v>67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16.5" customHeight="1" x14ac:dyDescent="0.25">
      <c r="A343" s="63" t="s">
        <v>533</v>
      </c>
      <c r="B343" s="63" t="s">
        <v>534</v>
      </c>
      <c r="C343" s="36">
        <v>4301020385</v>
      </c>
      <c r="D343" s="419">
        <v>4680115880054</v>
      </c>
      <c r="E343" s="419"/>
      <c r="F343" s="62">
        <v>0.6</v>
      </c>
      <c r="G343" s="37">
        <v>8</v>
      </c>
      <c r="H343" s="62">
        <v>4.8</v>
      </c>
      <c r="I343" s="62">
        <v>6.93</v>
      </c>
      <c r="J343" s="37">
        <v>132</v>
      </c>
      <c r="K343" s="37" t="s">
        <v>105</v>
      </c>
      <c r="L343" s="37" t="s">
        <v>45</v>
      </c>
      <c r="M343" s="38" t="s">
        <v>100</v>
      </c>
      <c r="N343" s="38"/>
      <c r="O343" s="37">
        <v>70</v>
      </c>
      <c r="P343" s="4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3" s="421"/>
      <c r="R343" s="421"/>
      <c r="S343" s="421"/>
      <c r="T343" s="42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IFERROR(IF(Y343=0,"",ROUNDUP(Y343/H343,0)*0.00902),"")</f>
        <v/>
      </c>
      <c r="AA343" s="68" t="s">
        <v>45</v>
      </c>
      <c r="AB343" s="69" t="s">
        <v>45</v>
      </c>
      <c r="AC343" s="390" t="s">
        <v>532</v>
      </c>
      <c r="AG343" s="78"/>
      <c r="AJ343" s="84" t="s">
        <v>45</v>
      </c>
      <c r="AK343" s="84">
        <v>0</v>
      </c>
      <c r="BB343" s="391" t="s">
        <v>67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426"/>
      <c r="B344" s="426"/>
      <c r="C344" s="426"/>
      <c r="D344" s="426"/>
      <c r="E344" s="426"/>
      <c r="F344" s="426"/>
      <c r="G344" s="426"/>
      <c r="H344" s="426"/>
      <c r="I344" s="426"/>
      <c r="J344" s="426"/>
      <c r="K344" s="426"/>
      <c r="L344" s="426"/>
      <c r="M344" s="426"/>
      <c r="N344" s="426"/>
      <c r="O344" s="427"/>
      <c r="P344" s="423" t="s">
        <v>40</v>
      </c>
      <c r="Q344" s="424"/>
      <c r="R344" s="424"/>
      <c r="S344" s="424"/>
      <c r="T344" s="424"/>
      <c r="U344" s="424"/>
      <c r="V344" s="425"/>
      <c r="W344" s="42" t="s">
        <v>39</v>
      </c>
      <c r="X344" s="43">
        <f>IFERROR(X342/H342,"0")+IFERROR(X343/H343,"0")</f>
        <v>0</v>
      </c>
      <c r="Y344" s="43">
        <f>IFERROR(Y342/H342,"0")+IFERROR(Y343/H343,"0")</f>
        <v>0</v>
      </c>
      <c r="Z344" s="43">
        <f>IFERROR(IF(Z342="",0,Z342),"0")+IFERROR(IF(Z343="",0,Z343),"0")</f>
        <v>0</v>
      </c>
      <c r="AA344" s="67"/>
      <c r="AB344" s="67"/>
      <c r="AC344" s="67"/>
    </row>
    <row r="345" spans="1:68" x14ac:dyDescent="0.2">
      <c r="A345" s="426"/>
      <c r="B345" s="426"/>
      <c r="C345" s="426"/>
      <c r="D345" s="426"/>
      <c r="E345" s="426"/>
      <c r="F345" s="426"/>
      <c r="G345" s="426"/>
      <c r="H345" s="426"/>
      <c r="I345" s="426"/>
      <c r="J345" s="426"/>
      <c r="K345" s="426"/>
      <c r="L345" s="426"/>
      <c r="M345" s="426"/>
      <c r="N345" s="426"/>
      <c r="O345" s="427"/>
      <c r="P345" s="423" t="s">
        <v>40</v>
      </c>
      <c r="Q345" s="424"/>
      <c r="R345" s="424"/>
      <c r="S345" s="424"/>
      <c r="T345" s="424"/>
      <c r="U345" s="424"/>
      <c r="V345" s="425"/>
      <c r="W345" s="42" t="s">
        <v>0</v>
      </c>
      <c r="X345" s="43">
        <f>IFERROR(SUM(X342:X343),"0")</f>
        <v>0</v>
      </c>
      <c r="Y345" s="43">
        <f>IFERROR(SUM(Y342:Y343),"0")</f>
        <v>0</v>
      </c>
      <c r="Z345" s="42"/>
      <c r="AA345" s="67"/>
      <c r="AB345" s="67"/>
      <c r="AC345" s="67"/>
    </row>
    <row r="346" spans="1:68" ht="14.25" customHeight="1" x14ac:dyDescent="0.25">
      <c r="A346" s="418" t="s">
        <v>192</v>
      </c>
      <c r="B346" s="418"/>
      <c r="C346" s="418"/>
      <c r="D346" s="418"/>
      <c r="E346" s="418"/>
      <c r="F346" s="418"/>
      <c r="G346" s="418"/>
      <c r="H346" s="418"/>
      <c r="I346" s="418"/>
      <c r="J346" s="418"/>
      <c r="K346" s="418"/>
      <c r="L346" s="418"/>
      <c r="M346" s="418"/>
      <c r="N346" s="418"/>
      <c r="O346" s="418"/>
      <c r="P346" s="418"/>
      <c r="Q346" s="418"/>
      <c r="R346" s="418"/>
      <c r="S346" s="418"/>
      <c r="T346" s="418"/>
      <c r="U346" s="418"/>
      <c r="V346" s="418"/>
      <c r="W346" s="418"/>
      <c r="X346" s="418"/>
      <c r="Y346" s="418"/>
      <c r="Z346" s="418"/>
      <c r="AA346" s="66"/>
      <c r="AB346" s="66"/>
      <c r="AC346" s="80"/>
    </row>
    <row r="347" spans="1:68" ht="27" customHeight="1" x14ac:dyDescent="0.25">
      <c r="A347" s="63" t="s">
        <v>535</v>
      </c>
      <c r="B347" s="63" t="s">
        <v>536</v>
      </c>
      <c r="C347" s="36">
        <v>4301031349</v>
      </c>
      <c r="D347" s="419">
        <v>4680115883116</v>
      </c>
      <c r="E347" s="419"/>
      <c r="F347" s="62">
        <v>0.88</v>
      </c>
      <c r="G347" s="37">
        <v>6</v>
      </c>
      <c r="H347" s="62">
        <v>5.28</v>
      </c>
      <c r="I347" s="62">
        <v>5.64</v>
      </c>
      <c r="J347" s="37">
        <v>104</v>
      </c>
      <c r="K347" s="37" t="s">
        <v>101</v>
      </c>
      <c r="L347" s="37" t="s">
        <v>45</v>
      </c>
      <c r="M347" s="38" t="s">
        <v>100</v>
      </c>
      <c r="N347" s="38"/>
      <c r="O347" s="37">
        <v>70</v>
      </c>
      <c r="P347" s="4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7" s="421"/>
      <c r="R347" s="421"/>
      <c r="S347" s="421"/>
      <c r="T347" s="42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3" si="35">IFERROR(IF(X347="",0,CEILING((X347/$H347),1)*$H347),"")</f>
        <v>0</v>
      </c>
      <c r="Z347" s="41" t="str">
        <f>IFERROR(IF(Y347=0,"",ROUNDUP(Y347/H347,0)*0.01196),"")</f>
        <v/>
      </c>
      <c r="AA347" s="68" t="s">
        <v>45</v>
      </c>
      <c r="AB347" s="69" t="s">
        <v>45</v>
      </c>
      <c r="AC347" s="392" t="s">
        <v>537</v>
      </c>
      <c r="AG347" s="78"/>
      <c r="AJ347" s="84" t="s">
        <v>45</v>
      </c>
      <c r="AK347" s="84">
        <v>0</v>
      </c>
      <c r="BB347" s="393" t="s">
        <v>67</v>
      </c>
      <c r="BM347" s="78">
        <f t="shared" ref="BM347:BM353" si="36">IFERROR(X347*I347/H347,"0")</f>
        <v>0</v>
      </c>
      <c r="BN347" s="78">
        <f t="shared" ref="BN347:BN353" si="37">IFERROR(Y347*I347/H347,"0")</f>
        <v>0</v>
      </c>
      <c r="BO347" s="78">
        <f t="shared" ref="BO347:BO353" si="38">IFERROR(1/J347*(X347/H347),"0")</f>
        <v>0</v>
      </c>
      <c r="BP347" s="78">
        <f t="shared" ref="BP347:BP353" si="39">IFERROR(1/J347*(Y347/H347),"0")</f>
        <v>0</v>
      </c>
    </row>
    <row r="348" spans="1:68" ht="27" customHeight="1" x14ac:dyDescent="0.25">
      <c r="A348" s="63" t="s">
        <v>538</v>
      </c>
      <c r="B348" s="63" t="s">
        <v>539</v>
      </c>
      <c r="C348" s="36">
        <v>4301031350</v>
      </c>
      <c r="D348" s="419">
        <v>4680115883093</v>
      </c>
      <c r="E348" s="419"/>
      <c r="F348" s="62">
        <v>0.88</v>
      </c>
      <c r="G348" s="37">
        <v>6</v>
      </c>
      <c r="H348" s="62">
        <v>5.28</v>
      </c>
      <c r="I348" s="62">
        <v>5.64</v>
      </c>
      <c r="J348" s="37">
        <v>104</v>
      </c>
      <c r="K348" s="37" t="s">
        <v>101</v>
      </c>
      <c r="L348" s="37" t="s">
        <v>45</v>
      </c>
      <c r="M348" s="38" t="s">
        <v>83</v>
      </c>
      <c r="N348" s="38"/>
      <c r="O348" s="37">
        <v>70</v>
      </c>
      <c r="P348" s="4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8" s="421"/>
      <c r="R348" s="421"/>
      <c r="S348" s="421"/>
      <c r="T348" s="42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5"/>
        <v>0</v>
      </c>
      <c r="Z348" s="41" t="str">
        <f>IFERROR(IF(Y348=0,"",ROUNDUP(Y348/H348,0)*0.01196),"")</f>
        <v/>
      </c>
      <c r="AA348" s="68" t="s">
        <v>45</v>
      </c>
      <c r="AB348" s="69" t="s">
        <v>45</v>
      </c>
      <c r="AC348" s="394" t="s">
        <v>540</v>
      </c>
      <c r="AG348" s="78"/>
      <c r="AJ348" s="84" t="s">
        <v>45</v>
      </c>
      <c r="AK348" s="84">
        <v>0</v>
      </c>
      <c r="BB348" s="395" t="s">
        <v>67</v>
      </c>
      <c r="BM348" s="78">
        <f t="shared" si="36"/>
        <v>0</v>
      </c>
      <c r="BN348" s="78">
        <f t="shared" si="37"/>
        <v>0</v>
      </c>
      <c r="BO348" s="78">
        <f t="shared" si="38"/>
        <v>0</v>
      </c>
      <c r="BP348" s="78">
        <f t="shared" si="39"/>
        <v>0</v>
      </c>
    </row>
    <row r="349" spans="1:68" ht="27" customHeight="1" x14ac:dyDescent="0.25">
      <c r="A349" s="63" t="s">
        <v>541</v>
      </c>
      <c r="B349" s="63" t="s">
        <v>542</v>
      </c>
      <c r="C349" s="36">
        <v>4301031353</v>
      </c>
      <c r="D349" s="419">
        <v>4680115883109</v>
      </c>
      <c r="E349" s="419"/>
      <c r="F349" s="62">
        <v>0.88</v>
      </c>
      <c r="G349" s="37">
        <v>6</v>
      </c>
      <c r="H349" s="62">
        <v>5.28</v>
      </c>
      <c r="I349" s="62">
        <v>5.64</v>
      </c>
      <c r="J349" s="37">
        <v>104</v>
      </c>
      <c r="K349" s="37" t="s">
        <v>101</v>
      </c>
      <c r="L349" s="37" t="s">
        <v>45</v>
      </c>
      <c r="M349" s="38" t="s">
        <v>83</v>
      </c>
      <c r="N349" s="38"/>
      <c r="O349" s="37">
        <v>70</v>
      </c>
      <c r="P349" s="43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9" s="421"/>
      <c r="R349" s="421"/>
      <c r="S349" s="421"/>
      <c r="T349" s="42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5"/>
        <v>0</v>
      </c>
      <c r="Z349" s="41" t="str">
        <f>IFERROR(IF(Y349=0,"",ROUNDUP(Y349/H349,0)*0.01196),"")</f>
        <v/>
      </c>
      <c r="AA349" s="68" t="s">
        <v>45</v>
      </c>
      <c r="AB349" s="69" t="s">
        <v>45</v>
      </c>
      <c r="AC349" s="396" t="s">
        <v>543</v>
      </c>
      <c r="AG349" s="78"/>
      <c r="AJ349" s="84" t="s">
        <v>45</v>
      </c>
      <c r="AK349" s="84">
        <v>0</v>
      </c>
      <c r="BB349" s="397" t="s">
        <v>67</v>
      </c>
      <c r="BM349" s="78">
        <f t="shared" si="36"/>
        <v>0</v>
      </c>
      <c r="BN349" s="78">
        <f t="shared" si="37"/>
        <v>0</v>
      </c>
      <c r="BO349" s="78">
        <f t="shared" si="38"/>
        <v>0</v>
      </c>
      <c r="BP349" s="78">
        <f t="shared" si="39"/>
        <v>0</v>
      </c>
    </row>
    <row r="350" spans="1:68" ht="27" customHeight="1" x14ac:dyDescent="0.25">
      <c r="A350" s="63" t="s">
        <v>544</v>
      </c>
      <c r="B350" s="63" t="s">
        <v>545</v>
      </c>
      <c r="C350" s="36">
        <v>4301031419</v>
      </c>
      <c r="D350" s="419">
        <v>4680115882072</v>
      </c>
      <c r="E350" s="419"/>
      <c r="F350" s="62">
        <v>0.6</v>
      </c>
      <c r="G350" s="37">
        <v>8</v>
      </c>
      <c r="H350" s="62">
        <v>4.8</v>
      </c>
      <c r="I350" s="62">
        <v>6.93</v>
      </c>
      <c r="J350" s="37">
        <v>132</v>
      </c>
      <c r="K350" s="37" t="s">
        <v>105</v>
      </c>
      <c r="L350" s="37" t="s">
        <v>45</v>
      </c>
      <c r="M350" s="38" t="s">
        <v>100</v>
      </c>
      <c r="N350" s="38"/>
      <c r="O350" s="37">
        <v>70</v>
      </c>
      <c r="P350" s="4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0" s="421"/>
      <c r="R350" s="421"/>
      <c r="S350" s="421"/>
      <c r="T350" s="42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5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398" t="s">
        <v>537</v>
      </c>
      <c r="AG350" s="78"/>
      <c r="AJ350" s="84" t="s">
        <v>45</v>
      </c>
      <c r="AK350" s="84">
        <v>0</v>
      </c>
      <c r="BB350" s="399" t="s">
        <v>67</v>
      </c>
      <c r="BM350" s="78">
        <f t="shared" si="36"/>
        <v>0</v>
      </c>
      <c r="BN350" s="78">
        <f t="shared" si="37"/>
        <v>0</v>
      </c>
      <c r="BO350" s="78">
        <f t="shared" si="38"/>
        <v>0</v>
      </c>
      <c r="BP350" s="78">
        <f t="shared" si="39"/>
        <v>0</v>
      </c>
    </row>
    <row r="351" spans="1:68" ht="27" customHeight="1" x14ac:dyDescent="0.25">
      <c r="A351" s="63" t="s">
        <v>544</v>
      </c>
      <c r="B351" s="63" t="s">
        <v>546</v>
      </c>
      <c r="C351" s="36">
        <v>4301031351</v>
      </c>
      <c r="D351" s="419">
        <v>4680115882072</v>
      </c>
      <c r="E351" s="419"/>
      <c r="F351" s="62">
        <v>0.6</v>
      </c>
      <c r="G351" s="37">
        <v>6</v>
      </c>
      <c r="H351" s="62">
        <v>3.6</v>
      </c>
      <c r="I351" s="62">
        <v>3.81</v>
      </c>
      <c r="J351" s="37">
        <v>132</v>
      </c>
      <c r="K351" s="37" t="s">
        <v>105</v>
      </c>
      <c r="L351" s="37" t="s">
        <v>45</v>
      </c>
      <c r="M351" s="38" t="s">
        <v>100</v>
      </c>
      <c r="N351" s="38"/>
      <c r="O351" s="37">
        <v>70</v>
      </c>
      <c r="P351" s="43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1" s="421"/>
      <c r="R351" s="421"/>
      <c r="S351" s="421"/>
      <c r="T351" s="42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35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00" t="s">
        <v>537</v>
      </c>
      <c r="AG351" s="78"/>
      <c r="AJ351" s="84" t="s">
        <v>45</v>
      </c>
      <c r="AK351" s="84">
        <v>0</v>
      </c>
      <c r="BB351" s="401" t="s">
        <v>67</v>
      </c>
      <c r="BM351" s="78">
        <f t="shared" si="36"/>
        <v>0</v>
      </c>
      <c r="BN351" s="78">
        <f t="shared" si="37"/>
        <v>0</v>
      </c>
      <c r="BO351" s="78">
        <f t="shared" si="38"/>
        <v>0</v>
      </c>
      <c r="BP351" s="78">
        <f t="shared" si="39"/>
        <v>0</v>
      </c>
    </row>
    <row r="352" spans="1:68" ht="27" customHeight="1" x14ac:dyDescent="0.25">
      <c r="A352" s="63" t="s">
        <v>547</v>
      </c>
      <c r="B352" s="63" t="s">
        <v>548</v>
      </c>
      <c r="C352" s="36">
        <v>4301031418</v>
      </c>
      <c r="D352" s="419">
        <v>4680115882102</v>
      </c>
      <c r="E352" s="419"/>
      <c r="F352" s="62">
        <v>0.6</v>
      </c>
      <c r="G352" s="37">
        <v>8</v>
      </c>
      <c r="H352" s="62">
        <v>4.8</v>
      </c>
      <c r="I352" s="62">
        <v>6.69</v>
      </c>
      <c r="J352" s="37">
        <v>132</v>
      </c>
      <c r="K352" s="37" t="s">
        <v>105</v>
      </c>
      <c r="L352" s="37" t="s">
        <v>45</v>
      </c>
      <c r="M352" s="38" t="s">
        <v>83</v>
      </c>
      <c r="N352" s="38"/>
      <c r="O352" s="37">
        <v>70</v>
      </c>
      <c r="P352" s="43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52" s="421"/>
      <c r="R352" s="421"/>
      <c r="S352" s="421"/>
      <c r="T352" s="422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35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02" t="s">
        <v>540</v>
      </c>
      <c r="AG352" s="78"/>
      <c r="AJ352" s="84" t="s">
        <v>45</v>
      </c>
      <c r="AK352" s="84">
        <v>0</v>
      </c>
      <c r="BB352" s="403" t="s">
        <v>67</v>
      </c>
      <c r="BM352" s="78">
        <f t="shared" si="36"/>
        <v>0</v>
      </c>
      <c r="BN352" s="78">
        <f t="shared" si="37"/>
        <v>0</v>
      </c>
      <c r="BO352" s="78">
        <f t="shared" si="38"/>
        <v>0</v>
      </c>
      <c r="BP352" s="78">
        <f t="shared" si="39"/>
        <v>0</v>
      </c>
    </row>
    <row r="353" spans="1:68" ht="27" customHeight="1" x14ac:dyDescent="0.25">
      <c r="A353" s="63" t="s">
        <v>549</v>
      </c>
      <c r="B353" s="63" t="s">
        <v>550</v>
      </c>
      <c r="C353" s="36">
        <v>4301031417</v>
      </c>
      <c r="D353" s="419">
        <v>4680115882096</v>
      </c>
      <c r="E353" s="419"/>
      <c r="F353" s="62">
        <v>0.6</v>
      </c>
      <c r="G353" s="37">
        <v>8</v>
      </c>
      <c r="H353" s="62">
        <v>4.8</v>
      </c>
      <c r="I353" s="62">
        <v>6.69</v>
      </c>
      <c r="J353" s="37">
        <v>132</v>
      </c>
      <c r="K353" s="37" t="s">
        <v>105</v>
      </c>
      <c r="L353" s="37" t="s">
        <v>45</v>
      </c>
      <c r="M353" s="38" t="s">
        <v>83</v>
      </c>
      <c r="N353" s="38"/>
      <c r="O353" s="37">
        <v>70</v>
      </c>
      <c r="P353" s="43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3" s="421"/>
      <c r="R353" s="421"/>
      <c r="S353" s="421"/>
      <c r="T353" s="42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35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04" t="s">
        <v>543</v>
      </c>
      <c r="AG353" s="78"/>
      <c r="AJ353" s="84" t="s">
        <v>45</v>
      </c>
      <c r="AK353" s="84">
        <v>0</v>
      </c>
      <c r="BB353" s="405" t="s">
        <v>67</v>
      </c>
      <c r="BM353" s="78">
        <f t="shared" si="36"/>
        <v>0</v>
      </c>
      <c r="BN353" s="78">
        <f t="shared" si="37"/>
        <v>0</v>
      </c>
      <c r="BO353" s="78">
        <f t="shared" si="38"/>
        <v>0</v>
      </c>
      <c r="BP353" s="78">
        <f t="shared" si="39"/>
        <v>0</v>
      </c>
    </row>
    <row r="354" spans="1:68" x14ac:dyDescent="0.2">
      <c r="A354" s="426"/>
      <c r="B354" s="426"/>
      <c r="C354" s="426"/>
      <c r="D354" s="426"/>
      <c r="E354" s="426"/>
      <c r="F354" s="426"/>
      <c r="G354" s="426"/>
      <c r="H354" s="426"/>
      <c r="I354" s="426"/>
      <c r="J354" s="426"/>
      <c r="K354" s="426"/>
      <c r="L354" s="426"/>
      <c r="M354" s="426"/>
      <c r="N354" s="426"/>
      <c r="O354" s="427"/>
      <c r="P354" s="423" t="s">
        <v>40</v>
      </c>
      <c r="Q354" s="424"/>
      <c r="R354" s="424"/>
      <c r="S354" s="424"/>
      <c r="T354" s="424"/>
      <c r="U354" s="424"/>
      <c r="V354" s="425"/>
      <c r="W354" s="42" t="s">
        <v>39</v>
      </c>
      <c r="X354" s="43">
        <f>IFERROR(X347/H347,"0")+IFERROR(X348/H348,"0")+IFERROR(X349/H349,"0")+IFERROR(X350/H350,"0")+IFERROR(X351/H351,"0")+IFERROR(X352/H352,"0")+IFERROR(X353/H353,"0")</f>
        <v>0</v>
      </c>
      <c r="Y354" s="43">
        <f>IFERROR(Y347/H347,"0")+IFERROR(Y348/H348,"0")+IFERROR(Y349/H349,"0")+IFERROR(Y350/H350,"0")+IFERROR(Y351/H351,"0")+IFERROR(Y352/H352,"0")+IFERROR(Y353/H353,"0")</f>
        <v>0</v>
      </c>
      <c r="Z354" s="43">
        <f>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426"/>
      <c r="B355" s="426"/>
      <c r="C355" s="426"/>
      <c r="D355" s="426"/>
      <c r="E355" s="426"/>
      <c r="F355" s="426"/>
      <c r="G355" s="426"/>
      <c r="H355" s="426"/>
      <c r="I355" s="426"/>
      <c r="J355" s="426"/>
      <c r="K355" s="426"/>
      <c r="L355" s="426"/>
      <c r="M355" s="426"/>
      <c r="N355" s="426"/>
      <c r="O355" s="427"/>
      <c r="P355" s="423" t="s">
        <v>40</v>
      </c>
      <c r="Q355" s="424"/>
      <c r="R355" s="424"/>
      <c r="S355" s="424"/>
      <c r="T355" s="424"/>
      <c r="U355" s="424"/>
      <c r="V355" s="425"/>
      <c r="W355" s="42" t="s">
        <v>0</v>
      </c>
      <c r="X355" s="43">
        <f>IFERROR(SUM(X347:X353),"0")</f>
        <v>0</v>
      </c>
      <c r="Y355" s="43">
        <f>IFERROR(SUM(Y347:Y353),"0")</f>
        <v>0</v>
      </c>
      <c r="Z355" s="42"/>
      <c r="AA355" s="67"/>
      <c r="AB355" s="67"/>
      <c r="AC355" s="67"/>
    </row>
    <row r="356" spans="1:68" ht="14.25" customHeight="1" x14ac:dyDescent="0.25">
      <c r="A356" s="418" t="s">
        <v>79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418"/>
      <c r="Z356" s="418"/>
      <c r="AA356" s="66"/>
      <c r="AB356" s="66"/>
      <c r="AC356" s="80"/>
    </row>
    <row r="357" spans="1:68" ht="16.5" customHeight="1" x14ac:dyDescent="0.25">
      <c r="A357" s="63" t="s">
        <v>551</v>
      </c>
      <c r="B357" s="63" t="s">
        <v>552</v>
      </c>
      <c r="C357" s="36">
        <v>4301051232</v>
      </c>
      <c r="D357" s="419">
        <v>4607091383409</v>
      </c>
      <c r="E357" s="419"/>
      <c r="F357" s="62">
        <v>1.3</v>
      </c>
      <c r="G357" s="37">
        <v>6</v>
      </c>
      <c r="H357" s="62">
        <v>7.8</v>
      </c>
      <c r="I357" s="62">
        <v>8.3010000000000002</v>
      </c>
      <c r="J357" s="37">
        <v>64</v>
      </c>
      <c r="K357" s="37" t="s">
        <v>101</v>
      </c>
      <c r="L357" s="37" t="s">
        <v>45</v>
      </c>
      <c r="M357" s="38" t="s">
        <v>104</v>
      </c>
      <c r="N357" s="38"/>
      <c r="O357" s="37">
        <v>45</v>
      </c>
      <c r="P357" s="43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7" s="421"/>
      <c r="R357" s="421"/>
      <c r="S357" s="421"/>
      <c r="T357" s="42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06" t="s">
        <v>553</v>
      </c>
      <c r="AG357" s="78"/>
      <c r="AJ357" s="84" t="s">
        <v>45</v>
      </c>
      <c r="AK357" s="84">
        <v>0</v>
      </c>
      <c r="BB357" s="407" t="s">
        <v>67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16.5" customHeight="1" x14ac:dyDescent="0.25">
      <c r="A358" s="63" t="s">
        <v>554</v>
      </c>
      <c r="B358" s="63" t="s">
        <v>555</v>
      </c>
      <c r="C358" s="36">
        <v>4301051233</v>
      </c>
      <c r="D358" s="419">
        <v>4607091383416</v>
      </c>
      <c r="E358" s="419"/>
      <c r="F358" s="62">
        <v>1.3</v>
      </c>
      <c r="G358" s="37">
        <v>6</v>
      </c>
      <c r="H358" s="62">
        <v>7.8</v>
      </c>
      <c r="I358" s="62">
        <v>8.3010000000000002</v>
      </c>
      <c r="J358" s="37">
        <v>64</v>
      </c>
      <c r="K358" s="37" t="s">
        <v>101</v>
      </c>
      <c r="L358" s="37" t="s">
        <v>45</v>
      </c>
      <c r="M358" s="38" t="s">
        <v>104</v>
      </c>
      <c r="N358" s="38"/>
      <c r="O358" s="37">
        <v>45</v>
      </c>
      <c r="P358" s="43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8" s="421"/>
      <c r="R358" s="421"/>
      <c r="S358" s="421"/>
      <c r="T358" s="42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08" t="s">
        <v>556</v>
      </c>
      <c r="AG358" s="78"/>
      <c r="AJ358" s="84" t="s">
        <v>45</v>
      </c>
      <c r="AK358" s="84">
        <v>0</v>
      </c>
      <c r="BB358" s="409" t="s">
        <v>67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426"/>
      <c r="B359" s="426"/>
      <c r="C359" s="426"/>
      <c r="D359" s="426"/>
      <c r="E359" s="426"/>
      <c r="F359" s="426"/>
      <c r="G359" s="426"/>
      <c r="H359" s="426"/>
      <c r="I359" s="426"/>
      <c r="J359" s="426"/>
      <c r="K359" s="426"/>
      <c r="L359" s="426"/>
      <c r="M359" s="426"/>
      <c r="N359" s="426"/>
      <c r="O359" s="427"/>
      <c r="P359" s="423" t="s">
        <v>40</v>
      </c>
      <c r="Q359" s="424"/>
      <c r="R359" s="424"/>
      <c r="S359" s="424"/>
      <c r="T359" s="424"/>
      <c r="U359" s="424"/>
      <c r="V359" s="42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426"/>
      <c r="B360" s="426"/>
      <c r="C360" s="426"/>
      <c r="D360" s="426"/>
      <c r="E360" s="426"/>
      <c r="F360" s="426"/>
      <c r="G360" s="426"/>
      <c r="H360" s="426"/>
      <c r="I360" s="426"/>
      <c r="J360" s="426"/>
      <c r="K360" s="426"/>
      <c r="L360" s="426"/>
      <c r="M360" s="426"/>
      <c r="N360" s="426"/>
      <c r="O360" s="427"/>
      <c r="P360" s="423" t="s">
        <v>40</v>
      </c>
      <c r="Q360" s="424"/>
      <c r="R360" s="424"/>
      <c r="S360" s="424"/>
      <c r="T360" s="424"/>
      <c r="U360" s="424"/>
      <c r="V360" s="42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27.75" customHeight="1" x14ac:dyDescent="0.2">
      <c r="A361" s="416" t="s">
        <v>557</v>
      </c>
      <c r="B361" s="416"/>
      <c r="C361" s="416"/>
      <c r="D361" s="416"/>
      <c r="E361" s="416"/>
      <c r="F361" s="416"/>
      <c r="G361" s="416"/>
      <c r="H361" s="416"/>
      <c r="I361" s="416"/>
      <c r="J361" s="416"/>
      <c r="K361" s="416"/>
      <c r="L361" s="416"/>
      <c r="M361" s="416"/>
      <c r="N361" s="416"/>
      <c r="O361" s="416"/>
      <c r="P361" s="416"/>
      <c r="Q361" s="416"/>
      <c r="R361" s="416"/>
      <c r="S361" s="416"/>
      <c r="T361" s="416"/>
      <c r="U361" s="416"/>
      <c r="V361" s="416"/>
      <c r="W361" s="416"/>
      <c r="X361" s="416"/>
      <c r="Y361" s="416"/>
      <c r="Z361" s="416"/>
      <c r="AA361" s="54"/>
      <c r="AB361" s="54"/>
      <c r="AC361" s="54"/>
    </row>
    <row r="362" spans="1:68" ht="16.5" customHeight="1" x14ac:dyDescent="0.25">
      <c r="A362" s="417" t="s">
        <v>557</v>
      </c>
      <c r="B362" s="417"/>
      <c r="C362" s="417"/>
      <c r="D362" s="417"/>
      <c r="E362" s="417"/>
      <c r="F362" s="417"/>
      <c r="G362" s="417"/>
      <c r="H362" s="417"/>
      <c r="I362" s="417"/>
      <c r="J362" s="417"/>
      <c r="K362" s="417"/>
      <c r="L362" s="417"/>
      <c r="M362" s="417"/>
      <c r="N362" s="417"/>
      <c r="O362" s="417"/>
      <c r="P362" s="417"/>
      <c r="Q362" s="417"/>
      <c r="R362" s="417"/>
      <c r="S362" s="417"/>
      <c r="T362" s="417"/>
      <c r="U362" s="417"/>
      <c r="V362" s="417"/>
      <c r="W362" s="417"/>
      <c r="X362" s="417"/>
      <c r="Y362" s="417"/>
      <c r="Z362" s="417"/>
      <c r="AA362" s="65"/>
      <c r="AB362" s="65"/>
      <c r="AC362" s="79"/>
    </row>
    <row r="363" spans="1:68" ht="14.25" customHeight="1" x14ac:dyDescent="0.25">
      <c r="A363" s="418" t="s">
        <v>79</v>
      </c>
      <c r="B363" s="418"/>
      <c r="C363" s="418"/>
      <c r="D363" s="418"/>
      <c r="E363" s="418"/>
      <c r="F363" s="418"/>
      <c r="G363" s="418"/>
      <c r="H363" s="418"/>
      <c r="I363" s="418"/>
      <c r="J363" s="418"/>
      <c r="K363" s="418"/>
      <c r="L363" s="418"/>
      <c r="M363" s="418"/>
      <c r="N363" s="418"/>
      <c r="O363" s="418"/>
      <c r="P363" s="418"/>
      <c r="Q363" s="418"/>
      <c r="R363" s="418"/>
      <c r="S363" s="418"/>
      <c r="T363" s="418"/>
      <c r="U363" s="418"/>
      <c r="V363" s="418"/>
      <c r="W363" s="418"/>
      <c r="X363" s="418"/>
      <c r="Y363" s="418"/>
      <c r="Z363" s="418"/>
      <c r="AA363" s="66"/>
      <c r="AB363" s="66"/>
      <c r="AC363" s="80"/>
    </row>
    <row r="364" spans="1:68" ht="27" customHeight="1" x14ac:dyDescent="0.25">
      <c r="A364" s="63" t="s">
        <v>558</v>
      </c>
      <c r="B364" s="63" t="s">
        <v>559</v>
      </c>
      <c r="C364" s="36">
        <v>4301051933</v>
      </c>
      <c r="D364" s="419">
        <v>4640242180540</v>
      </c>
      <c r="E364" s="419"/>
      <c r="F364" s="62">
        <v>1.3</v>
      </c>
      <c r="G364" s="37">
        <v>6</v>
      </c>
      <c r="H364" s="62">
        <v>7.8</v>
      </c>
      <c r="I364" s="62">
        <v>8.3190000000000008</v>
      </c>
      <c r="J364" s="37">
        <v>64</v>
      </c>
      <c r="K364" s="37" t="s">
        <v>101</v>
      </c>
      <c r="L364" s="37" t="s">
        <v>45</v>
      </c>
      <c r="M364" s="38" t="s">
        <v>104</v>
      </c>
      <c r="N364" s="38"/>
      <c r="O364" s="37">
        <v>45</v>
      </c>
      <c r="P364" s="420" t="s">
        <v>560</v>
      </c>
      <c r="Q364" s="421"/>
      <c r="R364" s="421"/>
      <c r="S364" s="421"/>
      <c r="T364" s="422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10" t="s">
        <v>561</v>
      </c>
      <c r="AG364" s="78"/>
      <c r="AJ364" s="84" t="s">
        <v>45</v>
      </c>
      <c r="AK364" s="84">
        <v>0</v>
      </c>
      <c r="BB364" s="411" t="s">
        <v>67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426"/>
      <c r="B365" s="426"/>
      <c r="C365" s="426"/>
      <c r="D365" s="426"/>
      <c r="E365" s="426"/>
      <c r="F365" s="426"/>
      <c r="G365" s="426"/>
      <c r="H365" s="426"/>
      <c r="I365" s="426"/>
      <c r="J365" s="426"/>
      <c r="K365" s="426"/>
      <c r="L365" s="426"/>
      <c r="M365" s="426"/>
      <c r="N365" s="426"/>
      <c r="O365" s="427"/>
      <c r="P365" s="423" t="s">
        <v>40</v>
      </c>
      <c r="Q365" s="424"/>
      <c r="R365" s="424"/>
      <c r="S365" s="424"/>
      <c r="T365" s="424"/>
      <c r="U365" s="424"/>
      <c r="V365" s="425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426"/>
      <c r="B366" s="426"/>
      <c r="C366" s="426"/>
      <c r="D366" s="426"/>
      <c r="E366" s="426"/>
      <c r="F366" s="426"/>
      <c r="G366" s="426"/>
      <c r="H366" s="426"/>
      <c r="I366" s="426"/>
      <c r="J366" s="426"/>
      <c r="K366" s="426"/>
      <c r="L366" s="426"/>
      <c r="M366" s="426"/>
      <c r="N366" s="426"/>
      <c r="O366" s="427"/>
      <c r="P366" s="423" t="s">
        <v>40</v>
      </c>
      <c r="Q366" s="424"/>
      <c r="R366" s="424"/>
      <c r="S366" s="424"/>
      <c r="T366" s="424"/>
      <c r="U366" s="424"/>
      <c r="V366" s="425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5" customHeight="1" x14ac:dyDescent="0.2">
      <c r="A367" s="426"/>
      <c r="B367" s="426"/>
      <c r="C367" s="426"/>
      <c r="D367" s="426"/>
      <c r="E367" s="426"/>
      <c r="F367" s="426"/>
      <c r="G367" s="426"/>
      <c r="H367" s="426"/>
      <c r="I367" s="426"/>
      <c r="J367" s="426"/>
      <c r="K367" s="426"/>
      <c r="L367" s="426"/>
      <c r="M367" s="426"/>
      <c r="N367" s="426"/>
      <c r="O367" s="431"/>
      <c r="P367" s="428" t="s">
        <v>33</v>
      </c>
      <c r="Q367" s="429"/>
      <c r="R367" s="429"/>
      <c r="S367" s="429"/>
      <c r="T367" s="429"/>
      <c r="U367" s="429"/>
      <c r="V367" s="430"/>
      <c r="W367" s="42" t="s">
        <v>0</v>
      </c>
      <c r="X367" s="43">
        <f>IFERROR(X25+X29+X37+X47+X54+X59+X65+X72+X80+X86+X92+X96+X101+X107+X120+X126+X130+X136+X141+X148+X159+X163+X174+X183+X188+X193+X198+X203+X212+X221+X229+X235+X243+X249+X255+X266+X271+X276+X280+X288+X292+X297+X301+X310+X315+X321+X325+X340+X345+X355+X360+X366,"0")</f>
        <v>0</v>
      </c>
      <c r="Y367" s="43">
        <f>IFERROR(Y25+Y29+Y37+Y47+Y54+Y59+Y65+Y72+Y80+Y86+Y92+Y96+Y101+Y107+Y120+Y126+Y130+Y136+Y141+Y148+Y159+Y163+Y174+Y183+Y188+Y193+Y198+Y203+Y212+Y221+Y229+Y235+Y243+Y249+Y255+Y266+Y271+Y276+Y280+Y288+Y292+Y297+Y301+Y310+Y315+Y321+Y325+Y340+Y345+Y355+Y360+Y366,"0")</f>
        <v>0</v>
      </c>
      <c r="Z367" s="42"/>
      <c r="AA367" s="67"/>
      <c r="AB367" s="67"/>
      <c r="AC367" s="67"/>
    </row>
    <row r="368" spans="1:68" x14ac:dyDescent="0.2">
      <c r="A368" s="426"/>
      <c r="B368" s="426"/>
      <c r="C368" s="426"/>
      <c r="D368" s="426"/>
      <c r="E368" s="426"/>
      <c r="F368" s="426"/>
      <c r="G368" s="426"/>
      <c r="H368" s="426"/>
      <c r="I368" s="426"/>
      <c r="J368" s="426"/>
      <c r="K368" s="426"/>
      <c r="L368" s="426"/>
      <c r="M368" s="426"/>
      <c r="N368" s="426"/>
      <c r="O368" s="431"/>
      <c r="P368" s="428" t="s">
        <v>34</v>
      </c>
      <c r="Q368" s="429"/>
      <c r="R368" s="429"/>
      <c r="S368" s="429"/>
      <c r="T368" s="429"/>
      <c r="U368" s="429"/>
      <c r="V368" s="430"/>
      <c r="W368" s="42" t="s">
        <v>0</v>
      </c>
      <c r="X368" s="43">
        <f>IFERROR(SUM(BM22:BM364),"0")</f>
        <v>0</v>
      </c>
      <c r="Y368" s="43">
        <f>IFERROR(SUM(BN22:BN364),"0")</f>
        <v>0</v>
      </c>
      <c r="Z368" s="42"/>
      <c r="AA368" s="67"/>
      <c r="AB368" s="67"/>
      <c r="AC368" s="67"/>
    </row>
    <row r="369" spans="1:32" x14ac:dyDescent="0.2">
      <c r="A369" s="426"/>
      <c r="B369" s="426"/>
      <c r="C369" s="426"/>
      <c r="D369" s="426"/>
      <c r="E369" s="426"/>
      <c r="F369" s="426"/>
      <c r="G369" s="426"/>
      <c r="H369" s="426"/>
      <c r="I369" s="426"/>
      <c r="J369" s="426"/>
      <c r="K369" s="426"/>
      <c r="L369" s="426"/>
      <c r="M369" s="426"/>
      <c r="N369" s="426"/>
      <c r="O369" s="431"/>
      <c r="P369" s="428" t="s">
        <v>35</v>
      </c>
      <c r="Q369" s="429"/>
      <c r="R369" s="429"/>
      <c r="S369" s="429"/>
      <c r="T369" s="429"/>
      <c r="U369" s="429"/>
      <c r="V369" s="430"/>
      <c r="W369" s="42" t="s">
        <v>20</v>
      </c>
      <c r="X369" s="44">
        <f>ROUNDUP(SUM(BO22:BO364),0)</f>
        <v>0</v>
      </c>
      <c r="Y369" s="44">
        <f>ROUNDUP(SUM(BP22:BP364),0)</f>
        <v>0</v>
      </c>
      <c r="Z369" s="42"/>
      <c r="AA369" s="67"/>
      <c r="AB369" s="67"/>
      <c r="AC369" s="67"/>
    </row>
    <row r="370" spans="1:32" x14ac:dyDescent="0.2">
      <c r="A370" s="426"/>
      <c r="B370" s="426"/>
      <c r="C370" s="426"/>
      <c r="D370" s="426"/>
      <c r="E370" s="426"/>
      <c r="F370" s="426"/>
      <c r="G370" s="426"/>
      <c r="H370" s="426"/>
      <c r="I370" s="426"/>
      <c r="J370" s="426"/>
      <c r="K370" s="426"/>
      <c r="L370" s="426"/>
      <c r="M370" s="426"/>
      <c r="N370" s="426"/>
      <c r="O370" s="431"/>
      <c r="P370" s="428" t="s">
        <v>36</v>
      </c>
      <c r="Q370" s="429"/>
      <c r="R370" s="429"/>
      <c r="S370" s="429"/>
      <c r="T370" s="429"/>
      <c r="U370" s="429"/>
      <c r="V370" s="430"/>
      <c r="W370" s="42" t="s">
        <v>0</v>
      </c>
      <c r="X370" s="43">
        <f>GrossWeightTotal+PalletQtyTotal*25</f>
        <v>0</v>
      </c>
      <c r="Y370" s="43">
        <f>GrossWeightTotalR+PalletQtyTotalR*25</f>
        <v>0</v>
      </c>
      <c r="Z370" s="42"/>
      <c r="AA370" s="67"/>
      <c r="AB370" s="67"/>
      <c r="AC370" s="67"/>
    </row>
    <row r="371" spans="1:32" x14ac:dyDescent="0.2">
      <c r="A371" s="426"/>
      <c r="B371" s="426"/>
      <c r="C371" s="426"/>
      <c r="D371" s="426"/>
      <c r="E371" s="426"/>
      <c r="F371" s="426"/>
      <c r="G371" s="426"/>
      <c r="H371" s="426"/>
      <c r="I371" s="426"/>
      <c r="J371" s="426"/>
      <c r="K371" s="426"/>
      <c r="L371" s="426"/>
      <c r="M371" s="426"/>
      <c r="N371" s="426"/>
      <c r="O371" s="431"/>
      <c r="P371" s="428" t="s">
        <v>37</v>
      </c>
      <c r="Q371" s="429"/>
      <c r="R371" s="429"/>
      <c r="S371" s="429"/>
      <c r="T371" s="429"/>
      <c r="U371" s="429"/>
      <c r="V371" s="430"/>
      <c r="W371" s="42" t="s">
        <v>20</v>
      </c>
      <c r="X371" s="43">
        <f>IFERROR(X24+X28+X36+X46+X53+X58+X64+X71+X79+X85+X91+X95+X100+X106+X119+X125+X129+X135+X140+X147+X158+X162+X173+X182+X187+X192+X197+X202+X211+X220+X228+X234+X242+X248+X254+X265+X270+X275+X279+X287+X291+X296+X300+X309+X314+X320+X324+X339+X344+X354+X359+X365,"0")</f>
        <v>0</v>
      </c>
      <c r="Y371" s="43">
        <f>IFERROR(Y24+Y28+Y36+Y46+Y53+Y58+Y64+Y71+Y79+Y85+Y91+Y95+Y100+Y106+Y119+Y125+Y129+Y135+Y140+Y147+Y158+Y162+Y173+Y182+Y187+Y192+Y197+Y202+Y211+Y220+Y228+Y234+Y242+Y248+Y254+Y265+Y270+Y275+Y279+Y287+Y291+Y296+Y300+Y309+Y314+Y320+Y324+Y339+Y344+Y354+Y359+Y365,"0")</f>
        <v>0</v>
      </c>
      <c r="Z371" s="42"/>
      <c r="AA371" s="67"/>
      <c r="AB371" s="67"/>
      <c r="AC371" s="67"/>
    </row>
    <row r="372" spans="1:32" ht="14.25" x14ac:dyDescent="0.2">
      <c r="A372" s="426"/>
      <c r="B372" s="426"/>
      <c r="C372" s="426"/>
      <c r="D372" s="426"/>
      <c r="E372" s="426"/>
      <c r="F372" s="426"/>
      <c r="G372" s="426"/>
      <c r="H372" s="426"/>
      <c r="I372" s="426"/>
      <c r="J372" s="426"/>
      <c r="K372" s="426"/>
      <c r="L372" s="426"/>
      <c r="M372" s="426"/>
      <c r="N372" s="426"/>
      <c r="O372" s="431"/>
      <c r="P372" s="428" t="s">
        <v>38</v>
      </c>
      <c r="Q372" s="429"/>
      <c r="R372" s="429"/>
      <c r="S372" s="429"/>
      <c r="T372" s="429"/>
      <c r="U372" s="429"/>
      <c r="V372" s="430"/>
      <c r="W372" s="45" t="s">
        <v>51</v>
      </c>
      <c r="X372" s="42"/>
      <c r="Y372" s="42"/>
      <c r="Z372" s="42">
        <f>IFERROR(Z24+Z28+Z36+Z46+Z53+Z58+Z64+Z71+Z79+Z85+Z91+Z95+Z100+Z106+Z119+Z125+Z129+Z135+Z140+Z147+Z158+Z162+Z173+Z182+Z187+Z192+Z197+Z202+Z211+Z220+Z228+Z234+Z242+Z248+Z254+Z265+Z270+Z275+Z279+Z287+Z291+Z296+Z300+Z309+Z314+Z320+Z324+Z339+Z344+Z354+Z359+Z365,"0")</f>
        <v>0</v>
      </c>
      <c r="AA372" s="67"/>
      <c r="AB372" s="67"/>
      <c r="AC372" s="67"/>
    </row>
    <row r="373" spans="1:32" ht="13.5" thickBot="1" x14ac:dyDescent="0.25"/>
    <row r="374" spans="1:32" ht="27" thickTop="1" thickBot="1" x14ac:dyDescent="0.25">
      <c r="A374" s="46" t="s">
        <v>9</v>
      </c>
      <c r="B374" s="85" t="s">
        <v>78</v>
      </c>
      <c r="C374" s="412" t="s">
        <v>94</v>
      </c>
      <c r="D374" s="412" t="s">
        <v>94</v>
      </c>
      <c r="E374" s="412" t="s">
        <v>94</v>
      </c>
      <c r="F374" s="412" t="s">
        <v>94</v>
      </c>
      <c r="G374" s="412" t="s">
        <v>94</v>
      </c>
      <c r="H374" s="412" t="s">
        <v>202</v>
      </c>
      <c r="I374" s="412" t="s">
        <v>202</v>
      </c>
      <c r="J374" s="412" t="s">
        <v>202</v>
      </c>
      <c r="K374" s="412" t="s">
        <v>202</v>
      </c>
      <c r="L374" s="412" t="s">
        <v>202</v>
      </c>
      <c r="M374" s="412" t="s">
        <v>202</v>
      </c>
      <c r="N374" s="413"/>
      <c r="O374" s="412" t="s">
        <v>202</v>
      </c>
      <c r="P374" s="412" t="s">
        <v>202</v>
      </c>
      <c r="Q374" s="412" t="s">
        <v>202</v>
      </c>
      <c r="R374" s="412" t="s">
        <v>202</v>
      </c>
      <c r="S374" s="412" t="s">
        <v>423</v>
      </c>
      <c r="T374" s="412" t="s">
        <v>423</v>
      </c>
      <c r="U374" s="412" t="s">
        <v>477</v>
      </c>
      <c r="V374" s="412" t="s">
        <v>477</v>
      </c>
      <c r="W374" s="85" t="s">
        <v>505</v>
      </c>
      <c r="X374" s="85" t="s">
        <v>557</v>
      </c>
      <c r="AB374" s="60"/>
      <c r="AC374" s="60"/>
      <c r="AF374" s="1"/>
    </row>
    <row r="375" spans="1:32" ht="14.25" customHeight="1" thickTop="1" x14ac:dyDescent="0.2">
      <c r="A375" s="414" t="s">
        <v>10</v>
      </c>
      <c r="B375" s="412" t="s">
        <v>78</v>
      </c>
      <c r="C375" s="412" t="s">
        <v>95</v>
      </c>
      <c r="D375" s="412" t="s">
        <v>108</v>
      </c>
      <c r="E375" s="412" t="s">
        <v>145</v>
      </c>
      <c r="F375" s="412" t="s">
        <v>161</v>
      </c>
      <c r="G375" s="412" t="s">
        <v>94</v>
      </c>
      <c r="H375" s="412" t="s">
        <v>203</v>
      </c>
      <c r="I375" s="412" t="s">
        <v>237</v>
      </c>
      <c r="J375" s="412" t="s">
        <v>284</v>
      </c>
      <c r="K375" s="412" t="s">
        <v>303</v>
      </c>
      <c r="L375" s="412" t="s">
        <v>319</v>
      </c>
      <c r="M375" s="412" t="s">
        <v>322</v>
      </c>
      <c r="N375" s="1"/>
      <c r="O375" s="412" t="s">
        <v>326</v>
      </c>
      <c r="P375" s="412" t="s">
        <v>330</v>
      </c>
      <c r="Q375" s="412" t="s">
        <v>335</v>
      </c>
      <c r="R375" s="412" t="s">
        <v>416</v>
      </c>
      <c r="S375" s="412" t="s">
        <v>424</v>
      </c>
      <c r="T375" s="412" t="s">
        <v>455</v>
      </c>
      <c r="U375" s="412" t="s">
        <v>478</v>
      </c>
      <c r="V375" s="412" t="s">
        <v>495</v>
      </c>
      <c r="W375" s="412" t="s">
        <v>505</v>
      </c>
      <c r="X375" s="412" t="s">
        <v>557</v>
      </c>
      <c r="AB375" s="60"/>
      <c r="AC375" s="60"/>
      <c r="AF375" s="1"/>
    </row>
    <row r="376" spans="1:32" ht="13.5" thickBot="1" x14ac:dyDescent="0.25">
      <c r="A376" s="415"/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1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AB376" s="60"/>
      <c r="AC376" s="60"/>
      <c r="AF376" s="1"/>
    </row>
    <row r="377" spans="1:32" ht="18" thickTop="1" thickBot="1" x14ac:dyDescent="0.25">
      <c r="A377" s="46" t="s">
        <v>13</v>
      </c>
      <c r="B377" s="52">
        <f>IFERROR(Y22*1,"0")+IFERROR(Y23*1,"0")+IFERROR(Y27*1,"0")</f>
        <v>0</v>
      </c>
      <c r="C377" s="52">
        <f>IFERROR(Y33*1,"0")+IFERROR(Y34*1,"0")+IFERROR(Y35*1,"0")</f>
        <v>0</v>
      </c>
      <c r="D377" s="52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77" s="52">
        <f>IFERROR(Y62*1,"0")+IFERROR(Y63*1,"0")+IFERROR(Y67*1,"0")+IFERROR(Y68*1,"0")+IFERROR(Y69*1,"0")+IFERROR(Y70*1,"0")</f>
        <v>0</v>
      </c>
      <c r="F377" s="52">
        <f>IFERROR(Y75*1,"0")+IFERROR(Y76*1,"0")+IFERROR(Y77*1,"0")+IFERROR(Y78*1,"0")+IFERROR(Y82*1,"0")+IFERROR(Y83*1,"0")+IFERROR(Y84*1,"0")+IFERROR(Y88*1,"0")+IFERROR(Y89*1,"0")+IFERROR(Y90*1,"0")+IFERROR(Y94*1,"0")</f>
        <v>0</v>
      </c>
      <c r="G377" s="52">
        <f>IFERROR(Y99*1,"0")+IFERROR(Y103*1,"0")+IFERROR(Y104*1,"0")+IFERROR(Y105*1,"0")</f>
        <v>0</v>
      </c>
      <c r="H377" s="52">
        <f>IFERROR(Y111*1,"0")+IFERROR(Y112*1,"0")+IFERROR(Y113*1,"0")+IFERROR(Y114*1,"0")+IFERROR(Y115*1,"0")+IFERROR(Y116*1,"0")+IFERROR(Y117*1,"0")+IFERROR(Y118*1,"0")+IFERROR(Y122*1,"0")+IFERROR(Y123*1,"0")+IFERROR(Y124*1,"0")+IFERROR(Y128*1,"0")</f>
        <v>0</v>
      </c>
      <c r="I377" s="52">
        <f>IFERROR(Y133*1,"0")+IFERROR(Y134*1,"0")+IFERROR(Y138*1,"0")+IFERROR(Y139*1,"0")+IFERROR(Y143*1,"0")+IFERROR(Y144*1,"0")+IFERROR(Y145*1,"0")+IFERROR(Y146*1,"0")+IFERROR(Y150*1,"0")+IFERROR(Y151*1,"0")+IFERROR(Y152*1,"0")+IFERROR(Y153*1,"0")+IFERROR(Y154*1,"0")+IFERROR(Y155*1,"0")+IFERROR(Y156*1,"0")+IFERROR(Y157*1,"0")+IFERROR(Y161*1,"0")</f>
        <v>0</v>
      </c>
      <c r="J377" s="52">
        <f>IFERROR(Y166*1,"0")+IFERROR(Y167*1,"0")+IFERROR(Y168*1,"0")+IFERROR(Y169*1,"0")+IFERROR(Y170*1,"0")+IFERROR(Y171*1,"0")+IFERROR(Y172*1,"0")</f>
        <v>0</v>
      </c>
      <c r="K377" s="52">
        <f>IFERROR(Y177*1,"0")+IFERROR(Y178*1,"0")+IFERROR(Y179*1,"0")+IFERROR(Y180*1,"0")+IFERROR(Y181*1,"0")</f>
        <v>0</v>
      </c>
      <c r="L377" s="52">
        <f>IFERROR(Y186*1,"0")</f>
        <v>0</v>
      </c>
      <c r="M377" s="52">
        <f>IFERROR(Y191*1,"0")</f>
        <v>0</v>
      </c>
      <c r="N377" s="1"/>
      <c r="O377" s="52">
        <f>IFERROR(Y196*1,"0")</f>
        <v>0</v>
      </c>
      <c r="P377" s="52">
        <f>IFERROR(Y201*1,"0")</f>
        <v>0</v>
      </c>
      <c r="Q377" s="52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241*1,"0")+IFERROR(Y245*1,"0")+IFERROR(Y246*1,"0")+IFERROR(Y247*1,"0")</f>
        <v>0</v>
      </c>
      <c r="R377" s="52">
        <f>IFERROR(Y252*1,"0")+IFERROR(Y253*1,"0")</f>
        <v>0</v>
      </c>
      <c r="S377" s="52">
        <f>IFERROR(Y259*1,"0")+IFERROR(Y260*1,"0")+IFERROR(Y261*1,"0")+IFERROR(Y262*1,"0")+IFERROR(Y263*1,"0")+IFERROR(Y264*1,"0")+IFERROR(Y268*1,"0")+IFERROR(Y269*1,"0")+IFERROR(Y273*1,"0")+IFERROR(Y274*1,"0")+IFERROR(Y278*1,"0")</f>
        <v>0</v>
      </c>
      <c r="T377" s="52">
        <f>IFERROR(Y283*1,"0")+IFERROR(Y284*1,"0")+IFERROR(Y285*1,"0")+IFERROR(Y286*1,"0")+IFERROR(Y290*1,"0")+IFERROR(Y294*1,"0")+IFERROR(Y295*1,"0")+IFERROR(Y299*1,"0")</f>
        <v>0</v>
      </c>
      <c r="U377" s="52">
        <f>IFERROR(Y305*1,"0")+IFERROR(Y306*1,"0")+IFERROR(Y307*1,"0")+IFERROR(Y308*1,"0")+IFERROR(Y312*1,"0")+IFERROR(Y313*1,"0")</f>
        <v>0</v>
      </c>
      <c r="V377" s="52">
        <f>IFERROR(Y318*1,"0")+IFERROR(Y319*1,"0")+IFERROR(Y323*1,"0")</f>
        <v>0</v>
      </c>
      <c r="W377" s="52">
        <f>IFERROR(Y329*1,"0")+IFERROR(Y330*1,"0")+IFERROR(Y331*1,"0")+IFERROR(Y332*1,"0")+IFERROR(Y333*1,"0")+IFERROR(Y334*1,"0")+IFERROR(Y335*1,"0")+IFERROR(Y336*1,"0")+IFERROR(Y337*1,"0")+IFERROR(Y338*1,"0")+IFERROR(Y342*1,"0")+IFERROR(Y343*1,"0")+IFERROR(Y347*1,"0")+IFERROR(Y348*1,"0")+IFERROR(Y349*1,"0")+IFERROR(Y350*1,"0")+IFERROR(Y351*1,"0")+IFERROR(Y352*1,"0")+IFERROR(Y353*1,"0")+IFERROR(Y357*1,"0")+IFERROR(Y358*1,"0")</f>
        <v>0</v>
      </c>
      <c r="X377" s="52">
        <f>IFERROR(Y364*1,"0")</f>
        <v>0</v>
      </c>
      <c r="AB377" s="60"/>
      <c r="AC377" s="60"/>
      <c r="AF377" s="1"/>
    </row>
  </sheetData>
  <sheetProtection algorithmName="SHA-512" hashValue="IM+RkD2Zm5+U6qGwGY4YF0AgpC12xIKqMoaD0s+uaOYddX3e4Yr2FZFoZb+H36ObC7FNUDqffyMD6r+r+T22Gg==" saltValue="QiPWsAMB/RoMqBLGgJge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6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A195:Z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S375:S376"/>
    <mergeCell ref="T375:T376"/>
    <mergeCell ref="U375:U376"/>
    <mergeCell ref="A361:Z361"/>
    <mergeCell ref="A362:Z362"/>
    <mergeCell ref="A363:Z363"/>
    <mergeCell ref="D364:E364"/>
    <mergeCell ref="P364:T364"/>
    <mergeCell ref="P365:V365"/>
    <mergeCell ref="A365:O366"/>
    <mergeCell ref="P366:V366"/>
    <mergeCell ref="P367:V367"/>
    <mergeCell ref="A367:O372"/>
    <mergeCell ref="P368:V368"/>
    <mergeCell ref="P369:V369"/>
    <mergeCell ref="P370:V370"/>
    <mergeCell ref="P371:V371"/>
    <mergeCell ref="P372:V372"/>
    <mergeCell ref="V375:V376"/>
    <mergeCell ref="W375:W376"/>
    <mergeCell ref="X375:X376"/>
    <mergeCell ref="C374:G374"/>
    <mergeCell ref="H374:R374"/>
    <mergeCell ref="S374:T374"/>
    <mergeCell ref="U374:V374"/>
    <mergeCell ref="A375:A376"/>
    <mergeCell ref="B375:B376"/>
    <mergeCell ref="C375:C376"/>
    <mergeCell ref="D375:D376"/>
    <mergeCell ref="E375:E376"/>
    <mergeCell ref="F375:F376"/>
    <mergeCell ref="G375:G376"/>
    <mergeCell ref="H375:H376"/>
    <mergeCell ref="I375:I376"/>
    <mergeCell ref="J375:J376"/>
    <mergeCell ref="K375:K376"/>
    <mergeCell ref="L375:L376"/>
    <mergeCell ref="M375:M376"/>
    <mergeCell ref="O375:O376"/>
    <mergeCell ref="P375:P376"/>
    <mergeCell ref="Q375:Q376"/>
    <mergeCell ref="R375:R37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562</v>
      </c>
      <c r="H1" s="9"/>
    </row>
    <row r="3" spans="2:8" x14ac:dyDescent="0.2">
      <c r="B3" s="53" t="s">
        <v>563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565</v>
      </c>
      <c r="D6" s="53" t="s">
        <v>566</v>
      </c>
      <c r="E6" s="53" t="s">
        <v>45</v>
      </c>
    </row>
    <row r="8" spans="2:8" x14ac:dyDescent="0.2">
      <c r="B8" s="53" t="s">
        <v>77</v>
      </c>
      <c r="C8" s="53" t="s">
        <v>565</v>
      </c>
      <c r="D8" s="53" t="s">
        <v>45</v>
      </c>
      <c r="E8" s="53" t="s">
        <v>45</v>
      </c>
    </row>
    <row r="10" spans="2:8" x14ac:dyDescent="0.2">
      <c r="B10" s="53" t="s">
        <v>567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568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569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570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571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572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573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574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575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576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577</v>
      </c>
      <c r="C20" s="53" t="s">
        <v>45</v>
      </c>
      <c r="D20" s="53" t="s">
        <v>45</v>
      </c>
      <c r="E20" s="53" t="s">
        <v>45</v>
      </c>
    </row>
  </sheetData>
  <sheetProtection algorithmName="SHA-512" hashValue="0UJj4ChCdTFDtI8UAtv86JU7p/N35ewBBeOmi/frk+ReFWEealRomC1k5BNtfC7lXKxgznPEGla1d3Ya3jnFuw==" saltValue="Ln2QgEnlD/lgVM8EymO0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694</vt:i4>
      </vt:variant>
    </vt:vector>
  </HeadingPairs>
  <TitlesOfParts>
    <vt:vector size="6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2025-06-20T11:29:41Z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