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ADE31404-C646-4A08-88E3-4F288E9835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5" i="2" l="1"/>
  <c r="X364" i="2"/>
  <c r="BO363" i="2"/>
  <c r="BM363" i="2"/>
  <c r="Y363" i="2"/>
  <c r="X376" i="2" s="1"/>
  <c r="X359" i="2"/>
  <c r="X358" i="2"/>
  <c r="BP357" i="2"/>
  <c r="BO357" i="2"/>
  <c r="BN357" i="2"/>
  <c r="BM357" i="2"/>
  <c r="Z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Z352" i="2" s="1"/>
  <c r="P352" i="2"/>
  <c r="BO351" i="2"/>
  <c r="BM351" i="2"/>
  <c r="Y351" i="2"/>
  <c r="BP351" i="2" s="1"/>
  <c r="P351" i="2"/>
  <c r="BO350" i="2"/>
  <c r="BM350" i="2"/>
  <c r="Y350" i="2"/>
  <c r="P350" i="2"/>
  <c r="BP349" i="2"/>
  <c r="BO349" i="2"/>
  <c r="BM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Z342" i="2" s="1"/>
  <c r="P342" i="2"/>
  <c r="BO341" i="2"/>
  <c r="BM341" i="2"/>
  <c r="Y341" i="2"/>
  <c r="BP341" i="2" s="1"/>
  <c r="P341" i="2"/>
  <c r="X339" i="2"/>
  <c r="X338" i="2"/>
  <c r="BO337" i="2"/>
  <c r="BM337" i="2"/>
  <c r="Y337" i="2"/>
  <c r="Z337" i="2" s="1"/>
  <c r="P337" i="2"/>
  <c r="BO336" i="2"/>
  <c r="BM336" i="2"/>
  <c r="Y336" i="2"/>
  <c r="BN336" i="2" s="1"/>
  <c r="P336" i="2"/>
  <c r="BO335" i="2"/>
  <c r="BM335" i="2"/>
  <c r="Y335" i="2"/>
  <c r="BP335" i="2" s="1"/>
  <c r="P335" i="2"/>
  <c r="BP334" i="2"/>
  <c r="BO334" i="2"/>
  <c r="BN334" i="2"/>
  <c r="BM334" i="2"/>
  <c r="Z334" i="2"/>
  <c r="Y334" i="2"/>
  <c r="P334" i="2"/>
  <c r="BO333" i="2"/>
  <c r="BM333" i="2"/>
  <c r="Y333" i="2"/>
  <c r="BP333" i="2" s="1"/>
  <c r="P333" i="2"/>
  <c r="BO332" i="2"/>
  <c r="BM332" i="2"/>
  <c r="Y332" i="2"/>
  <c r="Z332" i="2" s="1"/>
  <c r="P332" i="2"/>
  <c r="BO331" i="2"/>
  <c r="BM331" i="2"/>
  <c r="Z331" i="2"/>
  <c r="Y331" i="2"/>
  <c r="BP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P328" i="2"/>
  <c r="X324" i="2"/>
  <c r="X323" i="2"/>
  <c r="BO322" i="2"/>
  <c r="BM322" i="2"/>
  <c r="Y322" i="2"/>
  <c r="Y323" i="2" s="1"/>
  <c r="P322" i="2"/>
  <c r="X320" i="2"/>
  <c r="X319" i="2"/>
  <c r="BO318" i="2"/>
  <c r="BM318" i="2"/>
  <c r="Y318" i="2"/>
  <c r="P318" i="2"/>
  <c r="BO317" i="2"/>
  <c r="BM317" i="2"/>
  <c r="Y317" i="2"/>
  <c r="V376" i="2" s="1"/>
  <c r="P317" i="2"/>
  <c r="X314" i="2"/>
  <c r="X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Z307" i="2" s="1"/>
  <c r="P307" i="2"/>
  <c r="BO306" i="2"/>
  <c r="BM306" i="2"/>
  <c r="Z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0" i="2"/>
  <c r="X299" i="2"/>
  <c r="BO298" i="2"/>
  <c r="BM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P293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Z283" i="2" s="1"/>
  <c r="P283" i="2"/>
  <c r="BO282" i="2"/>
  <c r="BM282" i="2"/>
  <c r="Z282" i="2"/>
  <c r="Y282" i="2"/>
  <c r="BP282" i="2" s="1"/>
  <c r="P282" i="2"/>
  <c r="X279" i="2"/>
  <c r="X278" i="2"/>
  <c r="BO277" i="2"/>
  <c r="BM277" i="2"/>
  <c r="Y277" i="2"/>
  <c r="Z277" i="2" s="1"/>
  <c r="Z278" i="2" s="1"/>
  <c r="P277" i="2"/>
  <c r="X275" i="2"/>
  <c r="X274" i="2"/>
  <c r="BO273" i="2"/>
  <c r="BM273" i="2"/>
  <c r="Y273" i="2"/>
  <c r="P273" i="2"/>
  <c r="BP272" i="2"/>
  <c r="BO272" i="2"/>
  <c r="BN272" i="2"/>
  <c r="BM272" i="2"/>
  <c r="Z272" i="2"/>
  <c r="Y272" i="2"/>
  <c r="P272" i="2"/>
  <c r="X270" i="2"/>
  <c r="X269" i="2"/>
  <c r="BO268" i="2"/>
  <c r="BM268" i="2"/>
  <c r="Y268" i="2"/>
  <c r="BN268" i="2" s="1"/>
  <c r="P268" i="2"/>
  <c r="BO267" i="2"/>
  <c r="BM267" i="2"/>
  <c r="Y267" i="2"/>
  <c r="Z267" i="2" s="1"/>
  <c r="P267" i="2"/>
  <c r="X265" i="2"/>
  <c r="X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Z260" i="2" s="1"/>
  <c r="P260" i="2"/>
  <c r="BO259" i="2"/>
  <c r="BM259" i="2"/>
  <c r="Z259" i="2"/>
  <c r="Y259" i="2"/>
  <c r="BP259" i="2" s="1"/>
  <c r="P259" i="2"/>
  <c r="BO258" i="2"/>
  <c r="BM258" i="2"/>
  <c r="Y258" i="2"/>
  <c r="P258" i="2"/>
  <c r="X254" i="2"/>
  <c r="X253" i="2"/>
  <c r="BO252" i="2"/>
  <c r="BM252" i="2"/>
  <c r="Z252" i="2"/>
  <c r="Y252" i="2"/>
  <c r="BN252" i="2" s="1"/>
  <c r="P252" i="2"/>
  <c r="BO251" i="2"/>
  <c r="BM251" i="2"/>
  <c r="Y251" i="2"/>
  <c r="Y254" i="2" s="1"/>
  <c r="P251" i="2"/>
  <c r="X248" i="2"/>
  <c r="X247" i="2"/>
  <c r="BO246" i="2"/>
  <c r="BM246" i="2"/>
  <c r="Y246" i="2"/>
  <c r="BN246" i="2" s="1"/>
  <c r="P246" i="2"/>
  <c r="BO245" i="2"/>
  <c r="BM245" i="2"/>
  <c r="Y245" i="2"/>
  <c r="P245" i="2"/>
  <c r="BO244" i="2"/>
  <c r="BM244" i="2"/>
  <c r="Z244" i="2"/>
  <c r="Y244" i="2"/>
  <c r="BP244" i="2" s="1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Y238" i="2"/>
  <c r="BO237" i="2"/>
  <c r="BM237" i="2"/>
  <c r="Y237" i="2"/>
  <c r="X235" i="2"/>
  <c r="X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X229" i="2"/>
  <c r="X228" i="2"/>
  <c r="BP227" i="2"/>
  <c r="BO227" i="2"/>
  <c r="BN227" i="2"/>
  <c r="BM227" i="2"/>
  <c r="Z227" i="2"/>
  <c r="Y227" i="2"/>
  <c r="P227" i="2"/>
  <c r="BO226" i="2"/>
  <c r="BM226" i="2"/>
  <c r="Y226" i="2"/>
  <c r="BN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Z223" i="2"/>
  <c r="Y223" i="2"/>
  <c r="P223" i="2"/>
  <c r="X221" i="2"/>
  <c r="X220" i="2"/>
  <c r="BP219" i="2"/>
  <c r="BO219" i="2"/>
  <c r="BM219" i="2"/>
  <c r="Y219" i="2"/>
  <c r="BN219" i="2" s="1"/>
  <c r="P219" i="2"/>
  <c r="BO218" i="2"/>
  <c r="BM218" i="2"/>
  <c r="Y218" i="2"/>
  <c r="Z218" i="2" s="1"/>
  <c r="P218" i="2"/>
  <c r="BP217" i="2"/>
  <c r="BO217" i="2"/>
  <c r="BN217" i="2"/>
  <c r="BM217" i="2"/>
  <c r="Z217" i="2"/>
  <c r="Y217" i="2"/>
  <c r="P217" i="2"/>
  <c r="BO216" i="2"/>
  <c r="BM216" i="2"/>
  <c r="Y216" i="2"/>
  <c r="BN216" i="2" s="1"/>
  <c r="P216" i="2"/>
  <c r="BO215" i="2"/>
  <c r="BM215" i="2"/>
  <c r="Z215" i="2"/>
  <c r="Y215" i="2"/>
  <c r="P215" i="2"/>
  <c r="BO214" i="2"/>
  <c r="BM214" i="2"/>
  <c r="Z214" i="2"/>
  <c r="Y214" i="2"/>
  <c r="BN214" i="2" s="1"/>
  <c r="P214" i="2"/>
  <c r="X212" i="2"/>
  <c r="X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N206" i="2" s="1"/>
  <c r="P206" i="2"/>
  <c r="X203" i="2"/>
  <c r="X202" i="2"/>
  <c r="BO201" i="2"/>
  <c r="BM201" i="2"/>
  <c r="Y201" i="2"/>
  <c r="Z201" i="2" s="1"/>
  <c r="Z202" i="2" s="1"/>
  <c r="P201" i="2"/>
  <c r="X198" i="2"/>
  <c r="X197" i="2"/>
  <c r="BO196" i="2"/>
  <c r="BM196" i="2"/>
  <c r="Y196" i="2"/>
  <c r="P196" i="2"/>
  <c r="X193" i="2"/>
  <c r="X192" i="2"/>
  <c r="BO191" i="2"/>
  <c r="BM191" i="2"/>
  <c r="Y191" i="2"/>
  <c r="Y193" i="2" s="1"/>
  <c r="P191" i="2"/>
  <c r="Y188" i="2"/>
  <c r="X188" i="2"/>
  <c r="Z187" i="2"/>
  <c r="X187" i="2"/>
  <c r="BO186" i="2"/>
  <c r="BM186" i="2"/>
  <c r="Y186" i="2"/>
  <c r="Z186" i="2" s="1"/>
  <c r="P186" i="2"/>
  <c r="X183" i="2"/>
  <c r="X182" i="2"/>
  <c r="BO181" i="2"/>
  <c r="BM181" i="2"/>
  <c r="Y181" i="2"/>
  <c r="BP181" i="2" s="1"/>
  <c r="P181" i="2"/>
  <c r="BO180" i="2"/>
  <c r="BN180" i="2"/>
  <c r="BM180" i="2"/>
  <c r="Z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BO177" i="2"/>
  <c r="BM177" i="2"/>
  <c r="Y177" i="2"/>
  <c r="BP177" i="2" s="1"/>
  <c r="P177" i="2"/>
  <c r="X174" i="2"/>
  <c r="X173" i="2"/>
  <c r="BO172" i="2"/>
  <c r="BM172" i="2"/>
  <c r="Y172" i="2"/>
  <c r="Z172" i="2" s="1"/>
  <c r="P172" i="2"/>
  <c r="BO171" i="2"/>
  <c r="BM171" i="2"/>
  <c r="Z171" i="2"/>
  <c r="Y171" i="2"/>
  <c r="BN171" i="2" s="1"/>
  <c r="P171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P168" i="2"/>
  <c r="BO167" i="2"/>
  <c r="BM167" i="2"/>
  <c r="Y167" i="2"/>
  <c r="Z167" i="2" s="1"/>
  <c r="P167" i="2"/>
  <c r="X164" i="2"/>
  <c r="X163" i="2"/>
  <c r="BO162" i="2"/>
  <c r="BM162" i="2"/>
  <c r="Z162" i="2"/>
  <c r="Z163" i="2" s="1"/>
  <c r="Y162" i="2"/>
  <c r="P162" i="2"/>
  <c r="X160" i="2"/>
  <c r="X159" i="2"/>
  <c r="BO158" i="2"/>
  <c r="BM158" i="2"/>
  <c r="Y158" i="2"/>
  <c r="BN158" i="2" s="1"/>
  <c r="P158" i="2"/>
  <c r="BO157" i="2"/>
  <c r="BM157" i="2"/>
  <c r="Y157" i="2"/>
  <c r="BP157" i="2" s="1"/>
  <c r="P157" i="2"/>
  <c r="BP156" i="2"/>
  <c r="BO156" i="2"/>
  <c r="BN156" i="2"/>
  <c r="BM156" i="2"/>
  <c r="Z156" i="2"/>
  <c r="Y156" i="2"/>
  <c r="P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BN153" i="2" s="1"/>
  <c r="P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BP147" i="2" s="1"/>
  <c r="P147" i="2"/>
  <c r="BP146" i="2"/>
  <c r="BO146" i="2"/>
  <c r="BN146" i="2"/>
  <c r="BM146" i="2"/>
  <c r="Z146" i="2"/>
  <c r="Y146" i="2"/>
  <c r="P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P140" i="2"/>
  <c r="BP139" i="2"/>
  <c r="BO139" i="2"/>
  <c r="BN139" i="2"/>
  <c r="BM139" i="2"/>
  <c r="Z139" i="2"/>
  <c r="Y139" i="2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X131" i="2"/>
  <c r="X130" i="2"/>
  <c r="BO129" i="2"/>
  <c r="BM129" i="2"/>
  <c r="Y129" i="2"/>
  <c r="Z129" i="2" s="1"/>
  <c r="Z130" i="2" s="1"/>
  <c r="P129" i="2"/>
  <c r="X127" i="2"/>
  <c r="X126" i="2"/>
  <c r="BO125" i="2"/>
  <c r="BM125" i="2"/>
  <c r="Y125" i="2"/>
  <c r="BN125" i="2" s="1"/>
  <c r="P125" i="2"/>
  <c r="BO124" i="2"/>
  <c r="BM124" i="2"/>
  <c r="Y124" i="2"/>
  <c r="BN124" i="2" s="1"/>
  <c r="P124" i="2"/>
  <c r="BP123" i="2"/>
  <c r="BO123" i="2"/>
  <c r="BN123" i="2"/>
  <c r="BM123" i="2"/>
  <c r="Z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P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08" i="2"/>
  <c r="X107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Y102" i="2"/>
  <c r="X102" i="2"/>
  <c r="X101" i="2"/>
  <c r="BO100" i="2"/>
  <c r="BM100" i="2"/>
  <c r="Y100" i="2"/>
  <c r="P100" i="2"/>
  <c r="X97" i="2"/>
  <c r="X96" i="2"/>
  <c r="BO95" i="2"/>
  <c r="BM95" i="2"/>
  <c r="Y95" i="2"/>
  <c r="P95" i="2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Z89" i="2" s="1"/>
  <c r="P89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Z77" i="2" s="1"/>
  <c r="P77" i="2"/>
  <c r="X74" i="2"/>
  <c r="X73" i="2"/>
  <c r="BO72" i="2"/>
  <c r="BM72" i="2"/>
  <c r="Z72" i="2"/>
  <c r="Y72" i="2"/>
  <c r="BN72" i="2" s="1"/>
  <c r="P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Z69" i="2"/>
  <c r="Y69" i="2"/>
  <c r="BN69" i="2" s="1"/>
  <c r="BO68" i="2"/>
  <c r="BM68" i="2"/>
  <c r="Z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Y66" i="2" s="1"/>
  <c r="P63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P50" i="2"/>
  <c r="X48" i="2"/>
  <c r="X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Z44" i="2" s="1"/>
  <c r="P44" i="2"/>
  <c r="BO43" i="2"/>
  <c r="BM43" i="2"/>
  <c r="Y43" i="2"/>
  <c r="P43" i="2"/>
  <c r="BO42" i="2"/>
  <c r="BM42" i="2"/>
  <c r="Y42" i="2"/>
  <c r="BP42" i="2" s="1"/>
  <c r="P42" i="2"/>
  <c r="BP41" i="2"/>
  <c r="BO41" i="2"/>
  <c r="BM41" i="2"/>
  <c r="Y41" i="2"/>
  <c r="P41" i="2"/>
  <c r="X38" i="2"/>
  <c r="X37" i="2"/>
  <c r="BO36" i="2"/>
  <c r="BM36" i="2"/>
  <c r="Y36" i="2"/>
  <c r="Z36" i="2" s="1"/>
  <c r="P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P33" i="2"/>
  <c r="X29" i="2"/>
  <c r="X28" i="2"/>
  <c r="BO27" i="2"/>
  <c r="BM27" i="2"/>
  <c r="Y27" i="2"/>
  <c r="P27" i="2"/>
  <c r="X25" i="2"/>
  <c r="X24" i="2"/>
  <c r="BO23" i="2"/>
  <c r="BM23" i="2"/>
  <c r="Y23" i="2"/>
  <c r="BP23" i="2" s="1"/>
  <c r="P23" i="2"/>
  <c r="BO22" i="2"/>
  <c r="BM22" i="2"/>
  <c r="Y22" i="2"/>
  <c r="BP22" i="2" s="1"/>
  <c r="P22" i="2"/>
  <c r="H10" i="2"/>
  <c r="A9" i="2"/>
  <c r="A10" i="2" s="1"/>
  <c r="D7" i="2"/>
  <c r="Q6" i="2"/>
  <c r="P2" i="2"/>
  <c r="BN33" i="2" l="1"/>
  <c r="BN36" i="2"/>
  <c r="BP36" i="2"/>
  <c r="Z42" i="2"/>
  <c r="BN42" i="2"/>
  <c r="BN44" i="2"/>
  <c r="BP44" i="2"/>
  <c r="X366" i="2"/>
  <c r="Z52" i="2"/>
  <c r="BN52" i="2"/>
  <c r="BP64" i="2"/>
  <c r="BN78" i="2"/>
  <c r="BP78" i="2"/>
  <c r="BN83" i="2"/>
  <c r="BP83" i="2"/>
  <c r="Z91" i="2"/>
  <c r="BN91" i="2"/>
  <c r="BN95" i="2"/>
  <c r="Y97" i="2"/>
  <c r="BP95" i="2"/>
  <c r="Y96" i="2"/>
  <c r="F10" i="2"/>
  <c r="BP51" i="2"/>
  <c r="Z64" i="2"/>
  <c r="BP69" i="2"/>
  <c r="BP72" i="2"/>
  <c r="Y87" i="2"/>
  <c r="BP90" i="2"/>
  <c r="Z95" i="2"/>
  <c r="Z96" i="2" s="1"/>
  <c r="Y108" i="2"/>
  <c r="Y107" i="2"/>
  <c r="BP104" i="2"/>
  <c r="BN104" i="2"/>
  <c r="Z104" i="2"/>
  <c r="BN118" i="2"/>
  <c r="BP118" i="2"/>
  <c r="Y127" i="2"/>
  <c r="BN134" i="2"/>
  <c r="BP134" i="2"/>
  <c r="BN167" i="2"/>
  <c r="BP167" i="2"/>
  <c r="BN201" i="2"/>
  <c r="BP201" i="2"/>
  <c r="Y202" i="2"/>
  <c r="Y203" i="2"/>
  <c r="BP224" i="2"/>
  <c r="BP231" i="2"/>
  <c r="BN232" i="2"/>
  <c r="BN260" i="2"/>
  <c r="BP260" i="2"/>
  <c r="BN277" i="2"/>
  <c r="BP277" i="2"/>
  <c r="Y278" i="2"/>
  <c r="BN283" i="2"/>
  <c r="BP283" i="2"/>
  <c r="BN307" i="2"/>
  <c r="BP307" i="2"/>
  <c r="Y308" i="2"/>
  <c r="BP311" i="2"/>
  <c r="BP317" i="2"/>
  <c r="Y324" i="2"/>
  <c r="BN332" i="2"/>
  <c r="BP332" i="2"/>
  <c r="BP336" i="2"/>
  <c r="BN337" i="2"/>
  <c r="BP337" i="2"/>
  <c r="Y358" i="2"/>
  <c r="L376" i="2"/>
  <c r="BN106" i="2"/>
  <c r="BP106" i="2"/>
  <c r="BP115" i="2"/>
  <c r="Z119" i="2"/>
  <c r="BP125" i="2"/>
  <c r="Y142" i="2"/>
  <c r="Z147" i="2"/>
  <c r="BP153" i="2"/>
  <c r="BP158" i="2"/>
  <c r="Z169" i="2"/>
  <c r="BN169" i="2"/>
  <c r="BP170" i="2"/>
  <c r="BP171" i="2"/>
  <c r="BN178" i="2"/>
  <c r="BP178" i="2"/>
  <c r="BN186" i="2"/>
  <c r="BP186" i="2"/>
  <c r="Y187" i="2"/>
  <c r="Z207" i="2"/>
  <c r="BN207" i="2"/>
  <c r="Z210" i="2"/>
  <c r="BN210" i="2"/>
  <c r="BP214" i="2"/>
  <c r="Y220" i="2"/>
  <c r="BP215" i="2"/>
  <c r="Y221" i="2"/>
  <c r="Z224" i="2"/>
  <c r="Z225" i="2"/>
  <c r="Z240" i="2"/>
  <c r="BN240" i="2"/>
  <c r="Y248" i="2"/>
  <c r="BP252" i="2"/>
  <c r="Y253" i="2"/>
  <c r="Z262" i="2"/>
  <c r="BN262" i="2"/>
  <c r="BN267" i="2"/>
  <c r="BP267" i="2"/>
  <c r="Z285" i="2"/>
  <c r="BN285" i="2"/>
  <c r="Y286" i="2"/>
  <c r="Y287" i="2"/>
  <c r="BN304" i="2"/>
  <c r="Z312" i="2"/>
  <c r="BN312" i="2"/>
  <c r="Y313" i="2"/>
  <c r="Z317" i="2"/>
  <c r="Z322" i="2"/>
  <c r="Z323" i="2" s="1"/>
  <c r="BN322" i="2"/>
  <c r="BP322" i="2"/>
  <c r="BP329" i="2"/>
  <c r="Z333" i="2"/>
  <c r="Z336" i="2"/>
  <c r="Z341" i="2"/>
  <c r="Z343" i="2"/>
  <c r="BN342" i="2"/>
  <c r="BP342" i="2"/>
  <c r="Y343" i="2"/>
  <c r="Z347" i="2"/>
  <c r="BN347" i="2"/>
  <c r="Z351" i="2"/>
  <c r="BN352" i="2"/>
  <c r="BP352" i="2"/>
  <c r="Y365" i="2"/>
  <c r="M376" i="2"/>
  <c r="Z73" i="2"/>
  <c r="BP152" i="2"/>
  <c r="BN152" i="2"/>
  <c r="Z245" i="2"/>
  <c r="Z268" i="2"/>
  <c r="Z269" i="2" s="1"/>
  <c r="BP330" i="2"/>
  <c r="BN330" i="2"/>
  <c r="D376" i="2"/>
  <c r="Y93" i="2"/>
  <c r="BP89" i="2"/>
  <c r="Y92" i="2"/>
  <c r="BP135" i="2"/>
  <c r="BN135" i="2"/>
  <c r="I376" i="2"/>
  <c r="Z152" i="2"/>
  <c r="Y228" i="2"/>
  <c r="Z330" i="2"/>
  <c r="E376" i="2"/>
  <c r="BN245" i="2"/>
  <c r="Z305" i="2"/>
  <c r="Y29" i="2"/>
  <c r="Y28" i="2"/>
  <c r="BP168" i="2"/>
  <c r="Y174" i="2"/>
  <c r="Z168" i="2"/>
  <c r="BN168" i="2"/>
  <c r="J376" i="2"/>
  <c r="BP71" i="2"/>
  <c r="BN71" i="2"/>
  <c r="BN68" i="2"/>
  <c r="Y149" i="2"/>
  <c r="Y148" i="2"/>
  <c r="Z181" i="2"/>
  <c r="BN225" i="2"/>
  <c r="BP245" i="2"/>
  <c r="Z263" i="2"/>
  <c r="BN305" i="2"/>
  <c r="Y211" i="2"/>
  <c r="BN208" i="2"/>
  <c r="Q376" i="2"/>
  <c r="BP208" i="2"/>
  <c r="Y235" i="2"/>
  <c r="Z237" i="2"/>
  <c r="Y241" i="2"/>
  <c r="Y242" i="2"/>
  <c r="Y300" i="2"/>
  <c r="BP298" i="2"/>
  <c r="Y299" i="2"/>
  <c r="Y160" i="2"/>
  <c r="BN181" i="2"/>
  <c r="Z208" i="2"/>
  <c r="Z234" i="2"/>
  <c r="BN263" i="2"/>
  <c r="BP284" i="2"/>
  <c r="Z284" i="2"/>
  <c r="BN284" i="2"/>
  <c r="Z298" i="2"/>
  <c r="Z299" i="2" s="1"/>
  <c r="Y320" i="2"/>
  <c r="Y319" i="2"/>
  <c r="Y269" i="2"/>
  <c r="BP268" i="2"/>
  <c r="Y55" i="2"/>
  <c r="Y54" i="2"/>
  <c r="BP50" i="2"/>
  <c r="BN34" i="2"/>
  <c r="Z27" i="2"/>
  <c r="Z28" i="2" s="1"/>
  <c r="BN63" i="2"/>
  <c r="Z57" i="2"/>
  <c r="Y137" i="2"/>
  <c r="BN144" i="2"/>
  <c r="BN147" i="2"/>
  <c r="BN237" i="2"/>
  <c r="Z318" i="2"/>
  <c r="Y131" i="2"/>
  <c r="Y130" i="2"/>
  <c r="BP129" i="2"/>
  <c r="BN129" i="2"/>
  <c r="Z22" i="2"/>
  <c r="BN45" i="2"/>
  <c r="Y164" i="2"/>
  <c r="BP162" i="2"/>
  <c r="Y163" i="2"/>
  <c r="BN162" i="2"/>
  <c r="BP223" i="2"/>
  <c r="BN223" i="2"/>
  <c r="Y229" i="2"/>
  <c r="BN298" i="2"/>
  <c r="BP144" i="2"/>
  <c r="BP237" i="2"/>
  <c r="BN318" i="2"/>
  <c r="W376" i="2"/>
  <c r="BP63" i="2"/>
  <c r="Z79" i="2"/>
  <c r="Z80" i="2" s="1"/>
  <c r="Z124" i="2"/>
  <c r="BN172" i="2"/>
  <c r="BP179" i="2"/>
  <c r="BN179" i="2"/>
  <c r="K376" i="2"/>
  <c r="BN238" i="2"/>
  <c r="BP238" i="2"/>
  <c r="BP261" i="2"/>
  <c r="Z261" i="2"/>
  <c r="BN261" i="2"/>
  <c r="Y296" i="2"/>
  <c r="Y295" i="2"/>
  <c r="Y338" i="2"/>
  <c r="BN50" i="2"/>
  <c r="BN27" i="2"/>
  <c r="BP27" i="2"/>
  <c r="Z84" i="2"/>
  <c r="Z179" i="2"/>
  <c r="Y198" i="2"/>
  <c r="BP196" i="2"/>
  <c r="O376" i="2"/>
  <c r="Y197" i="2"/>
  <c r="Z238" i="2"/>
  <c r="Y247" i="2"/>
  <c r="S376" i="2"/>
  <c r="Y265" i="2"/>
  <c r="Y264" i="2"/>
  <c r="BP258" i="2"/>
  <c r="Z293" i="2"/>
  <c r="BP318" i="2"/>
  <c r="Z335" i="2"/>
  <c r="BP350" i="2"/>
  <c r="BN350" i="2"/>
  <c r="BP233" i="2"/>
  <c r="BN233" i="2"/>
  <c r="Z63" i="2"/>
  <c r="Y86" i="2"/>
  <c r="BP84" i="2"/>
  <c r="Y73" i="2"/>
  <c r="BN79" i="2"/>
  <c r="BN105" i="2"/>
  <c r="Z105" i="2"/>
  <c r="BP105" i="2"/>
  <c r="Y159" i="2"/>
  <c r="Z151" i="2"/>
  <c r="Z154" i="2"/>
  <c r="Z157" i="2"/>
  <c r="BP172" i="2"/>
  <c r="Z196" i="2"/>
  <c r="Z197" i="2" s="1"/>
  <c r="BN218" i="2"/>
  <c r="BP218" i="2"/>
  <c r="Z258" i="2"/>
  <c r="Z350" i="2"/>
  <c r="Z50" i="2"/>
  <c r="BN117" i="2"/>
  <c r="Z117" i="2"/>
  <c r="BP117" i="2"/>
  <c r="X367" i="2"/>
  <c r="C376" i="2"/>
  <c r="R376" i="2"/>
  <c r="BP251" i="2"/>
  <c r="BN293" i="2"/>
  <c r="U376" i="2"/>
  <c r="BN335" i="2"/>
  <c r="Z34" i="2"/>
  <c r="Z45" i="2"/>
  <c r="Y120" i="2"/>
  <c r="X368" i="2"/>
  <c r="Y47" i="2"/>
  <c r="BN43" i="2"/>
  <c r="BP43" i="2"/>
  <c r="Z43" i="2"/>
  <c r="BN70" i="2"/>
  <c r="Y74" i="2"/>
  <c r="BN151" i="2"/>
  <c r="BN154" i="2"/>
  <c r="BN157" i="2"/>
  <c r="Z170" i="2"/>
  <c r="Y173" i="2"/>
  <c r="BN196" i="2"/>
  <c r="Z251" i="2"/>
  <c r="Z253" i="2" s="1"/>
  <c r="BN258" i="2"/>
  <c r="Y275" i="2"/>
  <c r="Y274" i="2"/>
  <c r="BN273" i="2"/>
  <c r="BP273" i="2"/>
  <c r="BP114" i="2"/>
  <c r="H376" i="2"/>
  <c r="BN89" i="2"/>
  <c r="BN114" i="2"/>
  <c r="Y60" i="2"/>
  <c r="Y59" i="2"/>
  <c r="Y126" i="2"/>
  <c r="BP124" i="2"/>
  <c r="Z136" i="2"/>
  <c r="Y37" i="2"/>
  <c r="Y101" i="2"/>
  <c r="BP100" i="2"/>
  <c r="BN100" i="2"/>
  <c r="G376" i="2"/>
  <c r="BN119" i="2"/>
  <c r="BN215" i="2"/>
  <c r="BP232" i="2"/>
  <c r="Z273" i="2"/>
  <c r="Z274" i="2" s="1"/>
  <c r="BP293" i="2"/>
  <c r="BN53" i="2"/>
  <c r="BP53" i="2"/>
  <c r="Z53" i="2"/>
  <c r="Y25" i="2"/>
  <c r="B376" i="2"/>
  <c r="Y24" i="2"/>
  <c r="BN22" i="2"/>
  <c r="BN57" i="2"/>
  <c r="Y65" i="2"/>
  <c r="X370" i="2"/>
  <c r="Y48" i="2"/>
  <c r="BP70" i="2"/>
  <c r="BP77" i="2"/>
  <c r="Y81" i="2"/>
  <c r="Y80" i="2"/>
  <c r="BN77" i="2"/>
  <c r="F376" i="2"/>
  <c r="Z100" i="2"/>
  <c r="Z101" i="2" s="1"/>
  <c r="BN140" i="2"/>
  <c r="BP140" i="2"/>
  <c r="Z140" i="2"/>
  <c r="Z141" i="2" s="1"/>
  <c r="BP151" i="2"/>
  <c r="BN251" i="2"/>
  <c r="Y353" i="2"/>
  <c r="Y279" i="2"/>
  <c r="Z289" i="2"/>
  <c r="Z290" i="2" s="1"/>
  <c r="Z328" i="2"/>
  <c r="Y339" i="2"/>
  <c r="Z348" i="2"/>
  <c r="Z23" i="2"/>
  <c r="Y38" i="2"/>
  <c r="Z58" i="2"/>
  <c r="Z112" i="2"/>
  <c r="Z145" i="2"/>
  <c r="Z148" i="2" s="1"/>
  <c r="Z155" i="2"/>
  <c r="Y182" i="2"/>
  <c r="Z191" i="2"/>
  <c r="Z192" i="2" s="1"/>
  <c r="Z206" i="2"/>
  <c r="Z216" i="2"/>
  <c r="Z226" i="2"/>
  <c r="Z228" i="2" s="1"/>
  <c r="Z246" i="2"/>
  <c r="Z294" i="2"/>
  <c r="Y309" i="2"/>
  <c r="BN333" i="2"/>
  <c r="Y344" i="2"/>
  <c r="Y354" i="2"/>
  <c r="BN289" i="2"/>
  <c r="Y314" i="2"/>
  <c r="BN328" i="2"/>
  <c r="BN348" i="2"/>
  <c r="Y359" i="2"/>
  <c r="P376" i="2"/>
  <c r="Y212" i="2"/>
  <c r="BN23" i="2"/>
  <c r="BN58" i="2"/>
  <c r="F9" i="2"/>
  <c r="Z41" i="2"/>
  <c r="Z47" i="2" s="1"/>
  <c r="Z51" i="2"/>
  <c r="Z90" i="2"/>
  <c r="Z92" i="2" s="1"/>
  <c r="Z115" i="2"/>
  <c r="Z125" i="2"/>
  <c r="Z158" i="2"/>
  <c r="Y183" i="2"/>
  <c r="Z209" i="2"/>
  <c r="Z219" i="2"/>
  <c r="BN231" i="2"/>
  <c r="Y234" i="2"/>
  <c r="Z239" i="2"/>
  <c r="BP289" i="2"/>
  <c r="Z311" i="2"/>
  <c r="Z313" i="2" s="1"/>
  <c r="BP328" i="2"/>
  <c r="Z346" i="2"/>
  <c r="Z356" i="2"/>
  <c r="Z358" i="2" s="1"/>
  <c r="Z363" i="2"/>
  <c r="Z364" i="2" s="1"/>
  <c r="BN112" i="2"/>
  <c r="BN145" i="2"/>
  <c r="BN191" i="2"/>
  <c r="BN294" i="2"/>
  <c r="BN85" i="2"/>
  <c r="BP112" i="2"/>
  <c r="Y121" i="2"/>
  <c r="Y136" i="2"/>
  <c r="BP155" i="2"/>
  <c r="BN177" i="2"/>
  <c r="BP191" i="2"/>
  <c r="BP206" i="2"/>
  <c r="BP216" i="2"/>
  <c r="BP226" i="2"/>
  <c r="BP246" i="2"/>
  <c r="BN259" i="2"/>
  <c r="Y270" i="2"/>
  <c r="BN282" i="2"/>
  <c r="BN306" i="2"/>
  <c r="BN331" i="2"/>
  <c r="BN341" i="2"/>
  <c r="BN351" i="2"/>
  <c r="Z35" i="2"/>
  <c r="BN46" i="2"/>
  <c r="J9" i="2"/>
  <c r="BN41" i="2"/>
  <c r="Y290" i="2"/>
  <c r="BN346" i="2"/>
  <c r="BN356" i="2"/>
  <c r="BN363" i="2"/>
  <c r="T376" i="2"/>
  <c r="Z46" i="2"/>
  <c r="Z85" i="2"/>
  <c r="Z177" i="2"/>
  <c r="Z182" i="2" s="1"/>
  <c r="H9" i="2"/>
  <c r="BN35" i="2"/>
  <c r="Y141" i="2"/>
  <c r="Z33" i="2"/>
  <c r="Y192" i="2"/>
  <c r="BN244" i="2"/>
  <c r="Z304" i="2"/>
  <c r="BN317" i="2"/>
  <c r="Z329" i="2"/>
  <c r="Z349" i="2"/>
  <c r="BP363" i="2"/>
  <c r="Y364" i="2"/>
  <c r="Z220" i="2" l="1"/>
  <c r="Z37" i="2"/>
  <c r="Z353" i="2"/>
  <c r="Z211" i="2"/>
  <c r="Y370" i="2"/>
  <c r="Z86" i="2"/>
  <c r="Z126" i="2"/>
  <c r="Z24" i="2"/>
  <c r="X369" i="2"/>
  <c r="Z264" i="2"/>
  <c r="Z107" i="2"/>
  <c r="Z65" i="2"/>
  <c r="Y368" i="2"/>
  <c r="Z319" i="2"/>
  <c r="Z286" i="2"/>
  <c r="Z173" i="2"/>
  <c r="Z241" i="2"/>
  <c r="Z247" i="2"/>
  <c r="Z54" i="2"/>
  <c r="Z295" i="2"/>
  <c r="Z159" i="2"/>
  <c r="Z338" i="2"/>
  <c r="Y366" i="2"/>
  <c r="Z120" i="2"/>
  <c r="Z308" i="2"/>
  <c r="Y367" i="2"/>
  <c r="Y369" i="2" s="1"/>
  <c r="Z59" i="2"/>
  <c r="Z371" i="2" l="1"/>
</calcChain>
</file>

<file path=xl/sharedStrings.xml><?xml version="1.0" encoding="utf-8"?>
<sst xmlns="http://schemas.openxmlformats.org/spreadsheetml/2006/main" count="2585" uniqueCount="575">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</sst>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10" t="s">
        <v>26</v>
      </c>
      <c r="E1" s="410"/>
      <c r="F1" s="410"/>
      <c r="G1" s="14" t="s">
        <v>67</v>
      </c>
      <c r="H1" s="410" t="s">
        <v>46</v>
      </c>
      <c r="I1" s="410"/>
      <c r="J1" s="410"/>
      <c r="K1" s="410"/>
      <c r="L1" s="410"/>
      <c r="M1" s="410"/>
      <c r="N1" s="410"/>
      <c r="O1" s="410"/>
      <c r="P1" s="410"/>
      <c r="Q1" s="410"/>
      <c r="R1" s="411" t="s">
        <v>68</v>
      </c>
      <c r="S1" s="412"/>
      <c r="T1" s="4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3"/>
      <c r="R2" s="413"/>
      <c r="S2" s="413"/>
      <c r="T2" s="413"/>
      <c r="U2" s="413"/>
      <c r="V2" s="413"/>
      <c r="W2" s="4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13"/>
      <c r="Q3" s="413"/>
      <c r="R3" s="413"/>
      <c r="S3" s="413"/>
      <c r="T3" s="413"/>
      <c r="U3" s="413"/>
      <c r="V3" s="413"/>
      <c r="W3" s="4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14" t="s">
        <v>8</v>
      </c>
      <c r="B5" s="414"/>
      <c r="C5" s="414"/>
      <c r="D5" s="415"/>
      <c r="E5" s="415"/>
      <c r="F5" s="416" t="s">
        <v>14</v>
      </c>
      <c r="G5" s="416"/>
      <c r="H5" s="415"/>
      <c r="I5" s="415"/>
      <c r="J5" s="415"/>
      <c r="K5" s="415"/>
      <c r="L5" s="415"/>
      <c r="M5" s="415"/>
      <c r="N5" s="72"/>
      <c r="P5" s="27" t="s">
        <v>4</v>
      </c>
      <c r="Q5" s="417">
        <v>45833</v>
      </c>
      <c r="R5" s="417"/>
      <c r="T5" s="418" t="s">
        <v>3</v>
      </c>
      <c r="U5" s="419"/>
      <c r="V5" s="420" t="s">
        <v>561</v>
      </c>
      <c r="W5" s="421"/>
      <c r="AB5" s="59"/>
      <c r="AC5" s="59"/>
      <c r="AD5" s="59"/>
      <c r="AE5" s="59"/>
    </row>
    <row r="6" spans="1:32" s="17" customFormat="1" ht="24" customHeight="1" x14ac:dyDescent="0.2">
      <c r="A6" s="414" t="s">
        <v>1</v>
      </c>
      <c r="B6" s="414"/>
      <c r="C6" s="414"/>
      <c r="D6" s="422" t="s">
        <v>76</v>
      </c>
      <c r="E6" s="422"/>
      <c r="F6" s="422"/>
      <c r="G6" s="422"/>
      <c r="H6" s="422"/>
      <c r="I6" s="422"/>
      <c r="J6" s="422"/>
      <c r="K6" s="422"/>
      <c r="L6" s="422"/>
      <c r="M6" s="422"/>
      <c r="N6" s="73"/>
      <c r="P6" s="27" t="s">
        <v>27</v>
      </c>
      <c r="Q6" s="423" t="str">
        <f>IF(Q5=0," ",CHOOSE(WEEKDAY(Q5,2),"Понедельник","Вторник","Среда","Четверг","Пятница","Суббота","Воскресенье"))</f>
        <v>Среда</v>
      </c>
      <c r="R6" s="423"/>
      <c r="T6" s="424" t="s">
        <v>5</v>
      </c>
      <c r="U6" s="425"/>
      <c r="V6" s="426" t="s">
        <v>70</v>
      </c>
      <c r="W6" s="4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3"/>
      <c r="M7" s="434"/>
      <c r="N7" s="74"/>
      <c r="P7" s="29"/>
      <c r="Q7" s="48"/>
      <c r="R7" s="48"/>
      <c r="T7" s="424"/>
      <c r="U7" s="425"/>
      <c r="V7" s="428"/>
      <c r="W7" s="429"/>
      <c r="AB7" s="59"/>
      <c r="AC7" s="59"/>
      <c r="AD7" s="59"/>
      <c r="AE7" s="59"/>
    </row>
    <row r="8" spans="1:32" s="17" customFormat="1" ht="25.5" customHeight="1" x14ac:dyDescent="0.2">
      <c r="A8" s="435" t="s">
        <v>57</v>
      </c>
      <c r="B8" s="435"/>
      <c r="C8" s="435"/>
      <c r="D8" s="436" t="s">
        <v>77</v>
      </c>
      <c r="E8" s="436"/>
      <c r="F8" s="436"/>
      <c r="G8" s="436"/>
      <c r="H8" s="436"/>
      <c r="I8" s="436"/>
      <c r="J8" s="436"/>
      <c r="K8" s="436"/>
      <c r="L8" s="436"/>
      <c r="M8" s="436"/>
      <c r="N8" s="75"/>
      <c r="P8" s="27" t="s">
        <v>11</v>
      </c>
      <c r="Q8" s="437">
        <v>0.41666666666666669</v>
      </c>
      <c r="R8" s="437"/>
      <c r="T8" s="424"/>
      <c r="U8" s="425"/>
      <c r="V8" s="428"/>
      <c r="W8" s="429"/>
      <c r="AB8" s="59"/>
      <c r="AC8" s="59"/>
      <c r="AD8" s="59"/>
      <c r="AE8" s="59"/>
    </row>
    <row r="9" spans="1:32" s="17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8"/>
      <c r="C9" s="438"/>
      <c r="D9" s="439" t="s">
        <v>45</v>
      </c>
      <c r="E9" s="440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8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441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1"/>
      <c r="L9" s="441"/>
      <c r="M9" s="441"/>
      <c r="N9" s="70"/>
      <c r="P9" s="31" t="s">
        <v>15</v>
      </c>
      <c r="Q9" s="442"/>
      <c r="R9" s="442"/>
      <c r="T9" s="424"/>
      <c r="U9" s="425"/>
      <c r="V9" s="430"/>
      <c r="W9" s="4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8"/>
      <c r="C10" s="438"/>
      <c r="D10" s="439"/>
      <c r="E10" s="440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8"/>
      <c r="H10" s="443" t="str">
        <f>IFERROR(VLOOKUP($D$10,Proxy,2,FALSE),"")</f>
        <v/>
      </c>
      <c r="I10" s="443"/>
      <c r="J10" s="443"/>
      <c r="K10" s="443"/>
      <c r="L10" s="443"/>
      <c r="M10" s="443"/>
      <c r="N10" s="71"/>
      <c r="P10" s="31" t="s">
        <v>32</v>
      </c>
      <c r="Q10" s="444"/>
      <c r="R10" s="444"/>
      <c r="U10" s="29" t="s">
        <v>12</v>
      </c>
      <c r="V10" s="445" t="s">
        <v>71</v>
      </c>
      <c r="W10" s="4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47"/>
      <c r="R11" s="447"/>
      <c r="U11" s="29" t="s">
        <v>28</v>
      </c>
      <c r="V11" s="448" t="s">
        <v>54</v>
      </c>
      <c r="W11" s="4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49" t="s">
        <v>72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76"/>
      <c r="P12" s="27" t="s">
        <v>30</v>
      </c>
      <c r="Q12" s="437"/>
      <c r="R12" s="437"/>
      <c r="S12" s="28"/>
      <c r="T12"/>
      <c r="U12" s="29" t="s">
        <v>60</v>
      </c>
      <c r="V12" s="448" t="s">
        <v>571</v>
      </c>
      <c r="W12" s="448"/>
      <c r="AB12" s="59"/>
      <c r="AC12" s="59"/>
      <c r="AD12" s="59"/>
      <c r="AE12" s="59"/>
    </row>
    <row r="13" spans="1:32" s="17" customFormat="1" ht="23.25" customHeight="1" x14ac:dyDescent="0.2">
      <c r="A13" s="449" t="s">
        <v>73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76"/>
      <c r="O13" s="31"/>
      <c r="P13" s="31" t="s">
        <v>31</v>
      </c>
      <c r="Q13" s="448"/>
      <c r="R13" s="4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49" t="s">
        <v>74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50" t="s">
        <v>75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77"/>
      <c r="O15"/>
      <c r="P15" s="451" t="s">
        <v>61</v>
      </c>
      <c r="Q15" s="451"/>
      <c r="R15" s="451"/>
      <c r="S15" s="451"/>
      <c r="T15" s="4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52"/>
      <c r="Q16" s="452"/>
      <c r="R16" s="452"/>
      <c r="S16" s="452"/>
      <c r="T16" s="4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5" t="s">
        <v>58</v>
      </c>
      <c r="B17" s="455" t="s">
        <v>48</v>
      </c>
      <c r="C17" s="457" t="s">
        <v>47</v>
      </c>
      <c r="D17" s="459" t="s">
        <v>49</v>
      </c>
      <c r="E17" s="460"/>
      <c r="F17" s="455" t="s">
        <v>21</v>
      </c>
      <c r="G17" s="455" t="s">
        <v>24</v>
      </c>
      <c r="H17" s="455" t="s">
        <v>22</v>
      </c>
      <c r="I17" s="455" t="s">
        <v>23</v>
      </c>
      <c r="J17" s="455" t="s">
        <v>16</v>
      </c>
      <c r="K17" s="455" t="s">
        <v>66</v>
      </c>
      <c r="L17" s="455" t="s">
        <v>64</v>
      </c>
      <c r="M17" s="455" t="s">
        <v>2</v>
      </c>
      <c r="N17" s="455" t="s">
        <v>63</v>
      </c>
      <c r="O17" s="455" t="s">
        <v>25</v>
      </c>
      <c r="P17" s="459" t="s">
        <v>17</v>
      </c>
      <c r="Q17" s="463"/>
      <c r="R17" s="463"/>
      <c r="S17" s="463"/>
      <c r="T17" s="460"/>
      <c r="U17" s="453" t="s">
        <v>55</v>
      </c>
      <c r="V17" s="454"/>
      <c r="W17" s="455" t="s">
        <v>6</v>
      </c>
      <c r="X17" s="455" t="s">
        <v>41</v>
      </c>
      <c r="Y17" s="465" t="s">
        <v>53</v>
      </c>
      <c r="Z17" s="467" t="s">
        <v>18</v>
      </c>
      <c r="AA17" s="469" t="s">
        <v>59</v>
      </c>
      <c r="AB17" s="469" t="s">
        <v>19</v>
      </c>
      <c r="AC17" s="469" t="s">
        <v>65</v>
      </c>
      <c r="AD17" s="471" t="s">
        <v>56</v>
      </c>
      <c r="AE17" s="472"/>
      <c r="AF17" s="473"/>
      <c r="AG17" s="82"/>
      <c r="BD17" s="81" t="s">
        <v>62</v>
      </c>
    </row>
    <row r="18" spans="1:68" ht="14.25" customHeight="1" x14ac:dyDescent="0.2">
      <c r="A18" s="456"/>
      <c r="B18" s="456"/>
      <c r="C18" s="458"/>
      <c r="D18" s="461"/>
      <c r="E18" s="462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61"/>
      <c r="Q18" s="464"/>
      <c r="R18" s="464"/>
      <c r="S18" s="464"/>
      <c r="T18" s="462"/>
      <c r="U18" s="83" t="s">
        <v>44</v>
      </c>
      <c r="V18" s="83" t="s">
        <v>43</v>
      </c>
      <c r="W18" s="456"/>
      <c r="X18" s="456"/>
      <c r="Y18" s="466"/>
      <c r="Z18" s="468"/>
      <c r="AA18" s="470"/>
      <c r="AB18" s="470"/>
      <c r="AC18" s="470"/>
      <c r="AD18" s="474"/>
      <c r="AE18" s="475"/>
      <c r="AF18" s="476"/>
      <c r="AG18" s="82"/>
      <c r="BD18" s="81"/>
    </row>
    <row r="19" spans="1:68" ht="27.75" customHeight="1" x14ac:dyDescent="0.2">
      <c r="A19" s="477" t="s">
        <v>78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54"/>
      <c r="AB19" s="54"/>
      <c r="AC19" s="54"/>
    </row>
    <row r="20" spans="1:68" ht="16.5" customHeight="1" x14ac:dyDescent="0.25">
      <c r="A20" s="478" t="s">
        <v>78</v>
      </c>
      <c r="B20" s="478"/>
      <c r="C20" s="478"/>
      <c r="D20" s="478"/>
      <c r="E20" s="478"/>
      <c r="F20" s="478"/>
      <c r="G20" s="478"/>
      <c r="H20" s="478"/>
      <c r="I20" s="478"/>
      <c r="J20" s="478"/>
      <c r="K20" s="478"/>
      <c r="L20" s="478"/>
      <c r="M20" s="478"/>
      <c r="N20" s="478"/>
      <c r="O20" s="478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65"/>
      <c r="AB20" s="65"/>
      <c r="AC20" s="79"/>
    </row>
    <row r="21" spans="1:68" ht="14.25" customHeight="1" x14ac:dyDescent="0.25">
      <c r="A21" s="479" t="s">
        <v>79</v>
      </c>
      <c r="B21" s="479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79"/>
      <c r="P21" s="479"/>
      <c r="Q21" s="479"/>
      <c r="R21" s="479"/>
      <c r="S21" s="479"/>
      <c r="T21" s="479"/>
      <c r="U21" s="479"/>
      <c r="V21" s="479"/>
      <c r="W21" s="479"/>
      <c r="X21" s="479"/>
      <c r="Y21" s="479"/>
      <c r="Z21" s="479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80">
        <v>4680115886230</v>
      </c>
      <c r="E22" s="480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4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82"/>
      <c r="R22" s="482"/>
      <c r="S22" s="482"/>
      <c r="T22" s="48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80">
        <v>4680115886247</v>
      </c>
      <c r="E23" s="480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4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82"/>
      <c r="R23" s="482"/>
      <c r="S23" s="482"/>
      <c r="T23" s="483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88"/>
      <c r="B24" s="488"/>
      <c r="C24" s="488"/>
      <c r="D24" s="488"/>
      <c r="E24" s="488"/>
      <c r="F24" s="488"/>
      <c r="G24" s="488"/>
      <c r="H24" s="488"/>
      <c r="I24" s="488"/>
      <c r="J24" s="488"/>
      <c r="K24" s="488"/>
      <c r="L24" s="488"/>
      <c r="M24" s="488"/>
      <c r="N24" s="488"/>
      <c r="O24" s="489"/>
      <c r="P24" s="485" t="s">
        <v>40</v>
      </c>
      <c r="Q24" s="486"/>
      <c r="R24" s="486"/>
      <c r="S24" s="486"/>
      <c r="T24" s="486"/>
      <c r="U24" s="486"/>
      <c r="V24" s="487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88"/>
      <c r="B25" s="488"/>
      <c r="C25" s="488"/>
      <c r="D25" s="488"/>
      <c r="E25" s="488"/>
      <c r="F25" s="488"/>
      <c r="G25" s="488"/>
      <c r="H25" s="488"/>
      <c r="I25" s="488"/>
      <c r="J25" s="488"/>
      <c r="K25" s="488"/>
      <c r="L25" s="488"/>
      <c r="M25" s="488"/>
      <c r="N25" s="488"/>
      <c r="O25" s="489"/>
      <c r="P25" s="485" t="s">
        <v>40</v>
      </c>
      <c r="Q25" s="486"/>
      <c r="R25" s="486"/>
      <c r="S25" s="486"/>
      <c r="T25" s="486"/>
      <c r="U25" s="486"/>
      <c r="V25" s="487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79" t="s">
        <v>88</v>
      </c>
      <c r="B26" s="479"/>
      <c r="C26" s="479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479"/>
      <c r="V26" s="479"/>
      <c r="W26" s="479"/>
      <c r="X26" s="479"/>
      <c r="Y26" s="479"/>
      <c r="Z26" s="479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80">
        <v>4607091388503</v>
      </c>
      <c r="E27" s="480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4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82"/>
      <c r="R27" s="482"/>
      <c r="S27" s="482"/>
      <c r="T27" s="483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88"/>
      <c r="B28" s="488"/>
      <c r="C28" s="488"/>
      <c r="D28" s="488"/>
      <c r="E28" s="488"/>
      <c r="F28" s="488"/>
      <c r="G28" s="488"/>
      <c r="H28" s="488"/>
      <c r="I28" s="488"/>
      <c r="J28" s="488"/>
      <c r="K28" s="488"/>
      <c r="L28" s="488"/>
      <c r="M28" s="488"/>
      <c r="N28" s="488"/>
      <c r="O28" s="489"/>
      <c r="P28" s="485" t="s">
        <v>40</v>
      </c>
      <c r="Q28" s="486"/>
      <c r="R28" s="486"/>
      <c r="S28" s="486"/>
      <c r="T28" s="486"/>
      <c r="U28" s="486"/>
      <c r="V28" s="487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88"/>
      <c r="B29" s="488"/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88"/>
      <c r="N29" s="488"/>
      <c r="O29" s="489"/>
      <c r="P29" s="485" t="s">
        <v>40</v>
      </c>
      <c r="Q29" s="486"/>
      <c r="R29" s="486"/>
      <c r="S29" s="486"/>
      <c r="T29" s="486"/>
      <c r="U29" s="486"/>
      <c r="V29" s="487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77" t="s">
        <v>94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54"/>
      <c r="AB30" s="54"/>
      <c r="AC30" s="54"/>
    </row>
    <row r="31" spans="1:68" ht="16.5" customHeight="1" x14ac:dyDescent="0.25">
      <c r="A31" s="478" t="s">
        <v>95</v>
      </c>
      <c r="B31" s="478"/>
      <c r="C31" s="478"/>
      <c r="D31" s="478"/>
      <c r="E31" s="478"/>
      <c r="F31" s="478"/>
      <c r="G31" s="478"/>
      <c r="H31" s="478"/>
      <c r="I31" s="478"/>
      <c r="J31" s="478"/>
      <c r="K31" s="478"/>
      <c r="L31" s="478"/>
      <c r="M31" s="478"/>
      <c r="N31" s="478"/>
      <c r="O31" s="478"/>
      <c r="P31" s="478"/>
      <c r="Q31" s="478"/>
      <c r="R31" s="478"/>
      <c r="S31" s="478"/>
      <c r="T31" s="478"/>
      <c r="U31" s="478"/>
      <c r="V31" s="478"/>
      <c r="W31" s="478"/>
      <c r="X31" s="478"/>
      <c r="Y31" s="478"/>
      <c r="Z31" s="478"/>
      <c r="AA31" s="65"/>
      <c r="AB31" s="65"/>
      <c r="AC31" s="79"/>
    </row>
    <row r="32" spans="1:68" ht="14.25" customHeight="1" x14ac:dyDescent="0.25">
      <c r="A32" s="479" t="s">
        <v>96</v>
      </c>
      <c r="B32" s="479"/>
      <c r="C32" s="479"/>
      <c r="D32" s="479"/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79"/>
      <c r="P32" s="479"/>
      <c r="Q32" s="479"/>
      <c r="R32" s="479"/>
      <c r="S32" s="479"/>
      <c r="T32" s="479"/>
      <c r="U32" s="479"/>
      <c r="V32" s="479"/>
      <c r="W32" s="479"/>
      <c r="X32" s="479"/>
      <c r="Y32" s="479"/>
      <c r="Z32" s="479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80">
        <v>4607091385670</v>
      </c>
      <c r="E33" s="480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4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82"/>
      <c r="R33" s="482"/>
      <c r="S33" s="482"/>
      <c r="T33" s="483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80">
        <v>4607091385687</v>
      </c>
      <c r="E34" s="480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4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82"/>
      <c r="R34" s="482"/>
      <c r="S34" s="482"/>
      <c r="T34" s="483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80">
        <v>4680115882539</v>
      </c>
      <c r="E35" s="480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4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82"/>
      <c r="R35" s="482"/>
      <c r="S35" s="482"/>
      <c r="T35" s="48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4301011624</v>
      </c>
      <c r="D36" s="480">
        <v>4680115883949</v>
      </c>
      <c r="E36" s="480"/>
      <c r="F36" s="62">
        <v>0.37</v>
      </c>
      <c r="G36" s="37">
        <v>10</v>
      </c>
      <c r="H36" s="62">
        <v>3.7</v>
      </c>
      <c r="I36" s="62">
        <v>3.91</v>
      </c>
      <c r="J36" s="37">
        <v>132</v>
      </c>
      <c r="K36" s="37" t="s">
        <v>105</v>
      </c>
      <c r="L36" s="37" t="s">
        <v>45</v>
      </c>
      <c r="M36" s="38" t="s">
        <v>100</v>
      </c>
      <c r="N36" s="38"/>
      <c r="O36" s="37">
        <v>50</v>
      </c>
      <c r="P36" s="49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82"/>
      <c r="R36" s="482"/>
      <c r="S36" s="482"/>
      <c r="T36" s="48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110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488"/>
      <c r="B37" s="488"/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9"/>
      <c r="P37" s="485" t="s">
        <v>40</v>
      </c>
      <c r="Q37" s="486"/>
      <c r="R37" s="486"/>
      <c r="S37" s="486"/>
      <c r="T37" s="486"/>
      <c r="U37" s="486"/>
      <c r="V37" s="487"/>
      <c r="W37" s="42" t="s">
        <v>39</v>
      </c>
      <c r="X37" s="43">
        <f>IFERROR(X33/H33,"0")+IFERROR(X34/H34,"0")+IFERROR(X35/H35,"0")+IFERROR(X36/H36,"0")</f>
        <v>0</v>
      </c>
      <c r="Y37" s="43">
        <f>IFERROR(Y33/H33,"0")+IFERROR(Y34/H34,"0")+IFERROR(Y35/H35,"0")+IFERROR(Y36/H36,"0")</f>
        <v>0</v>
      </c>
      <c r="Z37" s="43">
        <f>IFERROR(IF(Z33="",0,Z33),"0")+IFERROR(IF(Z34="",0,Z34),"0")+IFERROR(IF(Z35="",0,Z35),"0")+IFERROR(IF(Z36="",0,Z36),"0")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88"/>
      <c r="B38" s="488"/>
      <c r="C38" s="488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9"/>
      <c r="P38" s="485" t="s">
        <v>40</v>
      </c>
      <c r="Q38" s="486"/>
      <c r="R38" s="486"/>
      <c r="S38" s="486"/>
      <c r="T38" s="486"/>
      <c r="U38" s="486"/>
      <c r="V38" s="487"/>
      <c r="W38" s="42" t="s">
        <v>0</v>
      </c>
      <c r="X38" s="43">
        <f>IFERROR(SUM(X33:X36),"0")</f>
        <v>0</v>
      </c>
      <c r="Y38" s="43">
        <f>IFERROR(SUM(Y33:Y36),"0")</f>
        <v>0</v>
      </c>
      <c r="Z38" s="42"/>
      <c r="AA38" s="67"/>
      <c r="AB38" s="67"/>
      <c r="AC38" s="67"/>
    </row>
    <row r="39" spans="1:68" ht="16.5" customHeight="1" x14ac:dyDescent="0.25">
      <c r="A39" s="478" t="s">
        <v>111</v>
      </c>
      <c r="B39" s="478"/>
      <c r="C39" s="478"/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65"/>
      <c r="AB39" s="65"/>
      <c r="AC39" s="79"/>
    </row>
    <row r="40" spans="1:68" ht="14.25" customHeight="1" x14ac:dyDescent="0.25">
      <c r="A40" s="479" t="s">
        <v>96</v>
      </c>
      <c r="B40" s="479"/>
      <c r="C40" s="479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79"/>
      <c r="P40" s="479"/>
      <c r="Q40" s="479"/>
      <c r="R40" s="479"/>
      <c r="S40" s="479"/>
      <c r="T40" s="479"/>
      <c r="U40" s="479"/>
      <c r="V40" s="479"/>
      <c r="W40" s="479"/>
      <c r="X40" s="479"/>
      <c r="Y40" s="479"/>
      <c r="Z40" s="479"/>
      <c r="AA40" s="66"/>
      <c r="AB40" s="66"/>
      <c r="AC40" s="80"/>
    </row>
    <row r="41" spans="1:68" ht="27" customHeight="1" x14ac:dyDescent="0.25">
      <c r="A41" s="63" t="s">
        <v>112</v>
      </c>
      <c r="B41" s="63" t="s">
        <v>113</v>
      </c>
      <c r="C41" s="36">
        <v>4301012030</v>
      </c>
      <c r="D41" s="480">
        <v>4680115885882</v>
      </c>
      <c r="E41" s="480"/>
      <c r="F41" s="62">
        <v>1.4</v>
      </c>
      <c r="G41" s="37">
        <v>8</v>
      </c>
      <c r="H41" s="62">
        <v>11.2</v>
      </c>
      <c r="I41" s="62">
        <v>11.635</v>
      </c>
      <c r="J41" s="37">
        <v>64</v>
      </c>
      <c r="K41" s="37" t="s">
        <v>101</v>
      </c>
      <c r="L41" s="37" t="s">
        <v>45</v>
      </c>
      <c r="M41" s="38" t="s">
        <v>104</v>
      </c>
      <c r="N41" s="38"/>
      <c r="O41" s="37">
        <v>50</v>
      </c>
      <c r="P41" s="4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82"/>
      <c r="R41" s="482"/>
      <c r="S41" s="482"/>
      <c r="T41" s="483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ref="Y41:Y46" si="0"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ref="BM41:BM46" si="1">IFERROR(X41*I41/H41,"0")</f>
        <v>0</v>
      </c>
      <c r="BN41" s="78">
        <f t="shared" ref="BN41:BN46" si="2">IFERROR(Y41*I41/H41,"0")</f>
        <v>0</v>
      </c>
      <c r="BO41" s="78">
        <f t="shared" ref="BO41:BO46" si="3">IFERROR(1/J41*(X41/H41),"0")</f>
        <v>0</v>
      </c>
      <c r="BP41" s="78">
        <f t="shared" ref="BP41:BP46" si="4">IFERROR(1/J41*(Y41/H41),"0")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4301011816</v>
      </c>
      <c r="D42" s="480">
        <v>4680115881426</v>
      </c>
      <c r="E42" s="480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101</v>
      </c>
      <c r="L42" s="37" t="s">
        <v>45</v>
      </c>
      <c r="M42" s="38" t="s">
        <v>100</v>
      </c>
      <c r="N42" s="38"/>
      <c r="O42" s="37">
        <v>50</v>
      </c>
      <c r="P42" s="4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82"/>
      <c r="R42" s="482"/>
      <c r="S42" s="482"/>
      <c r="T42" s="483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4301011386</v>
      </c>
      <c r="D43" s="480">
        <v>4680115880283</v>
      </c>
      <c r="E43" s="480"/>
      <c r="F43" s="62">
        <v>0.6</v>
      </c>
      <c r="G43" s="37">
        <v>8</v>
      </c>
      <c r="H43" s="62">
        <v>4.8</v>
      </c>
      <c r="I43" s="62">
        <v>5.01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45</v>
      </c>
      <c r="P43" s="4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82"/>
      <c r="R43" s="482"/>
      <c r="S43" s="482"/>
      <c r="T43" s="483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120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16.5" customHeight="1" x14ac:dyDescent="0.25">
      <c r="A44" s="63" t="s">
        <v>121</v>
      </c>
      <c r="B44" s="63" t="s">
        <v>122</v>
      </c>
      <c r="C44" s="36">
        <v>4301011806</v>
      </c>
      <c r="D44" s="480">
        <v>4680115881525</v>
      </c>
      <c r="E44" s="480"/>
      <c r="F44" s="62">
        <v>0.4</v>
      </c>
      <c r="G44" s="37">
        <v>10</v>
      </c>
      <c r="H44" s="62">
        <v>4</v>
      </c>
      <c r="I44" s="62">
        <v>4.21</v>
      </c>
      <c r="J44" s="37">
        <v>132</v>
      </c>
      <c r="K44" s="37" t="s">
        <v>105</v>
      </c>
      <c r="L44" s="37" t="s">
        <v>45</v>
      </c>
      <c r="M44" s="38" t="s">
        <v>100</v>
      </c>
      <c r="N44" s="38"/>
      <c r="O44" s="37">
        <v>50</v>
      </c>
      <c r="P44" s="4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82"/>
      <c r="R44" s="482"/>
      <c r="S44" s="482"/>
      <c r="T44" s="483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117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4301011589</v>
      </c>
      <c r="D45" s="480">
        <v>4680115885899</v>
      </c>
      <c r="E45" s="480"/>
      <c r="F45" s="62">
        <v>0.35</v>
      </c>
      <c r="G45" s="37">
        <v>6</v>
      </c>
      <c r="H45" s="62">
        <v>2.1</v>
      </c>
      <c r="I45" s="62">
        <v>2.2799999999999998</v>
      </c>
      <c r="J45" s="37">
        <v>182</v>
      </c>
      <c r="K45" s="37" t="s">
        <v>84</v>
      </c>
      <c r="L45" s="37" t="s">
        <v>45</v>
      </c>
      <c r="M45" s="38" t="s">
        <v>126</v>
      </c>
      <c r="N45" s="38"/>
      <c r="O45" s="37">
        <v>50</v>
      </c>
      <c r="P45" s="4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82"/>
      <c r="R45" s="482"/>
      <c r="S45" s="482"/>
      <c r="T45" s="483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08" t="s">
        <v>125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4301011801</v>
      </c>
      <c r="D46" s="480">
        <v>4680115881419</v>
      </c>
      <c r="E46" s="480"/>
      <c r="F46" s="62">
        <v>0.45</v>
      </c>
      <c r="G46" s="37">
        <v>10</v>
      </c>
      <c r="H46" s="62">
        <v>4.5</v>
      </c>
      <c r="I46" s="62">
        <v>4.71</v>
      </c>
      <c r="J46" s="37">
        <v>132</v>
      </c>
      <c r="K46" s="37" t="s">
        <v>105</v>
      </c>
      <c r="L46" s="37" t="s">
        <v>45</v>
      </c>
      <c r="M46" s="38" t="s">
        <v>100</v>
      </c>
      <c r="N46" s="38"/>
      <c r="O46" s="37">
        <v>50</v>
      </c>
      <c r="P46" s="5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82"/>
      <c r="R46" s="482"/>
      <c r="S46" s="482"/>
      <c r="T46" s="483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129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x14ac:dyDescent="0.2">
      <c r="A47" s="488"/>
      <c r="B47" s="488"/>
      <c r="C47" s="488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9"/>
      <c r="P47" s="485" t="s">
        <v>40</v>
      </c>
      <c r="Q47" s="486"/>
      <c r="R47" s="486"/>
      <c r="S47" s="486"/>
      <c r="T47" s="486"/>
      <c r="U47" s="486"/>
      <c r="V47" s="487"/>
      <c r="W47" s="42" t="s">
        <v>39</v>
      </c>
      <c r="X47" s="43">
        <f>IFERROR(X41/H41,"0")+IFERROR(X42/H42,"0")+IFERROR(X43/H43,"0")+IFERROR(X44/H44,"0")+IFERROR(X45/H45,"0")+IFERROR(X46/H46,"0")</f>
        <v>0</v>
      </c>
      <c r="Y47" s="43">
        <f>IFERROR(Y41/H41,"0")+IFERROR(Y42/H42,"0")+IFERROR(Y43/H43,"0")+IFERROR(Y44/H44,"0")+IFERROR(Y45/H45,"0")+IFERROR(Y46/H46,"0")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88"/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9"/>
      <c r="P48" s="485" t="s">
        <v>40</v>
      </c>
      <c r="Q48" s="486"/>
      <c r="R48" s="486"/>
      <c r="S48" s="486"/>
      <c r="T48" s="486"/>
      <c r="U48" s="486"/>
      <c r="V48" s="487"/>
      <c r="W48" s="42" t="s">
        <v>0</v>
      </c>
      <c r="X48" s="43">
        <f>IFERROR(SUM(X41:X46),"0")</f>
        <v>0</v>
      </c>
      <c r="Y48" s="43">
        <f>IFERROR(SUM(Y41:Y46),"0")</f>
        <v>0</v>
      </c>
      <c r="Z48" s="42"/>
      <c r="AA48" s="67"/>
      <c r="AB48" s="67"/>
      <c r="AC48" s="67"/>
    </row>
    <row r="49" spans="1:68" ht="14.25" customHeight="1" x14ac:dyDescent="0.25">
      <c r="A49" s="479" t="s">
        <v>130</v>
      </c>
      <c r="B49" s="479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79"/>
      <c r="V49" s="479"/>
      <c r="W49" s="479"/>
      <c r="X49" s="479"/>
      <c r="Y49" s="479"/>
      <c r="Z49" s="479"/>
      <c r="AA49" s="66"/>
      <c r="AB49" s="66"/>
      <c r="AC49" s="80"/>
    </row>
    <row r="50" spans="1:68" ht="16.5" customHeight="1" x14ac:dyDescent="0.25">
      <c r="A50" s="63" t="s">
        <v>131</v>
      </c>
      <c r="B50" s="63" t="s">
        <v>132</v>
      </c>
      <c r="C50" s="36">
        <v>4301020298</v>
      </c>
      <c r="D50" s="480">
        <v>4680115881440</v>
      </c>
      <c r="E50" s="480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101</v>
      </c>
      <c r="L50" s="37" t="s">
        <v>45</v>
      </c>
      <c r="M50" s="38" t="s">
        <v>100</v>
      </c>
      <c r="N50" s="38"/>
      <c r="O50" s="37">
        <v>50</v>
      </c>
      <c r="P50" s="5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82"/>
      <c r="R50" s="482"/>
      <c r="S50" s="482"/>
      <c r="T50" s="483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4301020228</v>
      </c>
      <c r="D51" s="480">
        <v>4680115882751</v>
      </c>
      <c r="E51" s="480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105</v>
      </c>
      <c r="L51" s="37" t="s">
        <v>45</v>
      </c>
      <c r="M51" s="38" t="s">
        <v>100</v>
      </c>
      <c r="N51" s="38"/>
      <c r="O51" s="37">
        <v>90</v>
      </c>
      <c r="P51" s="5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82"/>
      <c r="R51" s="482"/>
      <c r="S51" s="482"/>
      <c r="T51" s="483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4301020358</v>
      </c>
      <c r="D52" s="480">
        <v>4680115885950</v>
      </c>
      <c r="E52" s="480"/>
      <c r="F52" s="62">
        <v>0.37</v>
      </c>
      <c r="G52" s="37">
        <v>6</v>
      </c>
      <c r="H52" s="62">
        <v>2.2200000000000002</v>
      </c>
      <c r="I52" s="62">
        <v>2.4</v>
      </c>
      <c r="J52" s="37">
        <v>182</v>
      </c>
      <c r="K52" s="37" t="s">
        <v>84</v>
      </c>
      <c r="L52" s="37" t="s">
        <v>45</v>
      </c>
      <c r="M52" s="38" t="s">
        <v>104</v>
      </c>
      <c r="N52" s="38"/>
      <c r="O52" s="37">
        <v>50</v>
      </c>
      <c r="P52" s="5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82"/>
      <c r="R52" s="482"/>
      <c r="S52" s="482"/>
      <c r="T52" s="483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4301020296</v>
      </c>
      <c r="D53" s="480">
        <v>4680115881433</v>
      </c>
      <c r="E53" s="480"/>
      <c r="F53" s="62">
        <v>0.45</v>
      </c>
      <c r="G53" s="37">
        <v>6</v>
      </c>
      <c r="H53" s="62">
        <v>2.7</v>
      </c>
      <c r="I53" s="62">
        <v>2.88</v>
      </c>
      <c r="J53" s="37">
        <v>182</v>
      </c>
      <c r="K53" s="37" t="s">
        <v>84</v>
      </c>
      <c r="L53" s="37" t="s">
        <v>45</v>
      </c>
      <c r="M53" s="38" t="s">
        <v>100</v>
      </c>
      <c r="N53" s="38"/>
      <c r="O53" s="37">
        <v>50</v>
      </c>
      <c r="P53" s="5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82"/>
      <c r="R53" s="482"/>
      <c r="S53" s="482"/>
      <c r="T53" s="483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x14ac:dyDescent="0.2">
      <c r="A54" s="488"/>
      <c r="B54" s="488"/>
      <c r="C54" s="488"/>
      <c r="D54" s="488"/>
      <c r="E54" s="488"/>
      <c r="F54" s="488"/>
      <c r="G54" s="488"/>
      <c r="H54" s="488"/>
      <c r="I54" s="488"/>
      <c r="J54" s="488"/>
      <c r="K54" s="488"/>
      <c r="L54" s="488"/>
      <c r="M54" s="488"/>
      <c r="N54" s="488"/>
      <c r="O54" s="489"/>
      <c r="P54" s="485" t="s">
        <v>40</v>
      </c>
      <c r="Q54" s="486"/>
      <c r="R54" s="486"/>
      <c r="S54" s="486"/>
      <c r="T54" s="486"/>
      <c r="U54" s="486"/>
      <c r="V54" s="487"/>
      <c r="W54" s="42" t="s">
        <v>39</v>
      </c>
      <c r="X54" s="43">
        <f>IFERROR(X50/H50,"0")+IFERROR(X51/H51,"0")+IFERROR(X52/H52,"0")+IFERROR(X53/H53,"0")</f>
        <v>0</v>
      </c>
      <c r="Y54" s="43">
        <f>IFERROR(Y50/H50,"0")+IFERROR(Y51/H51,"0")+IFERROR(Y52/H52,"0")+IFERROR(Y53/H53,"0")</f>
        <v>0</v>
      </c>
      <c r="Z54" s="43">
        <f>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88"/>
      <c r="B55" s="488"/>
      <c r="C55" s="488"/>
      <c r="D55" s="488"/>
      <c r="E55" s="488"/>
      <c r="F55" s="488"/>
      <c r="G55" s="488"/>
      <c r="H55" s="488"/>
      <c r="I55" s="488"/>
      <c r="J55" s="488"/>
      <c r="K55" s="488"/>
      <c r="L55" s="488"/>
      <c r="M55" s="488"/>
      <c r="N55" s="488"/>
      <c r="O55" s="489"/>
      <c r="P55" s="485" t="s">
        <v>40</v>
      </c>
      <c r="Q55" s="486"/>
      <c r="R55" s="486"/>
      <c r="S55" s="486"/>
      <c r="T55" s="486"/>
      <c r="U55" s="486"/>
      <c r="V55" s="487"/>
      <c r="W55" s="42" t="s">
        <v>0</v>
      </c>
      <c r="X55" s="43">
        <f>IFERROR(SUM(X50:X53),"0")</f>
        <v>0</v>
      </c>
      <c r="Y55" s="43">
        <f>IFERROR(SUM(Y50:Y53),"0")</f>
        <v>0</v>
      </c>
      <c r="Z55" s="42"/>
      <c r="AA55" s="67"/>
      <c r="AB55" s="67"/>
      <c r="AC55" s="67"/>
    </row>
    <row r="56" spans="1:68" ht="14.25" customHeight="1" x14ac:dyDescent="0.25">
      <c r="A56" s="479" t="s">
        <v>141</v>
      </c>
      <c r="B56" s="479"/>
      <c r="C56" s="479"/>
      <c r="D56" s="479"/>
      <c r="E56" s="479"/>
      <c r="F56" s="479"/>
      <c r="G56" s="479"/>
      <c r="H56" s="479"/>
      <c r="I56" s="479"/>
      <c r="J56" s="479"/>
      <c r="K56" s="479"/>
      <c r="L56" s="479"/>
      <c r="M56" s="479"/>
      <c r="N56" s="479"/>
      <c r="O56" s="479"/>
      <c r="P56" s="479"/>
      <c r="Q56" s="479"/>
      <c r="R56" s="479"/>
      <c r="S56" s="479"/>
      <c r="T56" s="479"/>
      <c r="U56" s="479"/>
      <c r="V56" s="479"/>
      <c r="W56" s="479"/>
      <c r="X56" s="479"/>
      <c r="Y56" s="479"/>
      <c r="Z56" s="479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4301060455</v>
      </c>
      <c r="D57" s="480">
        <v>4680115881532</v>
      </c>
      <c r="E57" s="480"/>
      <c r="F57" s="62">
        <v>1.3</v>
      </c>
      <c r="G57" s="37">
        <v>6</v>
      </c>
      <c r="H57" s="62">
        <v>7.8</v>
      </c>
      <c r="I57" s="62">
        <v>8.2349999999999994</v>
      </c>
      <c r="J57" s="37">
        <v>64</v>
      </c>
      <c r="K57" s="37" t="s">
        <v>101</v>
      </c>
      <c r="L57" s="37" t="s">
        <v>45</v>
      </c>
      <c r="M57" s="38" t="s">
        <v>126</v>
      </c>
      <c r="N57" s="38"/>
      <c r="O57" s="37">
        <v>30</v>
      </c>
      <c r="P57" s="5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82"/>
      <c r="R57" s="482"/>
      <c r="S57" s="482"/>
      <c r="T57" s="48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4301060351</v>
      </c>
      <c r="D58" s="480">
        <v>4680115881464</v>
      </c>
      <c r="E58" s="480"/>
      <c r="F58" s="62">
        <v>0.4</v>
      </c>
      <c r="G58" s="37">
        <v>6</v>
      </c>
      <c r="H58" s="62">
        <v>2.4</v>
      </c>
      <c r="I58" s="62">
        <v>2.61</v>
      </c>
      <c r="J58" s="37">
        <v>132</v>
      </c>
      <c r="K58" s="37" t="s">
        <v>105</v>
      </c>
      <c r="L58" s="37" t="s">
        <v>45</v>
      </c>
      <c r="M58" s="38" t="s">
        <v>104</v>
      </c>
      <c r="N58" s="38"/>
      <c r="O58" s="37">
        <v>30</v>
      </c>
      <c r="P58" s="5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82"/>
      <c r="R58" s="482"/>
      <c r="S58" s="482"/>
      <c r="T58" s="48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488"/>
      <c r="B59" s="488"/>
      <c r="C59" s="488"/>
      <c r="D59" s="488"/>
      <c r="E59" s="488"/>
      <c r="F59" s="488"/>
      <c r="G59" s="488"/>
      <c r="H59" s="488"/>
      <c r="I59" s="488"/>
      <c r="J59" s="488"/>
      <c r="K59" s="488"/>
      <c r="L59" s="488"/>
      <c r="M59" s="488"/>
      <c r="N59" s="488"/>
      <c r="O59" s="489"/>
      <c r="P59" s="485" t="s">
        <v>40</v>
      </c>
      <c r="Q59" s="486"/>
      <c r="R59" s="486"/>
      <c r="S59" s="486"/>
      <c r="T59" s="486"/>
      <c r="U59" s="486"/>
      <c r="V59" s="4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88"/>
      <c r="B60" s="488"/>
      <c r="C60" s="488"/>
      <c r="D60" s="488"/>
      <c r="E60" s="488"/>
      <c r="F60" s="488"/>
      <c r="G60" s="488"/>
      <c r="H60" s="488"/>
      <c r="I60" s="488"/>
      <c r="J60" s="488"/>
      <c r="K60" s="488"/>
      <c r="L60" s="488"/>
      <c r="M60" s="488"/>
      <c r="N60" s="488"/>
      <c r="O60" s="489"/>
      <c r="P60" s="485" t="s">
        <v>40</v>
      </c>
      <c r="Q60" s="486"/>
      <c r="R60" s="486"/>
      <c r="S60" s="486"/>
      <c r="T60" s="486"/>
      <c r="U60" s="486"/>
      <c r="V60" s="4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478" t="s">
        <v>148</v>
      </c>
      <c r="B61" s="478"/>
      <c r="C61" s="478"/>
      <c r="D61" s="478"/>
      <c r="E61" s="478"/>
      <c r="F61" s="478"/>
      <c r="G61" s="478"/>
      <c r="H61" s="478"/>
      <c r="I61" s="478"/>
      <c r="J61" s="478"/>
      <c r="K61" s="478"/>
      <c r="L61" s="478"/>
      <c r="M61" s="478"/>
      <c r="N61" s="478"/>
      <c r="O61" s="478"/>
      <c r="P61" s="478"/>
      <c r="Q61" s="478"/>
      <c r="R61" s="478"/>
      <c r="S61" s="478"/>
      <c r="T61" s="478"/>
      <c r="U61" s="478"/>
      <c r="V61" s="478"/>
      <c r="W61" s="478"/>
      <c r="X61" s="478"/>
      <c r="Y61" s="478"/>
      <c r="Z61" s="478"/>
      <c r="AA61" s="65"/>
      <c r="AB61" s="65"/>
      <c r="AC61" s="79"/>
    </row>
    <row r="62" spans="1:68" ht="14.25" customHeight="1" x14ac:dyDescent="0.25">
      <c r="A62" s="479" t="s">
        <v>96</v>
      </c>
      <c r="B62" s="479"/>
      <c r="C62" s="479"/>
      <c r="D62" s="479"/>
      <c r="E62" s="479"/>
      <c r="F62" s="479"/>
      <c r="G62" s="479"/>
      <c r="H62" s="479"/>
      <c r="I62" s="479"/>
      <c r="J62" s="479"/>
      <c r="K62" s="479"/>
      <c r="L62" s="479"/>
      <c r="M62" s="479"/>
      <c r="N62" s="479"/>
      <c r="O62" s="479"/>
      <c r="P62" s="479"/>
      <c r="Q62" s="479"/>
      <c r="R62" s="479"/>
      <c r="S62" s="479"/>
      <c r="T62" s="479"/>
      <c r="U62" s="479"/>
      <c r="V62" s="479"/>
      <c r="W62" s="479"/>
      <c r="X62" s="479"/>
      <c r="Y62" s="479"/>
      <c r="Z62" s="479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4301011468</v>
      </c>
      <c r="D63" s="480">
        <v>4680115881327</v>
      </c>
      <c r="E63" s="480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101</v>
      </c>
      <c r="L63" s="37" t="s">
        <v>45</v>
      </c>
      <c r="M63" s="38" t="s">
        <v>126</v>
      </c>
      <c r="N63" s="38"/>
      <c r="O63" s="37">
        <v>50</v>
      </c>
      <c r="P63" s="5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82"/>
      <c r="R63" s="482"/>
      <c r="S63" s="482"/>
      <c r="T63" s="48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4" t="s">
        <v>151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152</v>
      </c>
      <c r="B64" s="63" t="s">
        <v>153</v>
      </c>
      <c r="C64" s="36">
        <v>4301011476</v>
      </c>
      <c r="D64" s="480">
        <v>4680115881518</v>
      </c>
      <c r="E64" s="480"/>
      <c r="F64" s="62">
        <v>0.4</v>
      </c>
      <c r="G64" s="37">
        <v>10</v>
      </c>
      <c r="H64" s="62">
        <v>4</v>
      </c>
      <c r="I64" s="62">
        <v>4.21</v>
      </c>
      <c r="J64" s="37">
        <v>132</v>
      </c>
      <c r="K64" s="37" t="s">
        <v>105</v>
      </c>
      <c r="L64" s="37" t="s">
        <v>45</v>
      </c>
      <c r="M64" s="38" t="s">
        <v>104</v>
      </c>
      <c r="N64" s="38"/>
      <c r="O64" s="37">
        <v>50</v>
      </c>
      <c r="P64" s="5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82"/>
      <c r="R64" s="482"/>
      <c r="S64" s="482"/>
      <c r="T64" s="48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6" t="s">
        <v>151</v>
      </c>
      <c r="AG64" s="78"/>
      <c r="AJ64" s="84" t="s">
        <v>45</v>
      </c>
      <c r="AK64" s="84">
        <v>0</v>
      </c>
      <c r="BB64" s="127" t="s">
        <v>67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488"/>
      <c r="B65" s="488"/>
      <c r="C65" s="488"/>
      <c r="D65" s="488"/>
      <c r="E65" s="488"/>
      <c r="F65" s="488"/>
      <c r="G65" s="488"/>
      <c r="H65" s="488"/>
      <c r="I65" s="488"/>
      <c r="J65" s="488"/>
      <c r="K65" s="488"/>
      <c r="L65" s="488"/>
      <c r="M65" s="488"/>
      <c r="N65" s="488"/>
      <c r="O65" s="489"/>
      <c r="P65" s="485" t="s">
        <v>40</v>
      </c>
      <c r="Q65" s="486"/>
      <c r="R65" s="486"/>
      <c r="S65" s="486"/>
      <c r="T65" s="486"/>
      <c r="U65" s="486"/>
      <c r="V65" s="487"/>
      <c r="W65" s="42" t="s">
        <v>39</v>
      </c>
      <c r="X65" s="43">
        <f>IFERROR(X63/H63,"0")+IFERROR(X64/H64,"0")</f>
        <v>0</v>
      </c>
      <c r="Y65" s="43">
        <f>IFERROR(Y63/H63,"0")+IFERROR(Y64/H64,"0")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88"/>
      <c r="B66" s="488"/>
      <c r="C66" s="488"/>
      <c r="D66" s="488"/>
      <c r="E66" s="488"/>
      <c r="F66" s="488"/>
      <c r="G66" s="488"/>
      <c r="H66" s="488"/>
      <c r="I66" s="488"/>
      <c r="J66" s="488"/>
      <c r="K66" s="488"/>
      <c r="L66" s="488"/>
      <c r="M66" s="488"/>
      <c r="N66" s="488"/>
      <c r="O66" s="489"/>
      <c r="P66" s="485" t="s">
        <v>40</v>
      </c>
      <c r="Q66" s="486"/>
      <c r="R66" s="486"/>
      <c r="S66" s="486"/>
      <c r="T66" s="486"/>
      <c r="U66" s="486"/>
      <c r="V66" s="487"/>
      <c r="W66" s="42" t="s">
        <v>0</v>
      </c>
      <c r="X66" s="43">
        <f>IFERROR(SUM(X63:X64),"0")</f>
        <v>0</v>
      </c>
      <c r="Y66" s="43">
        <f>IFERROR(SUM(Y63:Y64),"0")</f>
        <v>0</v>
      </c>
      <c r="Z66" s="42"/>
      <c r="AA66" s="67"/>
      <c r="AB66" s="67"/>
      <c r="AC66" s="67"/>
    </row>
    <row r="67" spans="1:68" ht="14.25" customHeight="1" x14ac:dyDescent="0.25">
      <c r="A67" s="479" t="s">
        <v>79</v>
      </c>
      <c r="B67" s="479"/>
      <c r="C67" s="479"/>
      <c r="D67" s="479"/>
      <c r="E67" s="479"/>
      <c r="F67" s="479"/>
      <c r="G67" s="479"/>
      <c r="H67" s="479"/>
      <c r="I67" s="479"/>
      <c r="J67" s="479"/>
      <c r="K67" s="479"/>
      <c r="L67" s="479"/>
      <c r="M67" s="479"/>
      <c r="N67" s="479"/>
      <c r="O67" s="479"/>
      <c r="P67" s="479"/>
      <c r="Q67" s="479"/>
      <c r="R67" s="479"/>
      <c r="S67" s="479"/>
      <c r="T67" s="479"/>
      <c r="U67" s="479"/>
      <c r="V67" s="479"/>
      <c r="W67" s="479"/>
      <c r="X67" s="479"/>
      <c r="Y67" s="479"/>
      <c r="Z67" s="479"/>
      <c r="AA67" s="66"/>
      <c r="AB67" s="66"/>
      <c r="AC67" s="80"/>
    </row>
    <row r="68" spans="1:68" ht="16.5" customHeight="1" x14ac:dyDescent="0.25">
      <c r="A68" s="63" t="s">
        <v>154</v>
      </c>
      <c r="B68" s="63" t="s">
        <v>155</v>
      </c>
      <c r="C68" s="36">
        <v>4301051437</v>
      </c>
      <c r="D68" s="480">
        <v>4607091386967</v>
      </c>
      <c r="E68" s="480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104</v>
      </c>
      <c r="N68" s="38"/>
      <c r="O68" s="37">
        <v>45</v>
      </c>
      <c r="P68" s="5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82"/>
      <c r="R68" s="482"/>
      <c r="S68" s="482"/>
      <c r="T68" s="48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154</v>
      </c>
      <c r="B69" s="63" t="s">
        <v>157</v>
      </c>
      <c r="C69" s="36">
        <v>4301051712</v>
      </c>
      <c r="D69" s="480">
        <v>4607091386967</v>
      </c>
      <c r="E69" s="480"/>
      <c r="F69" s="62">
        <v>1.35</v>
      </c>
      <c r="G69" s="37">
        <v>6</v>
      </c>
      <c r="H69" s="62">
        <v>8.1</v>
      </c>
      <c r="I69" s="62">
        <v>8.6189999999999998</v>
      </c>
      <c r="J69" s="37">
        <v>64</v>
      </c>
      <c r="K69" s="37" t="s">
        <v>101</v>
      </c>
      <c r="L69" s="37" t="s">
        <v>45</v>
      </c>
      <c r="M69" s="38" t="s">
        <v>126</v>
      </c>
      <c r="N69" s="38"/>
      <c r="O69" s="37">
        <v>45</v>
      </c>
      <c r="P69" s="510" t="s">
        <v>158</v>
      </c>
      <c r="Q69" s="482"/>
      <c r="R69" s="482"/>
      <c r="S69" s="482"/>
      <c r="T69" s="48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IFERROR(IF(Y69=0,"",ROUNDUP(Y69/H69,0)*0.01898),"")</f>
        <v/>
      </c>
      <c r="AA69" s="68" t="s">
        <v>45</v>
      </c>
      <c r="AB69" s="69" t="s">
        <v>45</v>
      </c>
      <c r="AC69" s="130" t="s">
        <v>156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159</v>
      </c>
      <c r="B70" s="63" t="s">
        <v>160</v>
      </c>
      <c r="C70" s="36">
        <v>4301051718</v>
      </c>
      <c r="D70" s="480">
        <v>4607091385731</v>
      </c>
      <c r="E70" s="480"/>
      <c r="F70" s="62">
        <v>0.45</v>
      </c>
      <c r="G70" s="37">
        <v>6</v>
      </c>
      <c r="H70" s="62">
        <v>2.7</v>
      </c>
      <c r="I70" s="62">
        <v>2.952</v>
      </c>
      <c r="J70" s="37">
        <v>182</v>
      </c>
      <c r="K70" s="37" t="s">
        <v>84</v>
      </c>
      <c r="L70" s="37" t="s">
        <v>45</v>
      </c>
      <c r="M70" s="38" t="s">
        <v>126</v>
      </c>
      <c r="N70" s="38"/>
      <c r="O70" s="37">
        <v>45</v>
      </c>
      <c r="P70" s="5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82"/>
      <c r="R70" s="482"/>
      <c r="S70" s="482"/>
      <c r="T70" s="48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32" t="s">
        <v>156</v>
      </c>
      <c r="AG70" s="78"/>
      <c r="AJ70" s="84" t="s">
        <v>45</v>
      </c>
      <c r="AK70" s="84">
        <v>0</v>
      </c>
      <c r="BB70" s="133" t="s">
        <v>67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16.5" customHeight="1" x14ac:dyDescent="0.25">
      <c r="A71" s="63" t="s">
        <v>161</v>
      </c>
      <c r="B71" s="63" t="s">
        <v>162</v>
      </c>
      <c r="C71" s="36">
        <v>4301051438</v>
      </c>
      <c r="D71" s="480">
        <v>4680115880894</v>
      </c>
      <c r="E71" s="480"/>
      <c r="F71" s="62">
        <v>0.33</v>
      </c>
      <c r="G71" s="37">
        <v>6</v>
      </c>
      <c r="H71" s="62">
        <v>1.98</v>
      </c>
      <c r="I71" s="62">
        <v>2.238</v>
      </c>
      <c r="J71" s="37">
        <v>182</v>
      </c>
      <c r="K71" s="37" t="s">
        <v>84</v>
      </c>
      <c r="L71" s="37" t="s">
        <v>45</v>
      </c>
      <c r="M71" s="38" t="s">
        <v>104</v>
      </c>
      <c r="N71" s="38"/>
      <c r="O71" s="37">
        <v>45</v>
      </c>
      <c r="P71" s="5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82"/>
      <c r="R71" s="482"/>
      <c r="S71" s="482"/>
      <c r="T71" s="48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IFERROR(IF(Y71=0,"",ROUNDUP(Y71/H71,0)*0.00651),"")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16.5" customHeight="1" x14ac:dyDescent="0.25">
      <c r="A72" s="63" t="s">
        <v>164</v>
      </c>
      <c r="B72" s="63" t="s">
        <v>165</v>
      </c>
      <c r="C72" s="36">
        <v>4301051687</v>
      </c>
      <c r="D72" s="480">
        <v>4680115880214</v>
      </c>
      <c r="E72" s="480"/>
      <c r="F72" s="62">
        <v>0.45</v>
      </c>
      <c r="G72" s="37">
        <v>4</v>
      </c>
      <c r="H72" s="62">
        <v>1.8</v>
      </c>
      <c r="I72" s="62">
        <v>2.032</v>
      </c>
      <c r="J72" s="37">
        <v>182</v>
      </c>
      <c r="K72" s="37" t="s">
        <v>84</v>
      </c>
      <c r="L72" s="37" t="s">
        <v>45</v>
      </c>
      <c r="M72" s="38" t="s">
        <v>104</v>
      </c>
      <c r="N72" s="38"/>
      <c r="O72" s="37">
        <v>45</v>
      </c>
      <c r="P72" s="51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82"/>
      <c r="R72" s="482"/>
      <c r="S72" s="482"/>
      <c r="T72" s="483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IFERROR(IF(Y72=0,"",ROUNDUP(Y72/H72,0)*0.00651),"")</f>
        <v/>
      </c>
      <c r="AA72" s="68" t="s">
        <v>45</v>
      </c>
      <c r="AB72" s="69" t="s">
        <v>45</v>
      </c>
      <c r="AC72" s="136" t="s">
        <v>163</v>
      </c>
      <c r="AG72" s="78"/>
      <c r="AJ72" s="84" t="s">
        <v>45</v>
      </c>
      <c r="AK72" s="84">
        <v>0</v>
      </c>
      <c r="BB72" s="137" t="s">
        <v>67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x14ac:dyDescent="0.2">
      <c r="A73" s="488"/>
      <c r="B73" s="488"/>
      <c r="C73" s="488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9"/>
      <c r="P73" s="485" t="s">
        <v>40</v>
      </c>
      <c r="Q73" s="486"/>
      <c r="R73" s="486"/>
      <c r="S73" s="486"/>
      <c r="T73" s="486"/>
      <c r="U73" s="486"/>
      <c r="V73" s="487"/>
      <c r="W73" s="42" t="s">
        <v>39</v>
      </c>
      <c r="X73" s="43">
        <f>IFERROR(X68/H68,"0")+IFERROR(X69/H69,"0")+IFERROR(X70/H70,"0")+IFERROR(X71/H71,"0")+IFERROR(X72/H72,"0")</f>
        <v>0</v>
      </c>
      <c r="Y73" s="43">
        <f>IFERROR(Y68/H68,"0")+IFERROR(Y69/H69,"0")+IFERROR(Y70/H70,"0")+IFERROR(Y71/H71,"0")+IFERROR(Y72/H72,"0")</f>
        <v>0</v>
      </c>
      <c r="Z73" s="43">
        <f>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88"/>
      <c r="B74" s="488"/>
      <c r="C74" s="488"/>
      <c r="D74" s="488"/>
      <c r="E74" s="488"/>
      <c r="F74" s="488"/>
      <c r="G74" s="488"/>
      <c r="H74" s="488"/>
      <c r="I74" s="488"/>
      <c r="J74" s="488"/>
      <c r="K74" s="488"/>
      <c r="L74" s="488"/>
      <c r="M74" s="488"/>
      <c r="N74" s="488"/>
      <c r="O74" s="489"/>
      <c r="P74" s="485" t="s">
        <v>40</v>
      </c>
      <c r="Q74" s="486"/>
      <c r="R74" s="486"/>
      <c r="S74" s="486"/>
      <c r="T74" s="486"/>
      <c r="U74" s="486"/>
      <c r="V74" s="487"/>
      <c r="W74" s="42" t="s">
        <v>0</v>
      </c>
      <c r="X74" s="43">
        <f>IFERROR(SUM(X68:X72),"0")</f>
        <v>0</v>
      </c>
      <c r="Y74" s="43">
        <f>IFERROR(SUM(Y68:Y72),"0")</f>
        <v>0</v>
      </c>
      <c r="Z74" s="42"/>
      <c r="AA74" s="67"/>
      <c r="AB74" s="67"/>
      <c r="AC74" s="67"/>
    </row>
    <row r="75" spans="1:68" ht="16.5" customHeight="1" x14ac:dyDescent="0.25">
      <c r="A75" s="478" t="s">
        <v>166</v>
      </c>
      <c r="B75" s="478"/>
      <c r="C75" s="478"/>
      <c r="D75" s="478"/>
      <c r="E75" s="478"/>
      <c r="F75" s="478"/>
      <c r="G75" s="478"/>
      <c r="H75" s="478"/>
      <c r="I75" s="478"/>
      <c r="J75" s="478"/>
      <c r="K75" s="478"/>
      <c r="L75" s="478"/>
      <c r="M75" s="478"/>
      <c r="N75" s="478"/>
      <c r="O75" s="478"/>
      <c r="P75" s="478"/>
      <c r="Q75" s="478"/>
      <c r="R75" s="478"/>
      <c r="S75" s="478"/>
      <c r="T75" s="478"/>
      <c r="U75" s="478"/>
      <c r="V75" s="478"/>
      <c r="W75" s="478"/>
      <c r="X75" s="478"/>
      <c r="Y75" s="478"/>
      <c r="Z75" s="478"/>
      <c r="AA75" s="65"/>
      <c r="AB75" s="65"/>
      <c r="AC75" s="79"/>
    </row>
    <row r="76" spans="1:68" ht="14.25" customHeight="1" x14ac:dyDescent="0.25">
      <c r="A76" s="479" t="s">
        <v>96</v>
      </c>
      <c r="B76" s="479"/>
      <c r="C76" s="479"/>
      <c r="D76" s="479"/>
      <c r="E76" s="479"/>
      <c r="F76" s="479"/>
      <c r="G76" s="479"/>
      <c r="H76" s="479"/>
      <c r="I76" s="479"/>
      <c r="J76" s="479"/>
      <c r="K76" s="479"/>
      <c r="L76" s="479"/>
      <c r="M76" s="479"/>
      <c r="N76" s="479"/>
      <c r="O76" s="479"/>
      <c r="P76" s="479"/>
      <c r="Q76" s="479"/>
      <c r="R76" s="479"/>
      <c r="S76" s="479"/>
      <c r="T76" s="479"/>
      <c r="U76" s="479"/>
      <c r="V76" s="479"/>
      <c r="W76" s="479"/>
      <c r="X76" s="479"/>
      <c r="Y76" s="479"/>
      <c r="Z76" s="479"/>
      <c r="AA76" s="66"/>
      <c r="AB76" s="66"/>
      <c r="AC76" s="80"/>
    </row>
    <row r="77" spans="1:68" ht="16.5" customHeight="1" x14ac:dyDescent="0.25">
      <c r="A77" s="63" t="s">
        <v>167</v>
      </c>
      <c r="B77" s="63" t="s">
        <v>168</v>
      </c>
      <c r="C77" s="36">
        <v>4301011514</v>
      </c>
      <c r="D77" s="480">
        <v>4680115882133</v>
      </c>
      <c r="E77" s="480"/>
      <c r="F77" s="62">
        <v>1.35</v>
      </c>
      <c r="G77" s="37">
        <v>8</v>
      </c>
      <c r="H77" s="62">
        <v>10.8</v>
      </c>
      <c r="I77" s="62">
        <v>11.234999999999999</v>
      </c>
      <c r="J77" s="37">
        <v>64</v>
      </c>
      <c r="K77" s="37" t="s">
        <v>101</v>
      </c>
      <c r="L77" s="37" t="s">
        <v>45</v>
      </c>
      <c r="M77" s="38" t="s">
        <v>100</v>
      </c>
      <c r="N77" s="38"/>
      <c r="O77" s="37">
        <v>50</v>
      </c>
      <c r="P77" s="5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82"/>
      <c r="R77" s="482"/>
      <c r="S77" s="482"/>
      <c r="T77" s="48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38" t="s">
        <v>169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170</v>
      </c>
      <c r="B78" s="63" t="s">
        <v>171</v>
      </c>
      <c r="C78" s="36">
        <v>4301011415</v>
      </c>
      <c r="D78" s="480">
        <v>4680115880429</v>
      </c>
      <c r="E78" s="480"/>
      <c r="F78" s="62">
        <v>0.45</v>
      </c>
      <c r="G78" s="37">
        <v>10</v>
      </c>
      <c r="H78" s="62">
        <v>4.5</v>
      </c>
      <c r="I78" s="62">
        <v>4.71</v>
      </c>
      <c r="J78" s="37">
        <v>132</v>
      </c>
      <c r="K78" s="37" t="s">
        <v>105</v>
      </c>
      <c r="L78" s="37" t="s">
        <v>45</v>
      </c>
      <c r="M78" s="38" t="s">
        <v>104</v>
      </c>
      <c r="N78" s="38"/>
      <c r="O78" s="37">
        <v>50</v>
      </c>
      <c r="P78" s="5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82"/>
      <c r="R78" s="482"/>
      <c r="S78" s="482"/>
      <c r="T78" s="48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0" t="s">
        <v>169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16.5" customHeight="1" x14ac:dyDescent="0.25">
      <c r="A79" s="63" t="s">
        <v>172</v>
      </c>
      <c r="B79" s="63" t="s">
        <v>173</v>
      </c>
      <c r="C79" s="36">
        <v>4301011462</v>
      </c>
      <c r="D79" s="480">
        <v>4680115881457</v>
      </c>
      <c r="E79" s="480"/>
      <c r="F79" s="62">
        <v>0.75</v>
      </c>
      <c r="G79" s="37">
        <v>6</v>
      </c>
      <c r="H79" s="62">
        <v>4.5</v>
      </c>
      <c r="I79" s="62">
        <v>4.71</v>
      </c>
      <c r="J79" s="37">
        <v>132</v>
      </c>
      <c r="K79" s="37" t="s">
        <v>105</v>
      </c>
      <c r="L79" s="37" t="s">
        <v>45</v>
      </c>
      <c r="M79" s="38" t="s">
        <v>104</v>
      </c>
      <c r="N79" s="38"/>
      <c r="O79" s="37">
        <v>50</v>
      </c>
      <c r="P79" s="5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82"/>
      <c r="R79" s="482"/>
      <c r="S79" s="482"/>
      <c r="T79" s="483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2" t="s">
        <v>169</v>
      </c>
      <c r="AG79" s="78"/>
      <c r="AJ79" s="84" t="s">
        <v>45</v>
      </c>
      <c r="AK79" s="84">
        <v>0</v>
      </c>
      <c r="BB79" s="143" t="s">
        <v>67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488"/>
      <c r="B80" s="488"/>
      <c r="C80" s="488"/>
      <c r="D80" s="488"/>
      <c r="E80" s="488"/>
      <c r="F80" s="488"/>
      <c r="G80" s="488"/>
      <c r="H80" s="488"/>
      <c r="I80" s="488"/>
      <c r="J80" s="488"/>
      <c r="K80" s="488"/>
      <c r="L80" s="488"/>
      <c r="M80" s="488"/>
      <c r="N80" s="488"/>
      <c r="O80" s="489"/>
      <c r="P80" s="485" t="s">
        <v>40</v>
      </c>
      <c r="Q80" s="486"/>
      <c r="R80" s="486"/>
      <c r="S80" s="486"/>
      <c r="T80" s="486"/>
      <c r="U80" s="486"/>
      <c r="V80" s="487"/>
      <c r="W80" s="42" t="s">
        <v>39</v>
      </c>
      <c r="X80" s="43">
        <f>IFERROR(X77/H77,"0")+IFERROR(X78/H78,"0")+IFERROR(X79/H79,"0")</f>
        <v>0</v>
      </c>
      <c r="Y80" s="43">
        <f>IFERROR(Y77/H77,"0")+IFERROR(Y78/H78,"0")+IFERROR(Y79/H79,"0")</f>
        <v>0</v>
      </c>
      <c r="Z80" s="43">
        <f>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488"/>
      <c r="B81" s="488"/>
      <c r="C81" s="488"/>
      <c r="D81" s="488"/>
      <c r="E81" s="488"/>
      <c r="F81" s="488"/>
      <c r="G81" s="488"/>
      <c r="H81" s="488"/>
      <c r="I81" s="488"/>
      <c r="J81" s="488"/>
      <c r="K81" s="488"/>
      <c r="L81" s="488"/>
      <c r="M81" s="488"/>
      <c r="N81" s="488"/>
      <c r="O81" s="489"/>
      <c r="P81" s="485" t="s">
        <v>40</v>
      </c>
      <c r="Q81" s="486"/>
      <c r="R81" s="486"/>
      <c r="S81" s="486"/>
      <c r="T81" s="486"/>
      <c r="U81" s="486"/>
      <c r="V81" s="487"/>
      <c r="W81" s="42" t="s">
        <v>0</v>
      </c>
      <c r="X81" s="43">
        <f>IFERROR(SUM(X77:X79),"0")</f>
        <v>0</v>
      </c>
      <c r="Y81" s="43">
        <f>IFERROR(SUM(Y77:Y79),"0")</f>
        <v>0</v>
      </c>
      <c r="Z81" s="42"/>
      <c r="AA81" s="67"/>
      <c r="AB81" s="67"/>
      <c r="AC81" s="67"/>
    </row>
    <row r="82" spans="1:68" ht="14.25" customHeight="1" x14ac:dyDescent="0.25">
      <c r="A82" s="479" t="s">
        <v>130</v>
      </c>
      <c r="B82" s="479"/>
      <c r="C82" s="479"/>
      <c r="D82" s="479"/>
      <c r="E82" s="479"/>
      <c r="F82" s="479"/>
      <c r="G82" s="479"/>
      <c r="H82" s="479"/>
      <c r="I82" s="479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  <c r="V82" s="479"/>
      <c r="W82" s="479"/>
      <c r="X82" s="479"/>
      <c r="Y82" s="479"/>
      <c r="Z82" s="479"/>
      <c r="AA82" s="66"/>
      <c r="AB82" s="66"/>
      <c r="AC82" s="80"/>
    </row>
    <row r="83" spans="1:68" ht="16.5" customHeight="1" x14ac:dyDescent="0.25">
      <c r="A83" s="63" t="s">
        <v>174</v>
      </c>
      <c r="B83" s="63" t="s">
        <v>175</v>
      </c>
      <c r="C83" s="36">
        <v>4301020345</v>
      </c>
      <c r="D83" s="480">
        <v>4680115881488</v>
      </c>
      <c r="E83" s="480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101</v>
      </c>
      <c r="L83" s="37" t="s">
        <v>45</v>
      </c>
      <c r="M83" s="38" t="s">
        <v>100</v>
      </c>
      <c r="N83" s="38"/>
      <c r="O83" s="37">
        <v>55</v>
      </c>
      <c r="P83" s="5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82"/>
      <c r="R83" s="482"/>
      <c r="S83" s="482"/>
      <c r="T83" s="48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4" t="s">
        <v>176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177</v>
      </c>
      <c r="B84" s="63" t="s">
        <v>178</v>
      </c>
      <c r="C84" s="36">
        <v>4301020346</v>
      </c>
      <c r="D84" s="480">
        <v>4680115882775</v>
      </c>
      <c r="E84" s="480"/>
      <c r="F84" s="62">
        <v>0.3</v>
      </c>
      <c r="G84" s="37">
        <v>8</v>
      </c>
      <c r="H84" s="62">
        <v>2.4</v>
      </c>
      <c r="I84" s="62">
        <v>2.5</v>
      </c>
      <c r="J84" s="37">
        <v>234</v>
      </c>
      <c r="K84" s="37" t="s">
        <v>179</v>
      </c>
      <c r="L84" s="37" t="s">
        <v>45</v>
      </c>
      <c r="M84" s="38" t="s">
        <v>100</v>
      </c>
      <c r="N84" s="38"/>
      <c r="O84" s="37">
        <v>55</v>
      </c>
      <c r="P84" s="5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82"/>
      <c r="R84" s="482"/>
      <c r="S84" s="482"/>
      <c r="T84" s="48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46" t="s">
        <v>176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180</v>
      </c>
      <c r="B85" s="63" t="s">
        <v>181</v>
      </c>
      <c r="C85" s="36">
        <v>4301020344</v>
      </c>
      <c r="D85" s="480">
        <v>4680115880658</v>
      </c>
      <c r="E85" s="480"/>
      <c r="F85" s="62">
        <v>0.4</v>
      </c>
      <c r="G85" s="37">
        <v>6</v>
      </c>
      <c r="H85" s="62">
        <v>2.4</v>
      </c>
      <c r="I85" s="62">
        <v>2.58</v>
      </c>
      <c r="J85" s="37">
        <v>182</v>
      </c>
      <c r="K85" s="37" t="s">
        <v>84</v>
      </c>
      <c r="L85" s="37" t="s">
        <v>45</v>
      </c>
      <c r="M85" s="38" t="s">
        <v>100</v>
      </c>
      <c r="N85" s="38"/>
      <c r="O85" s="37">
        <v>55</v>
      </c>
      <c r="P85" s="5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82"/>
      <c r="R85" s="482"/>
      <c r="S85" s="482"/>
      <c r="T85" s="48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IFERROR(IF(Y85=0,"",ROUNDUP(Y85/H85,0)*0.00651),"")</f>
        <v/>
      </c>
      <c r="AA85" s="68" t="s">
        <v>45</v>
      </c>
      <c r="AB85" s="69" t="s">
        <v>45</v>
      </c>
      <c r="AC85" s="148" t="s">
        <v>176</v>
      </c>
      <c r="AG85" s="78"/>
      <c r="AJ85" s="84" t="s">
        <v>45</v>
      </c>
      <c r="AK85" s="84">
        <v>0</v>
      </c>
      <c r="BB85" s="149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488"/>
      <c r="B86" s="488"/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9"/>
      <c r="P86" s="485" t="s">
        <v>40</v>
      </c>
      <c r="Q86" s="486"/>
      <c r="R86" s="486"/>
      <c r="S86" s="486"/>
      <c r="T86" s="486"/>
      <c r="U86" s="486"/>
      <c r="V86" s="487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88"/>
      <c r="B87" s="488"/>
      <c r="C87" s="488"/>
      <c r="D87" s="488"/>
      <c r="E87" s="488"/>
      <c r="F87" s="488"/>
      <c r="G87" s="488"/>
      <c r="H87" s="488"/>
      <c r="I87" s="488"/>
      <c r="J87" s="488"/>
      <c r="K87" s="488"/>
      <c r="L87" s="488"/>
      <c r="M87" s="488"/>
      <c r="N87" s="488"/>
      <c r="O87" s="489"/>
      <c r="P87" s="485" t="s">
        <v>40</v>
      </c>
      <c r="Q87" s="486"/>
      <c r="R87" s="486"/>
      <c r="S87" s="486"/>
      <c r="T87" s="486"/>
      <c r="U87" s="486"/>
      <c r="V87" s="487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4.25" customHeight="1" x14ac:dyDescent="0.25">
      <c r="A88" s="479" t="s">
        <v>79</v>
      </c>
      <c r="B88" s="479"/>
      <c r="C88" s="479"/>
      <c r="D88" s="479"/>
      <c r="E88" s="479"/>
      <c r="F88" s="479"/>
      <c r="G88" s="479"/>
      <c r="H88" s="479"/>
      <c r="I88" s="479"/>
      <c r="J88" s="479"/>
      <c r="K88" s="479"/>
      <c r="L88" s="479"/>
      <c r="M88" s="479"/>
      <c r="N88" s="479"/>
      <c r="O88" s="479"/>
      <c r="P88" s="479"/>
      <c r="Q88" s="479"/>
      <c r="R88" s="479"/>
      <c r="S88" s="479"/>
      <c r="T88" s="479"/>
      <c r="U88" s="479"/>
      <c r="V88" s="479"/>
      <c r="W88" s="479"/>
      <c r="X88" s="479"/>
      <c r="Y88" s="479"/>
      <c r="Z88" s="479"/>
      <c r="AA88" s="66"/>
      <c r="AB88" s="66"/>
      <c r="AC88" s="80"/>
    </row>
    <row r="89" spans="1:68" ht="16.5" customHeight="1" x14ac:dyDescent="0.25">
      <c r="A89" s="63" t="s">
        <v>182</v>
      </c>
      <c r="B89" s="63" t="s">
        <v>183</v>
      </c>
      <c r="C89" s="36">
        <v>4301051724</v>
      </c>
      <c r="D89" s="480">
        <v>4607091385168</v>
      </c>
      <c r="E89" s="480"/>
      <c r="F89" s="62">
        <v>1.35</v>
      </c>
      <c r="G89" s="37">
        <v>6</v>
      </c>
      <c r="H89" s="62">
        <v>8.1</v>
      </c>
      <c r="I89" s="62">
        <v>8.6129999999999995</v>
      </c>
      <c r="J89" s="37">
        <v>64</v>
      </c>
      <c r="K89" s="37" t="s">
        <v>101</v>
      </c>
      <c r="L89" s="37" t="s">
        <v>45</v>
      </c>
      <c r="M89" s="38" t="s">
        <v>126</v>
      </c>
      <c r="N89" s="38"/>
      <c r="O89" s="37">
        <v>45</v>
      </c>
      <c r="P89" s="5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82"/>
      <c r="R89" s="482"/>
      <c r="S89" s="482"/>
      <c r="T89" s="48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0" t="s">
        <v>184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185</v>
      </c>
      <c r="B90" s="63" t="s">
        <v>186</v>
      </c>
      <c r="C90" s="36">
        <v>4301051730</v>
      </c>
      <c r="D90" s="480">
        <v>4607091383256</v>
      </c>
      <c r="E90" s="480"/>
      <c r="F90" s="62">
        <v>0.33</v>
      </c>
      <c r="G90" s="37">
        <v>6</v>
      </c>
      <c r="H90" s="62">
        <v>1.98</v>
      </c>
      <c r="I90" s="62">
        <v>2.226</v>
      </c>
      <c r="J90" s="37">
        <v>182</v>
      </c>
      <c r="K90" s="37" t="s">
        <v>84</v>
      </c>
      <c r="L90" s="37" t="s">
        <v>45</v>
      </c>
      <c r="M90" s="38" t="s">
        <v>126</v>
      </c>
      <c r="N90" s="38"/>
      <c r="O90" s="37">
        <v>45</v>
      </c>
      <c r="P90" s="5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82"/>
      <c r="R90" s="482"/>
      <c r="S90" s="482"/>
      <c r="T90" s="48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52" t="s">
        <v>184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187</v>
      </c>
      <c r="B91" s="63" t="s">
        <v>188</v>
      </c>
      <c r="C91" s="36">
        <v>4301051721</v>
      </c>
      <c r="D91" s="480">
        <v>4607091385748</v>
      </c>
      <c r="E91" s="480"/>
      <c r="F91" s="62">
        <v>0.45</v>
      </c>
      <c r="G91" s="37">
        <v>6</v>
      </c>
      <c r="H91" s="62">
        <v>2.7</v>
      </c>
      <c r="I91" s="62">
        <v>2.952</v>
      </c>
      <c r="J91" s="37">
        <v>182</v>
      </c>
      <c r="K91" s="37" t="s">
        <v>84</v>
      </c>
      <c r="L91" s="37" t="s">
        <v>45</v>
      </c>
      <c r="M91" s="38" t="s">
        <v>126</v>
      </c>
      <c r="N91" s="38"/>
      <c r="O91" s="37">
        <v>45</v>
      </c>
      <c r="P91" s="52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82"/>
      <c r="R91" s="482"/>
      <c r="S91" s="482"/>
      <c r="T91" s="48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54" t="s">
        <v>184</v>
      </c>
      <c r="AG91" s="78"/>
      <c r="AJ91" s="84" t="s">
        <v>45</v>
      </c>
      <c r="AK91" s="84">
        <v>0</v>
      </c>
      <c r="BB91" s="155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488"/>
      <c r="B92" s="488"/>
      <c r="C92" s="488"/>
      <c r="D92" s="488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9"/>
      <c r="P92" s="485" t="s">
        <v>40</v>
      </c>
      <c r="Q92" s="486"/>
      <c r="R92" s="486"/>
      <c r="S92" s="486"/>
      <c r="T92" s="486"/>
      <c r="U92" s="486"/>
      <c r="V92" s="487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88"/>
      <c r="B93" s="488"/>
      <c r="C93" s="488"/>
      <c r="D93" s="488"/>
      <c r="E93" s="488"/>
      <c r="F93" s="488"/>
      <c r="G93" s="488"/>
      <c r="H93" s="488"/>
      <c r="I93" s="488"/>
      <c r="J93" s="488"/>
      <c r="K93" s="488"/>
      <c r="L93" s="488"/>
      <c r="M93" s="488"/>
      <c r="N93" s="488"/>
      <c r="O93" s="489"/>
      <c r="P93" s="485" t="s">
        <v>40</v>
      </c>
      <c r="Q93" s="486"/>
      <c r="R93" s="486"/>
      <c r="S93" s="486"/>
      <c r="T93" s="486"/>
      <c r="U93" s="486"/>
      <c r="V93" s="487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479" t="s">
        <v>141</v>
      </c>
      <c r="B94" s="479"/>
      <c r="C94" s="479"/>
      <c r="D94" s="479"/>
      <c r="E94" s="479"/>
      <c r="F94" s="479"/>
      <c r="G94" s="479"/>
      <c r="H94" s="479"/>
      <c r="I94" s="479"/>
      <c r="J94" s="479"/>
      <c r="K94" s="479"/>
      <c r="L94" s="479"/>
      <c r="M94" s="479"/>
      <c r="N94" s="479"/>
      <c r="O94" s="479"/>
      <c r="P94" s="479"/>
      <c r="Q94" s="479"/>
      <c r="R94" s="479"/>
      <c r="S94" s="479"/>
      <c r="T94" s="479"/>
      <c r="U94" s="479"/>
      <c r="V94" s="479"/>
      <c r="W94" s="479"/>
      <c r="X94" s="479"/>
      <c r="Y94" s="479"/>
      <c r="Z94" s="479"/>
      <c r="AA94" s="66"/>
      <c r="AB94" s="66"/>
      <c r="AC94" s="80"/>
    </row>
    <row r="95" spans="1:68" ht="27" customHeight="1" x14ac:dyDescent="0.25">
      <c r="A95" s="63" t="s">
        <v>189</v>
      </c>
      <c r="B95" s="63" t="s">
        <v>190</v>
      </c>
      <c r="C95" s="36">
        <v>4301060317</v>
      </c>
      <c r="D95" s="480">
        <v>4680115880238</v>
      </c>
      <c r="E95" s="480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84</v>
      </c>
      <c r="L95" s="37" t="s">
        <v>45</v>
      </c>
      <c r="M95" s="38" t="s">
        <v>104</v>
      </c>
      <c r="N95" s="38"/>
      <c r="O95" s="37">
        <v>40</v>
      </c>
      <c r="P95" s="5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82"/>
      <c r="R95" s="482"/>
      <c r="S95" s="482"/>
      <c r="T95" s="48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6" t="s">
        <v>191</v>
      </c>
      <c r="AG95" s="78"/>
      <c r="AJ95" s="84" t="s">
        <v>45</v>
      </c>
      <c r="AK95" s="84">
        <v>0</v>
      </c>
      <c r="BB95" s="157" t="s">
        <v>67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488"/>
      <c r="B96" s="488"/>
      <c r="C96" s="488"/>
      <c r="D96" s="488"/>
      <c r="E96" s="488"/>
      <c r="F96" s="488"/>
      <c r="G96" s="488"/>
      <c r="H96" s="488"/>
      <c r="I96" s="488"/>
      <c r="J96" s="488"/>
      <c r="K96" s="488"/>
      <c r="L96" s="488"/>
      <c r="M96" s="488"/>
      <c r="N96" s="488"/>
      <c r="O96" s="489"/>
      <c r="P96" s="485" t="s">
        <v>40</v>
      </c>
      <c r="Q96" s="486"/>
      <c r="R96" s="486"/>
      <c r="S96" s="486"/>
      <c r="T96" s="486"/>
      <c r="U96" s="486"/>
      <c r="V96" s="487"/>
      <c r="W96" s="42" t="s">
        <v>39</v>
      </c>
      <c r="X96" s="43">
        <f>IFERROR(X95/H95,"0")</f>
        <v>0</v>
      </c>
      <c r="Y96" s="43">
        <f>IFERROR(Y95/H95,"0")</f>
        <v>0</v>
      </c>
      <c r="Z96" s="43">
        <f>IFERROR(IF(Z95="",0,Z95),"0")</f>
        <v>0</v>
      </c>
      <c r="AA96" s="67"/>
      <c r="AB96" s="67"/>
      <c r="AC96" s="67"/>
    </row>
    <row r="97" spans="1:68" x14ac:dyDescent="0.2">
      <c r="A97" s="488"/>
      <c r="B97" s="488"/>
      <c r="C97" s="488"/>
      <c r="D97" s="488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9"/>
      <c r="P97" s="485" t="s">
        <v>40</v>
      </c>
      <c r="Q97" s="486"/>
      <c r="R97" s="486"/>
      <c r="S97" s="486"/>
      <c r="T97" s="486"/>
      <c r="U97" s="486"/>
      <c r="V97" s="487"/>
      <c r="W97" s="42" t="s">
        <v>0</v>
      </c>
      <c r="X97" s="43">
        <f>IFERROR(SUM(X95:X95),"0")</f>
        <v>0</v>
      </c>
      <c r="Y97" s="43">
        <f>IFERROR(SUM(Y95:Y95),"0")</f>
        <v>0</v>
      </c>
      <c r="Z97" s="42"/>
      <c r="AA97" s="67"/>
      <c r="AB97" s="67"/>
      <c r="AC97" s="67"/>
    </row>
    <row r="98" spans="1:68" ht="16.5" customHeight="1" x14ac:dyDescent="0.25">
      <c r="A98" s="478" t="s">
        <v>94</v>
      </c>
      <c r="B98" s="478"/>
      <c r="C98" s="478"/>
      <c r="D98" s="478"/>
      <c r="E98" s="478"/>
      <c r="F98" s="478"/>
      <c r="G98" s="478"/>
      <c r="H98" s="478"/>
      <c r="I98" s="478"/>
      <c r="J98" s="478"/>
      <c r="K98" s="478"/>
      <c r="L98" s="478"/>
      <c r="M98" s="478"/>
      <c r="N98" s="478"/>
      <c r="O98" s="478"/>
      <c r="P98" s="478"/>
      <c r="Q98" s="478"/>
      <c r="R98" s="478"/>
      <c r="S98" s="478"/>
      <c r="T98" s="478"/>
      <c r="U98" s="478"/>
      <c r="V98" s="478"/>
      <c r="W98" s="478"/>
      <c r="X98" s="478"/>
      <c r="Y98" s="478"/>
      <c r="Z98" s="478"/>
      <c r="AA98" s="65"/>
      <c r="AB98" s="65"/>
      <c r="AC98" s="79"/>
    </row>
    <row r="99" spans="1:68" ht="14.25" customHeight="1" x14ac:dyDescent="0.25">
      <c r="A99" s="479" t="s">
        <v>96</v>
      </c>
      <c r="B99" s="479"/>
      <c r="C99" s="479"/>
      <c r="D99" s="479"/>
      <c r="E99" s="479"/>
      <c r="F99" s="479"/>
      <c r="G99" s="479"/>
      <c r="H99" s="479"/>
      <c r="I99" s="479"/>
      <c r="J99" s="479"/>
      <c r="K99" s="479"/>
      <c r="L99" s="479"/>
      <c r="M99" s="479"/>
      <c r="N99" s="479"/>
      <c r="O99" s="479"/>
      <c r="P99" s="479"/>
      <c r="Q99" s="479"/>
      <c r="R99" s="479"/>
      <c r="S99" s="479"/>
      <c r="T99" s="479"/>
      <c r="U99" s="479"/>
      <c r="V99" s="479"/>
      <c r="W99" s="479"/>
      <c r="X99" s="479"/>
      <c r="Y99" s="479"/>
      <c r="Z99" s="479"/>
      <c r="AA99" s="66"/>
      <c r="AB99" s="66"/>
      <c r="AC99" s="80"/>
    </row>
    <row r="100" spans="1:68" ht="27" customHeight="1" x14ac:dyDescent="0.25">
      <c r="A100" s="63" t="s">
        <v>192</v>
      </c>
      <c r="B100" s="63" t="s">
        <v>193</v>
      </c>
      <c r="C100" s="36">
        <v>4301011705</v>
      </c>
      <c r="D100" s="480">
        <v>4607091384604</v>
      </c>
      <c r="E100" s="480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105</v>
      </c>
      <c r="L100" s="37" t="s">
        <v>45</v>
      </c>
      <c r="M100" s="38" t="s">
        <v>100</v>
      </c>
      <c r="N100" s="38"/>
      <c r="O100" s="37">
        <v>50</v>
      </c>
      <c r="P100" s="52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82"/>
      <c r="R100" s="482"/>
      <c r="S100" s="482"/>
      <c r="T100" s="48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58" t="s">
        <v>194</v>
      </c>
      <c r="AG100" s="78"/>
      <c r="AJ100" s="84" t="s">
        <v>45</v>
      </c>
      <c r="AK100" s="84">
        <v>0</v>
      </c>
      <c r="BB100" s="159" t="s">
        <v>67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488"/>
      <c r="B101" s="488"/>
      <c r="C101" s="488"/>
      <c r="D101" s="488"/>
      <c r="E101" s="488"/>
      <c r="F101" s="488"/>
      <c r="G101" s="488"/>
      <c r="H101" s="488"/>
      <c r="I101" s="488"/>
      <c r="J101" s="488"/>
      <c r="K101" s="488"/>
      <c r="L101" s="488"/>
      <c r="M101" s="488"/>
      <c r="N101" s="488"/>
      <c r="O101" s="489"/>
      <c r="P101" s="485" t="s">
        <v>40</v>
      </c>
      <c r="Q101" s="486"/>
      <c r="R101" s="486"/>
      <c r="S101" s="486"/>
      <c r="T101" s="486"/>
      <c r="U101" s="486"/>
      <c r="V101" s="487"/>
      <c r="W101" s="42" t="s">
        <v>39</v>
      </c>
      <c r="X101" s="43">
        <f>IFERROR(X100/H100,"0")</f>
        <v>0</v>
      </c>
      <c r="Y101" s="43">
        <f>IFERROR(Y100/H100,"0")</f>
        <v>0</v>
      </c>
      <c r="Z101" s="43">
        <f>IFERROR(IF(Z100="",0,Z100),"0")</f>
        <v>0</v>
      </c>
      <c r="AA101" s="67"/>
      <c r="AB101" s="67"/>
      <c r="AC101" s="67"/>
    </row>
    <row r="102" spans="1:68" x14ac:dyDescent="0.2">
      <c r="A102" s="488"/>
      <c r="B102" s="488"/>
      <c r="C102" s="488"/>
      <c r="D102" s="488"/>
      <c r="E102" s="488"/>
      <c r="F102" s="488"/>
      <c r="G102" s="488"/>
      <c r="H102" s="488"/>
      <c r="I102" s="488"/>
      <c r="J102" s="488"/>
      <c r="K102" s="488"/>
      <c r="L102" s="488"/>
      <c r="M102" s="488"/>
      <c r="N102" s="488"/>
      <c r="O102" s="489"/>
      <c r="P102" s="485" t="s">
        <v>40</v>
      </c>
      <c r="Q102" s="486"/>
      <c r="R102" s="486"/>
      <c r="S102" s="486"/>
      <c r="T102" s="486"/>
      <c r="U102" s="486"/>
      <c r="V102" s="487"/>
      <c r="W102" s="42" t="s">
        <v>0</v>
      </c>
      <c r="X102" s="43">
        <f>IFERROR(SUM(X100:X100),"0")</f>
        <v>0</v>
      </c>
      <c r="Y102" s="43">
        <f>IFERROR(SUM(Y100:Y100),"0")</f>
        <v>0</v>
      </c>
      <c r="Z102" s="42"/>
      <c r="AA102" s="67"/>
      <c r="AB102" s="67"/>
      <c r="AC102" s="67"/>
    </row>
    <row r="103" spans="1:68" ht="14.25" customHeight="1" x14ac:dyDescent="0.25">
      <c r="A103" s="479" t="s">
        <v>195</v>
      </c>
      <c r="B103" s="479"/>
      <c r="C103" s="479"/>
      <c r="D103" s="479"/>
      <c r="E103" s="479"/>
      <c r="F103" s="479"/>
      <c r="G103" s="479"/>
      <c r="H103" s="479"/>
      <c r="I103" s="479"/>
      <c r="J103" s="479"/>
      <c r="K103" s="479"/>
      <c r="L103" s="479"/>
      <c r="M103" s="479"/>
      <c r="N103" s="479"/>
      <c r="O103" s="479"/>
      <c r="P103" s="479"/>
      <c r="Q103" s="479"/>
      <c r="R103" s="479"/>
      <c r="S103" s="479"/>
      <c r="T103" s="479"/>
      <c r="U103" s="479"/>
      <c r="V103" s="479"/>
      <c r="W103" s="479"/>
      <c r="X103" s="479"/>
      <c r="Y103" s="479"/>
      <c r="Z103" s="479"/>
      <c r="AA103" s="66"/>
      <c r="AB103" s="66"/>
      <c r="AC103" s="80"/>
    </row>
    <row r="104" spans="1:68" ht="16.5" customHeight="1" x14ac:dyDescent="0.25">
      <c r="A104" s="63" t="s">
        <v>196</v>
      </c>
      <c r="B104" s="63" t="s">
        <v>197</v>
      </c>
      <c r="C104" s="36">
        <v>4301030895</v>
      </c>
      <c r="D104" s="480">
        <v>4607091387667</v>
      </c>
      <c r="E104" s="480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100</v>
      </c>
      <c r="N104" s="38"/>
      <c r="O104" s="37">
        <v>40</v>
      </c>
      <c r="P104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82"/>
      <c r="R104" s="482"/>
      <c r="S104" s="482"/>
      <c r="T104" s="48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198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199</v>
      </c>
      <c r="B105" s="63" t="s">
        <v>200</v>
      </c>
      <c r="C105" s="36">
        <v>4301030961</v>
      </c>
      <c r="D105" s="480">
        <v>4607091387636</v>
      </c>
      <c r="E105" s="480"/>
      <c r="F105" s="62">
        <v>0.7</v>
      </c>
      <c r="G105" s="37">
        <v>6</v>
      </c>
      <c r="H105" s="62">
        <v>4.2</v>
      </c>
      <c r="I105" s="62">
        <v>4.47</v>
      </c>
      <c r="J105" s="37">
        <v>182</v>
      </c>
      <c r="K105" s="37" t="s">
        <v>84</v>
      </c>
      <c r="L105" s="37" t="s">
        <v>45</v>
      </c>
      <c r="M105" s="38" t="s">
        <v>83</v>
      </c>
      <c r="N105" s="38"/>
      <c r="O105" s="37">
        <v>40</v>
      </c>
      <c r="P105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82"/>
      <c r="R105" s="482"/>
      <c r="S105" s="482"/>
      <c r="T105" s="48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62" t="s">
        <v>201</v>
      </c>
      <c r="AG105" s="78"/>
      <c r="AJ105" s="84" t="s">
        <v>45</v>
      </c>
      <c r="AK105" s="84">
        <v>0</v>
      </c>
      <c r="BB105" s="163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202</v>
      </c>
      <c r="B106" s="63" t="s">
        <v>203</v>
      </c>
      <c r="C106" s="36">
        <v>4301030963</v>
      </c>
      <c r="D106" s="480">
        <v>4607091382426</v>
      </c>
      <c r="E106" s="480"/>
      <c r="F106" s="62">
        <v>0.9</v>
      </c>
      <c r="G106" s="37">
        <v>10</v>
      </c>
      <c r="H106" s="62">
        <v>9</v>
      </c>
      <c r="I106" s="62">
        <v>9.5850000000000009</v>
      </c>
      <c r="J106" s="37">
        <v>64</v>
      </c>
      <c r="K106" s="37" t="s">
        <v>101</v>
      </c>
      <c r="L106" s="37" t="s">
        <v>45</v>
      </c>
      <c r="M106" s="38" t="s">
        <v>83</v>
      </c>
      <c r="N106" s="38"/>
      <c r="O106" s="37">
        <v>40</v>
      </c>
      <c r="P10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82"/>
      <c r="R106" s="482"/>
      <c r="S106" s="482"/>
      <c r="T106" s="48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64" t="s">
        <v>204</v>
      </c>
      <c r="AG106" s="78"/>
      <c r="AJ106" s="84" t="s">
        <v>45</v>
      </c>
      <c r="AK106" s="84">
        <v>0</v>
      </c>
      <c r="BB106" s="165" t="s">
        <v>67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488"/>
      <c r="B107" s="488"/>
      <c r="C107" s="488"/>
      <c r="D107" s="488"/>
      <c r="E107" s="488"/>
      <c r="F107" s="488"/>
      <c r="G107" s="488"/>
      <c r="H107" s="488"/>
      <c r="I107" s="488"/>
      <c r="J107" s="488"/>
      <c r="K107" s="488"/>
      <c r="L107" s="488"/>
      <c r="M107" s="488"/>
      <c r="N107" s="488"/>
      <c r="O107" s="489"/>
      <c r="P107" s="485" t="s">
        <v>40</v>
      </c>
      <c r="Q107" s="486"/>
      <c r="R107" s="486"/>
      <c r="S107" s="486"/>
      <c r="T107" s="486"/>
      <c r="U107" s="486"/>
      <c r="V107" s="487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88"/>
      <c r="B108" s="488"/>
      <c r="C108" s="488"/>
      <c r="D108" s="488"/>
      <c r="E108" s="488"/>
      <c r="F108" s="488"/>
      <c r="G108" s="488"/>
      <c r="H108" s="488"/>
      <c r="I108" s="488"/>
      <c r="J108" s="488"/>
      <c r="K108" s="488"/>
      <c r="L108" s="488"/>
      <c r="M108" s="488"/>
      <c r="N108" s="488"/>
      <c r="O108" s="489"/>
      <c r="P108" s="485" t="s">
        <v>40</v>
      </c>
      <c r="Q108" s="486"/>
      <c r="R108" s="486"/>
      <c r="S108" s="486"/>
      <c r="T108" s="486"/>
      <c r="U108" s="486"/>
      <c r="V108" s="487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</row>
    <row r="109" spans="1:68" ht="27.75" customHeight="1" x14ac:dyDescent="0.2">
      <c r="A109" s="477" t="s">
        <v>205</v>
      </c>
      <c r="B109" s="477"/>
      <c r="C109" s="477"/>
      <c r="D109" s="477"/>
      <c r="E109" s="477"/>
      <c r="F109" s="477"/>
      <c r="G109" s="477"/>
      <c r="H109" s="477"/>
      <c r="I109" s="477"/>
      <c r="J109" s="477"/>
      <c r="K109" s="477"/>
      <c r="L109" s="477"/>
      <c r="M109" s="477"/>
      <c r="N109" s="477"/>
      <c r="O109" s="477"/>
      <c r="P109" s="477"/>
      <c r="Q109" s="477"/>
      <c r="R109" s="477"/>
      <c r="S109" s="477"/>
      <c r="T109" s="477"/>
      <c r="U109" s="477"/>
      <c r="V109" s="477"/>
      <c r="W109" s="477"/>
      <c r="X109" s="477"/>
      <c r="Y109" s="477"/>
      <c r="Z109" s="477"/>
      <c r="AA109" s="54"/>
      <c r="AB109" s="54"/>
      <c r="AC109" s="54"/>
    </row>
    <row r="110" spans="1:68" ht="16.5" customHeight="1" x14ac:dyDescent="0.25">
      <c r="A110" s="478" t="s">
        <v>206</v>
      </c>
      <c r="B110" s="478"/>
      <c r="C110" s="478"/>
      <c r="D110" s="478"/>
      <c r="E110" s="478"/>
      <c r="F110" s="478"/>
      <c r="G110" s="478"/>
      <c r="H110" s="478"/>
      <c r="I110" s="478"/>
      <c r="J110" s="478"/>
      <c r="K110" s="478"/>
      <c r="L110" s="478"/>
      <c r="M110" s="478"/>
      <c r="N110" s="478"/>
      <c r="O110" s="478"/>
      <c r="P110" s="478"/>
      <c r="Q110" s="478"/>
      <c r="R110" s="478"/>
      <c r="S110" s="478"/>
      <c r="T110" s="478"/>
      <c r="U110" s="478"/>
      <c r="V110" s="478"/>
      <c r="W110" s="478"/>
      <c r="X110" s="478"/>
      <c r="Y110" s="478"/>
      <c r="Z110" s="478"/>
      <c r="AA110" s="65"/>
      <c r="AB110" s="65"/>
      <c r="AC110" s="79"/>
    </row>
    <row r="111" spans="1:68" ht="14.25" customHeight="1" x14ac:dyDescent="0.25">
      <c r="A111" s="479" t="s">
        <v>195</v>
      </c>
      <c r="B111" s="479"/>
      <c r="C111" s="479"/>
      <c r="D111" s="479"/>
      <c r="E111" s="479"/>
      <c r="F111" s="479"/>
      <c r="G111" s="479"/>
      <c r="H111" s="479"/>
      <c r="I111" s="479"/>
      <c r="J111" s="479"/>
      <c r="K111" s="479"/>
      <c r="L111" s="479"/>
      <c r="M111" s="479"/>
      <c r="N111" s="479"/>
      <c r="O111" s="479"/>
      <c r="P111" s="479"/>
      <c r="Q111" s="479"/>
      <c r="R111" s="479"/>
      <c r="S111" s="479"/>
      <c r="T111" s="479"/>
      <c r="U111" s="479"/>
      <c r="V111" s="479"/>
      <c r="W111" s="479"/>
      <c r="X111" s="479"/>
      <c r="Y111" s="479"/>
      <c r="Z111" s="479"/>
      <c r="AA111" s="66"/>
      <c r="AB111" s="66"/>
      <c r="AC111" s="80"/>
    </row>
    <row r="112" spans="1:68" ht="27" customHeight="1" x14ac:dyDescent="0.25">
      <c r="A112" s="63" t="s">
        <v>207</v>
      </c>
      <c r="B112" s="63" t="s">
        <v>208</v>
      </c>
      <c r="C112" s="36">
        <v>4301031191</v>
      </c>
      <c r="D112" s="480">
        <v>4680115880993</v>
      </c>
      <c r="E112" s="480"/>
      <c r="F112" s="62">
        <v>0.7</v>
      </c>
      <c r="G112" s="37">
        <v>6</v>
      </c>
      <c r="H112" s="62">
        <v>4.2</v>
      </c>
      <c r="I112" s="62">
        <v>4.47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82"/>
      <c r="R112" s="482"/>
      <c r="S112" s="482"/>
      <c r="T112" s="48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9" si="5"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209</v>
      </c>
      <c r="AG112" s="78"/>
      <c r="AJ112" s="84" t="s">
        <v>45</v>
      </c>
      <c r="AK112" s="84">
        <v>0</v>
      </c>
      <c r="BB112" s="167" t="s">
        <v>67</v>
      </c>
      <c r="BM112" s="78">
        <f t="shared" ref="BM112:BM119" si="6">IFERROR(X112*I112/H112,"0")</f>
        <v>0</v>
      </c>
      <c r="BN112" s="78">
        <f t="shared" ref="BN112:BN119" si="7">IFERROR(Y112*I112/H112,"0")</f>
        <v>0</v>
      </c>
      <c r="BO112" s="78">
        <f t="shared" ref="BO112:BO119" si="8">IFERROR(1/J112*(X112/H112),"0")</f>
        <v>0</v>
      </c>
      <c r="BP112" s="78">
        <f t="shared" ref="BP112:BP119" si="9">IFERROR(1/J112*(Y112/H112),"0")</f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4301031204</v>
      </c>
      <c r="D113" s="480">
        <v>4680115881761</v>
      </c>
      <c r="E113" s="480"/>
      <c r="F113" s="62">
        <v>0.7</v>
      </c>
      <c r="G113" s="37">
        <v>6</v>
      </c>
      <c r="H113" s="62">
        <v>4.2</v>
      </c>
      <c r="I113" s="62">
        <v>4.47</v>
      </c>
      <c r="J113" s="37">
        <v>132</v>
      </c>
      <c r="K113" s="37" t="s">
        <v>105</v>
      </c>
      <c r="L113" s="37" t="s">
        <v>45</v>
      </c>
      <c r="M113" s="38" t="s">
        <v>83</v>
      </c>
      <c r="N113" s="38"/>
      <c r="O113" s="37">
        <v>40</v>
      </c>
      <c r="P113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82"/>
      <c r="R113" s="482"/>
      <c r="S113" s="482"/>
      <c r="T113" s="48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68" t="s">
        <v>212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213</v>
      </c>
      <c r="B114" s="63" t="s">
        <v>214</v>
      </c>
      <c r="C114" s="36">
        <v>4301031201</v>
      </c>
      <c r="D114" s="480">
        <v>4680115881563</v>
      </c>
      <c r="E114" s="480"/>
      <c r="F114" s="62">
        <v>0.7</v>
      </c>
      <c r="G114" s="37">
        <v>6</v>
      </c>
      <c r="H114" s="62">
        <v>4.2</v>
      </c>
      <c r="I114" s="62">
        <v>4.41</v>
      </c>
      <c r="J114" s="37">
        <v>132</v>
      </c>
      <c r="K114" s="37" t="s">
        <v>105</v>
      </c>
      <c r="L114" s="37" t="s">
        <v>45</v>
      </c>
      <c r="M114" s="38" t="s">
        <v>83</v>
      </c>
      <c r="N114" s="38"/>
      <c r="O114" s="37">
        <v>40</v>
      </c>
      <c r="P114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82"/>
      <c r="R114" s="482"/>
      <c r="S114" s="482"/>
      <c r="T114" s="48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70" t="s">
        <v>215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27" customHeight="1" x14ac:dyDescent="0.25">
      <c r="A115" s="63" t="s">
        <v>216</v>
      </c>
      <c r="B115" s="63" t="s">
        <v>217</v>
      </c>
      <c r="C115" s="36">
        <v>4301031199</v>
      </c>
      <c r="D115" s="480">
        <v>4680115880986</v>
      </c>
      <c r="E115" s="480"/>
      <c r="F115" s="62">
        <v>0.35</v>
      </c>
      <c r="G115" s="37">
        <v>6</v>
      </c>
      <c r="H115" s="62">
        <v>2.1</v>
      </c>
      <c r="I115" s="62">
        <v>2.23</v>
      </c>
      <c r="J115" s="37">
        <v>234</v>
      </c>
      <c r="K115" s="37" t="s">
        <v>179</v>
      </c>
      <c r="L115" s="37" t="s">
        <v>45</v>
      </c>
      <c r="M115" s="38" t="s">
        <v>83</v>
      </c>
      <c r="N115" s="38"/>
      <c r="O115" s="37">
        <v>40</v>
      </c>
      <c r="P115" s="5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82"/>
      <c r="R115" s="482"/>
      <c r="S115" s="482"/>
      <c r="T115" s="48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209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4301031205</v>
      </c>
      <c r="D116" s="480">
        <v>4680115881785</v>
      </c>
      <c r="E116" s="480"/>
      <c r="F116" s="62">
        <v>0.35</v>
      </c>
      <c r="G116" s="37">
        <v>6</v>
      </c>
      <c r="H116" s="62">
        <v>2.1</v>
      </c>
      <c r="I116" s="62">
        <v>2.23</v>
      </c>
      <c r="J116" s="37">
        <v>234</v>
      </c>
      <c r="K116" s="37" t="s">
        <v>179</v>
      </c>
      <c r="L116" s="37" t="s">
        <v>45</v>
      </c>
      <c r="M116" s="38" t="s">
        <v>83</v>
      </c>
      <c r="N116" s="38"/>
      <c r="O116" s="37">
        <v>40</v>
      </c>
      <c r="P11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82"/>
      <c r="R116" s="482"/>
      <c r="S116" s="482"/>
      <c r="T116" s="48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37.5" customHeight="1" x14ac:dyDescent="0.25">
      <c r="A117" s="63" t="s">
        <v>220</v>
      </c>
      <c r="B117" s="63" t="s">
        <v>221</v>
      </c>
      <c r="C117" s="36">
        <v>4301031202</v>
      </c>
      <c r="D117" s="480">
        <v>4680115881679</v>
      </c>
      <c r="E117" s="480"/>
      <c r="F117" s="62">
        <v>0.35</v>
      </c>
      <c r="G117" s="37">
        <v>6</v>
      </c>
      <c r="H117" s="62">
        <v>2.1</v>
      </c>
      <c r="I117" s="62">
        <v>2.2000000000000002</v>
      </c>
      <c r="J117" s="37">
        <v>234</v>
      </c>
      <c r="K117" s="37" t="s">
        <v>179</v>
      </c>
      <c r="L117" s="37" t="s">
        <v>45</v>
      </c>
      <c r="M117" s="38" t="s">
        <v>83</v>
      </c>
      <c r="N117" s="38"/>
      <c r="O117" s="37">
        <v>40</v>
      </c>
      <c r="P11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82"/>
      <c r="R117" s="482"/>
      <c r="S117" s="482"/>
      <c r="T117" s="48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215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ht="27" customHeight="1" x14ac:dyDescent="0.25">
      <c r="A118" s="63" t="s">
        <v>222</v>
      </c>
      <c r="B118" s="63" t="s">
        <v>223</v>
      </c>
      <c r="C118" s="36">
        <v>4301031158</v>
      </c>
      <c r="D118" s="480">
        <v>4680115880191</v>
      </c>
      <c r="E118" s="480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84</v>
      </c>
      <c r="L118" s="37" t="s">
        <v>45</v>
      </c>
      <c r="M118" s="38" t="s">
        <v>83</v>
      </c>
      <c r="N118" s="38"/>
      <c r="O118" s="37">
        <v>40</v>
      </c>
      <c r="P11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82"/>
      <c r="R118" s="482"/>
      <c r="S118" s="482"/>
      <c r="T118" s="483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5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78" t="s">
        <v>215</v>
      </c>
      <c r="AG118" s="78"/>
      <c r="AJ118" s="84" t="s">
        <v>45</v>
      </c>
      <c r="AK118" s="84">
        <v>0</v>
      </c>
      <c r="BB118" s="179" t="s">
        <v>67</v>
      </c>
      <c r="BM118" s="78">
        <f t="shared" si="6"/>
        <v>0</v>
      </c>
      <c r="BN118" s="78">
        <f t="shared" si="7"/>
        <v>0</v>
      </c>
      <c r="BO118" s="78">
        <f t="shared" si="8"/>
        <v>0</v>
      </c>
      <c r="BP118" s="78">
        <f t="shared" si="9"/>
        <v>0</v>
      </c>
    </row>
    <row r="119" spans="1:68" ht="27" customHeight="1" x14ac:dyDescent="0.25">
      <c r="A119" s="63" t="s">
        <v>224</v>
      </c>
      <c r="B119" s="63" t="s">
        <v>225</v>
      </c>
      <c r="C119" s="36">
        <v>4301031245</v>
      </c>
      <c r="D119" s="480">
        <v>4680115883963</v>
      </c>
      <c r="E119" s="480"/>
      <c r="F119" s="62">
        <v>0.28000000000000003</v>
      </c>
      <c r="G119" s="37">
        <v>6</v>
      </c>
      <c r="H119" s="62">
        <v>1.68</v>
      </c>
      <c r="I119" s="62">
        <v>1.78</v>
      </c>
      <c r="J119" s="37">
        <v>234</v>
      </c>
      <c r="K119" s="37" t="s">
        <v>179</v>
      </c>
      <c r="L119" s="37" t="s">
        <v>45</v>
      </c>
      <c r="M119" s="38" t="s">
        <v>83</v>
      </c>
      <c r="N119" s="38"/>
      <c r="O119" s="37">
        <v>40</v>
      </c>
      <c r="P11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82"/>
      <c r="R119" s="482"/>
      <c r="S119" s="482"/>
      <c r="T119" s="483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5"/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80" t="s">
        <v>226</v>
      </c>
      <c r="AG119" s="78"/>
      <c r="AJ119" s="84" t="s">
        <v>45</v>
      </c>
      <c r="AK119" s="84">
        <v>0</v>
      </c>
      <c r="BB119" s="181" t="s">
        <v>67</v>
      </c>
      <c r="BM119" s="78">
        <f t="shared" si="6"/>
        <v>0</v>
      </c>
      <c r="BN119" s="78">
        <f t="shared" si="7"/>
        <v>0</v>
      </c>
      <c r="BO119" s="78">
        <f t="shared" si="8"/>
        <v>0</v>
      </c>
      <c r="BP119" s="78">
        <f t="shared" si="9"/>
        <v>0</v>
      </c>
    </row>
    <row r="120" spans="1:68" x14ac:dyDescent="0.2">
      <c r="A120" s="488"/>
      <c r="B120" s="488"/>
      <c r="C120" s="488"/>
      <c r="D120" s="488"/>
      <c r="E120" s="488"/>
      <c r="F120" s="488"/>
      <c r="G120" s="488"/>
      <c r="H120" s="488"/>
      <c r="I120" s="488"/>
      <c r="J120" s="488"/>
      <c r="K120" s="488"/>
      <c r="L120" s="488"/>
      <c r="M120" s="488"/>
      <c r="N120" s="488"/>
      <c r="O120" s="489"/>
      <c r="P120" s="485" t="s">
        <v>40</v>
      </c>
      <c r="Q120" s="486"/>
      <c r="R120" s="486"/>
      <c r="S120" s="486"/>
      <c r="T120" s="486"/>
      <c r="U120" s="486"/>
      <c r="V120" s="487"/>
      <c r="W120" s="42" t="s">
        <v>39</v>
      </c>
      <c r="X120" s="43">
        <f>IFERROR(X112/H112,"0")+IFERROR(X113/H113,"0")+IFERROR(X114/H114,"0")+IFERROR(X115/H115,"0")+IFERROR(X116/H116,"0")+IFERROR(X117/H117,"0")+IFERROR(X118/H118,"0")+IFERROR(X119/H119,"0")</f>
        <v>0</v>
      </c>
      <c r="Y120" s="43">
        <f>IFERROR(Y112/H112,"0")+IFERROR(Y113/H113,"0")+IFERROR(Y114/H114,"0")+IFERROR(Y115/H115,"0")+IFERROR(Y116/H116,"0")+IFERROR(Y117/H117,"0")+IFERROR(Y118/H118,"0")+IFERROR(Y119/H119,"0")</f>
        <v>0</v>
      </c>
      <c r="Z120" s="43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88"/>
      <c r="B121" s="488"/>
      <c r="C121" s="488"/>
      <c r="D121" s="488"/>
      <c r="E121" s="488"/>
      <c r="F121" s="488"/>
      <c r="G121" s="488"/>
      <c r="H121" s="488"/>
      <c r="I121" s="488"/>
      <c r="J121" s="488"/>
      <c r="K121" s="488"/>
      <c r="L121" s="488"/>
      <c r="M121" s="488"/>
      <c r="N121" s="488"/>
      <c r="O121" s="489"/>
      <c r="P121" s="485" t="s">
        <v>40</v>
      </c>
      <c r="Q121" s="486"/>
      <c r="R121" s="486"/>
      <c r="S121" s="486"/>
      <c r="T121" s="486"/>
      <c r="U121" s="486"/>
      <c r="V121" s="487"/>
      <c r="W121" s="42" t="s">
        <v>0</v>
      </c>
      <c r="X121" s="43">
        <f>IFERROR(SUM(X112:X119),"0")</f>
        <v>0</v>
      </c>
      <c r="Y121" s="43">
        <f>IFERROR(SUM(Y112:Y119),"0")</f>
        <v>0</v>
      </c>
      <c r="Z121" s="42"/>
      <c r="AA121" s="67"/>
      <c r="AB121" s="67"/>
      <c r="AC121" s="67"/>
    </row>
    <row r="122" spans="1:68" ht="14.25" customHeight="1" x14ac:dyDescent="0.25">
      <c r="A122" s="479" t="s">
        <v>88</v>
      </c>
      <c r="B122" s="479"/>
      <c r="C122" s="479"/>
      <c r="D122" s="479"/>
      <c r="E122" s="479"/>
      <c r="F122" s="479"/>
      <c r="G122" s="479"/>
      <c r="H122" s="479"/>
      <c r="I122" s="479"/>
      <c r="J122" s="479"/>
      <c r="K122" s="479"/>
      <c r="L122" s="479"/>
      <c r="M122" s="479"/>
      <c r="N122" s="479"/>
      <c r="O122" s="479"/>
      <c r="P122" s="479"/>
      <c r="Q122" s="479"/>
      <c r="R122" s="479"/>
      <c r="S122" s="479"/>
      <c r="T122" s="479"/>
      <c r="U122" s="479"/>
      <c r="V122" s="479"/>
      <c r="W122" s="479"/>
      <c r="X122" s="479"/>
      <c r="Y122" s="479"/>
      <c r="Z122" s="479"/>
      <c r="AA122" s="66"/>
      <c r="AB122" s="66"/>
      <c r="AC122" s="80"/>
    </row>
    <row r="123" spans="1:68" ht="27" customHeight="1" x14ac:dyDescent="0.25">
      <c r="A123" s="63" t="s">
        <v>227</v>
      </c>
      <c r="B123" s="63" t="s">
        <v>228</v>
      </c>
      <c r="C123" s="36">
        <v>4301032053</v>
      </c>
      <c r="D123" s="480">
        <v>4680115886780</v>
      </c>
      <c r="E123" s="480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231</v>
      </c>
      <c r="L123" s="37" t="s">
        <v>45</v>
      </c>
      <c r="M123" s="38" t="s">
        <v>230</v>
      </c>
      <c r="N123" s="38"/>
      <c r="O123" s="37">
        <v>60</v>
      </c>
      <c r="P123" s="5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82"/>
      <c r="R123" s="482"/>
      <c r="S123" s="482"/>
      <c r="T123" s="48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229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4301032051</v>
      </c>
      <c r="D124" s="480">
        <v>4680115886742</v>
      </c>
      <c r="E124" s="480"/>
      <c r="F124" s="62">
        <v>7.0000000000000007E-2</v>
      </c>
      <c r="G124" s="37">
        <v>18</v>
      </c>
      <c r="H124" s="62">
        <v>1.26</v>
      </c>
      <c r="I124" s="62">
        <v>1.45</v>
      </c>
      <c r="J124" s="37">
        <v>216</v>
      </c>
      <c r="K124" s="37" t="s">
        <v>231</v>
      </c>
      <c r="L124" s="37" t="s">
        <v>45</v>
      </c>
      <c r="M124" s="38" t="s">
        <v>230</v>
      </c>
      <c r="N124" s="38"/>
      <c r="O124" s="37">
        <v>90</v>
      </c>
      <c r="P124" s="5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82"/>
      <c r="R124" s="482"/>
      <c r="S124" s="482"/>
      <c r="T124" s="48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IFERROR(IF(Y124=0,"",ROUNDUP(Y124/H124,0)*0.0059),"")</f>
        <v/>
      </c>
      <c r="AA124" s="68" t="s">
        <v>45</v>
      </c>
      <c r="AB124" s="69" t="s">
        <v>45</v>
      </c>
      <c r="AC124" s="184" t="s">
        <v>234</v>
      </c>
      <c r="AG124" s="78"/>
      <c r="AJ124" s="84" t="s">
        <v>45</v>
      </c>
      <c r="AK124" s="84">
        <v>0</v>
      </c>
      <c r="BB124" s="185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235</v>
      </c>
      <c r="B125" s="63" t="s">
        <v>236</v>
      </c>
      <c r="C125" s="36">
        <v>4301032052</v>
      </c>
      <c r="D125" s="480">
        <v>4680115886766</v>
      </c>
      <c r="E125" s="480"/>
      <c r="F125" s="62">
        <v>7.0000000000000007E-2</v>
      </c>
      <c r="G125" s="37">
        <v>18</v>
      </c>
      <c r="H125" s="62">
        <v>1.26</v>
      </c>
      <c r="I125" s="62">
        <v>1.45</v>
      </c>
      <c r="J125" s="37">
        <v>216</v>
      </c>
      <c r="K125" s="37" t="s">
        <v>231</v>
      </c>
      <c r="L125" s="37" t="s">
        <v>45</v>
      </c>
      <c r="M125" s="38" t="s">
        <v>230</v>
      </c>
      <c r="N125" s="38"/>
      <c r="O125" s="37">
        <v>90</v>
      </c>
      <c r="P125" s="5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82"/>
      <c r="R125" s="482"/>
      <c r="S125" s="482"/>
      <c r="T125" s="48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IFERROR(IF(Y125=0,"",ROUNDUP(Y125/H125,0)*0.0059),"")</f>
        <v/>
      </c>
      <c r="AA125" s="68" t="s">
        <v>45</v>
      </c>
      <c r="AB125" s="69" t="s">
        <v>45</v>
      </c>
      <c r="AC125" s="186" t="s">
        <v>234</v>
      </c>
      <c r="AG125" s="78"/>
      <c r="AJ125" s="84" t="s">
        <v>45</v>
      </c>
      <c r="AK125" s="84">
        <v>0</v>
      </c>
      <c r="BB125" s="187" t="s">
        <v>67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488"/>
      <c r="B126" s="488"/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9"/>
      <c r="P126" s="485" t="s">
        <v>40</v>
      </c>
      <c r="Q126" s="486"/>
      <c r="R126" s="486"/>
      <c r="S126" s="486"/>
      <c r="T126" s="486"/>
      <c r="U126" s="486"/>
      <c r="V126" s="487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88"/>
      <c r="B127" s="488"/>
      <c r="C127" s="488"/>
      <c r="D127" s="488"/>
      <c r="E127" s="488"/>
      <c r="F127" s="488"/>
      <c r="G127" s="488"/>
      <c r="H127" s="488"/>
      <c r="I127" s="488"/>
      <c r="J127" s="488"/>
      <c r="K127" s="488"/>
      <c r="L127" s="488"/>
      <c r="M127" s="488"/>
      <c r="N127" s="488"/>
      <c r="O127" s="489"/>
      <c r="P127" s="485" t="s">
        <v>40</v>
      </c>
      <c r="Q127" s="486"/>
      <c r="R127" s="486"/>
      <c r="S127" s="486"/>
      <c r="T127" s="486"/>
      <c r="U127" s="486"/>
      <c r="V127" s="487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479" t="s">
        <v>237</v>
      </c>
      <c r="B128" s="479"/>
      <c r="C128" s="479"/>
      <c r="D128" s="479"/>
      <c r="E128" s="479"/>
      <c r="F128" s="479"/>
      <c r="G128" s="479"/>
      <c r="H128" s="479"/>
      <c r="I128" s="479"/>
      <c r="J128" s="479"/>
      <c r="K128" s="479"/>
      <c r="L128" s="479"/>
      <c r="M128" s="479"/>
      <c r="N128" s="479"/>
      <c r="O128" s="479"/>
      <c r="P128" s="479"/>
      <c r="Q128" s="479"/>
      <c r="R128" s="479"/>
      <c r="S128" s="479"/>
      <c r="T128" s="479"/>
      <c r="U128" s="479"/>
      <c r="V128" s="479"/>
      <c r="W128" s="479"/>
      <c r="X128" s="479"/>
      <c r="Y128" s="479"/>
      <c r="Z128" s="479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4301170013</v>
      </c>
      <c r="D129" s="480">
        <v>4680115886797</v>
      </c>
      <c r="E129" s="480"/>
      <c r="F129" s="62">
        <v>7.0000000000000007E-2</v>
      </c>
      <c r="G129" s="37">
        <v>18</v>
      </c>
      <c r="H129" s="62">
        <v>1.26</v>
      </c>
      <c r="I129" s="62">
        <v>1.45</v>
      </c>
      <c r="J129" s="37">
        <v>216</v>
      </c>
      <c r="K129" s="37" t="s">
        <v>231</v>
      </c>
      <c r="L129" s="37" t="s">
        <v>45</v>
      </c>
      <c r="M129" s="38" t="s">
        <v>230</v>
      </c>
      <c r="N129" s="38"/>
      <c r="O129" s="37">
        <v>90</v>
      </c>
      <c r="P129" s="5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82"/>
      <c r="R129" s="482"/>
      <c r="S129" s="482"/>
      <c r="T129" s="483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IFERROR(IF(Y129=0,"",ROUNDUP(Y129/H129,0)*0.0059),"")</f>
        <v/>
      </c>
      <c r="AA129" s="68" t="s">
        <v>45</v>
      </c>
      <c r="AB129" s="69" t="s">
        <v>45</v>
      </c>
      <c r="AC129" s="188" t="s">
        <v>234</v>
      </c>
      <c r="AG129" s="78"/>
      <c r="AJ129" s="84" t="s">
        <v>45</v>
      </c>
      <c r="AK129" s="84">
        <v>0</v>
      </c>
      <c r="BB129" s="189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488"/>
      <c r="B130" s="488"/>
      <c r="C130" s="488"/>
      <c r="D130" s="488"/>
      <c r="E130" s="488"/>
      <c r="F130" s="488"/>
      <c r="G130" s="488"/>
      <c r="H130" s="488"/>
      <c r="I130" s="488"/>
      <c r="J130" s="488"/>
      <c r="K130" s="488"/>
      <c r="L130" s="488"/>
      <c r="M130" s="488"/>
      <c r="N130" s="488"/>
      <c r="O130" s="489"/>
      <c r="P130" s="485" t="s">
        <v>40</v>
      </c>
      <c r="Q130" s="486"/>
      <c r="R130" s="486"/>
      <c r="S130" s="486"/>
      <c r="T130" s="486"/>
      <c r="U130" s="486"/>
      <c r="V130" s="487"/>
      <c r="W130" s="42" t="s">
        <v>39</v>
      </c>
      <c r="X130" s="43">
        <f>IFERROR(X129/H129,"0")</f>
        <v>0</v>
      </c>
      <c r="Y130" s="43">
        <f>IFERROR(Y129/H129,"0")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88"/>
      <c r="B131" s="488"/>
      <c r="C131" s="488"/>
      <c r="D131" s="488"/>
      <c r="E131" s="488"/>
      <c r="F131" s="488"/>
      <c r="G131" s="488"/>
      <c r="H131" s="488"/>
      <c r="I131" s="488"/>
      <c r="J131" s="488"/>
      <c r="K131" s="488"/>
      <c r="L131" s="488"/>
      <c r="M131" s="488"/>
      <c r="N131" s="488"/>
      <c r="O131" s="489"/>
      <c r="P131" s="485" t="s">
        <v>40</v>
      </c>
      <c r="Q131" s="486"/>
      <c r="R131" s="486"/>
      <c r="S131" s="486"/>
      <c r="T131" s="486"/>
      <c r="U131" s="486"/>
      <c r="V131" s="487"/>
      <c r="W131" s="42" t="s">
        <v>0</v>
      </c>
      <c r="X131" s="43">
        <f>IFERROR(SUM(X129:X129),"0")</f>
        <v>0</v>
      </c>
      <c r="Y131" s="43">
        <f>IFERROR(SUM(Y129:Y129),"0")</f>
        <v>0</v>
      </c>
      <c r="Z131" s="42"/>
      <c r="AA131" s="67"/>
      <c r="AB131" s="67"/>
      <c r="AC131" s="67"/>
    </row>
    <row r="132" spans="1:68" ht="16.5" customHeight="1" x14ac:dyDescent="0.25">
      <c r="A132" s="478" t="s">
        <v>240</v>
      </c>
      <c r="B132" s="478"/>
      <c r="C132" s="478"/>
      <c r="D132" s="478"/>
      <c r="E132" s="478"/>
      <c r="F132" s="478"/>
      <c r="G132" s="478"/>
      <c r="H132" s="478"/>
      <c r="I132" s="478"/>
      <c r="J132" s="478"/>
      <c r="K132" s="478"/>
      <c r="L132" s="478"/>
      <c r="M132" s="478"/>
      <c r="N132" s="478"/>
      <c r="O132" s="478"/>
      <c r="P132" s="478"/>
      <c r="Q132" s="478"/>
      <c r="R132" s="478"/>
      <c r="S132" s="478"/>
      <c r="T132" s="478"/>
      <c r="U132" s="478"/>
      <c r="V132" s="478"/>
      <c r="W132" s="478"/>
      <c r="X132" s="478"/>
      <c r="Y132" s="478"/>
      <c r="Z132" s="478"/>
      <c r="AA132" s="65"/>
      <c r="AB132" s="65"/>
      <c r="AC132" s="79"/>
    </row>
    <row r="133" spans="1:68" ht="14.25" customHeight="1" x14ac:dyDescent="0.25">
      <c r="A133" s="479" t="s">
        <v>96</v>
      </c>
      <c r="B133" s="479"/>
      <c r="C133" s="479"/>
      <c r="D133" s="479"/>
      <c r="E133" s="479"/>
      <c r="F133" s="479"/>
      <c r="G133" s="479"/>
      <c r="H133" s="479"/>
      <c r="I133" s="479"/>
      <c r="J133" s="479"/>
      <c r="K133" s="479"/>
      <c r="L133" s="479"/>
      <c r="M133" s="479"/>
      <c r="N133" s="479"/>
      <c r="O133" s="479"/>
      <c r="P133" s="479"/>
      <c r="Q133" s="479"/>
      <c r="R133" s="479"/>
      <c r="S133" s="479"/>
      <c r="T133" s="479"/>
      <c r="U133" s="479"/>
      <c r="V133" s="479"/>
      <c r="W133" s="479"/>
      <c r="X133" s="479"/>
      <c r="Y133" s="479"/>
      <c r="Z133" s="479"/>
      <c r="AA133" s="66"/>
      <c r="AB133" s="66"/>
      <c r="AC133" s="80"/>
    </row>
    <row r="134" spans="1:68" ht="16.5" customHeight="1" x14ac:dyDescent="0.25">
      <c r="A134" s="63" t="s">
        <v>241</v>
      </c>
      <c r="B134" s="63" t="s">
        <v>242</v>
      </c>
      <c r="C134" s="36">
        <v>4301011450</v>
      </c>
      <c r="D134" s="480">
        <v>4680115881402</v>
      </c>
      <c r="E134" s="480"/>
      <c r="F134" s="62">
        <v>1.35</v>
      </c>
      <c r="G134" s="37">
        <v>8</v>
      </c>
      <c r="H134" s="62">
        <v>10.8</v>
      </c>
      <c r="I134" s="62">
        <v>11.234999999999999</v>
      </c>
      <c r="J134" s="37">
        <v>64</v>
      </c>
      <c r="K134" s="37" t="s">
        <v>101</v>
      </c>
      <c r="L134" s="37" t="s">
        <v>45</v>
      </c>
      <c r="M134" s="38" t="s">
        <v>100</v>
      </c>
      <c r="N134" s="38"/>
      <c r="O134" s="37">
        <v>55</v>
      </c>
      <c r="P134" s="5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82"/>
      <c r="R134" s="482"/>
      <c r="S134" s="482"/>
      <c r="T134" s="48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190" t="s">
        <v>243</v>
      </c>
      <c r="AG134" s="78"/>
      <c r="AJ134" s="84" t="s">
        <v>45</v>
      </c>
      <c r="AK134" s="84">
        <v>0</v>
      </c>
      <c r="BB134" s="191" t="s">
        <v>67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27" customHeight="1" x14ac:dyDescent="0.25">
      <c r="A135" s="63" t="s">
        <v>244</v>
      </c>
      <c r="B135" s="63" t="s">
        <v>245</v>
      </c>
      <c r="C135" s="36">
        <v>4301011768</v>
      </c>
      <c r="D135" s="480">
        <v>4680115881396</v>
      </c>
      <c r="E135" s="480"/>
      <c r="F135" s="62">
        <v>0.45</v>
      </c>
      <c r="G135" s="37">
        <v>6</v>
      </c>
      <c r="H135" s="62">
        <v>2.7</v>
      </c>
      <c r="I135" s="62">
        <v>2.88</v>
      </c>
      <c r="J135" s="37">
        <v>182</v>
      </c>
      <c r="K135" s="37" t="s">
        <v>84</v>
      </c>
      <c r="L135" s="37" t="s">
        <v>45</v>
      </c>
      <c r="M135" s="38" t="s">
        <v>100</v>
      </c>
      <c r="N135" s="38"/>
      <c r="O135" s="37">
        <v>55</v>
      </c>
      <c r="P135" s="5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82"/>
      <c r="R135" s="482"/>
      <c r="S135" s="482"/>
      <c r="T135" s="48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243</v>
      </c>
      <c r="AG135" s="78"/>
      <c r="AJ135" s="84" t="s">
        <v>45</v>
      </c>
      <c r="AK135" s="84">
        <v>0</v>
      </c>
      <c r="BB135" s="193" t="s">
        <v>67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488"/>
      <c r="B136" s="488"/>
      <c r="C136" s="488"/>
      <c r="D136" s="488"/>
      <c r="E136" s="488"/>
      <c r="F136" s="488"/>
      <c r="G136" s="488"/>
      <c r="H136" s="488"/>
      <c r="I136" s="488"/>
      <c r="J136" s="488"/>
      <c r="K136" s="488"/>
      <c r="L136" s="488"/>
      <c r="M136" s="488"/>
      <c r="N136" s="488"/>
      <c r="O136" s="489"/>
      <c r="P136" s="485" t="s">
        <v>40</v>
      </c>
      <c r="Q136" s="486"/>
      <c r="R136" s="486"/>
      <c r="S136" s="486"/>
      <c r="T136" s="486"/>
      <c r="U136" s="486"/>
      <c r="V136" s="487"/>
      <c r="W136" s="42" t="s">
        <v>39</v>
      </c>
      <c r="X136" s="43">
        <f>IFERROR(X134/H134,"0")+IFERROR(X135/H135,"0")</f>
        <v>0</v>
      </c>
      <c r="Y136" s="43">
        <f>IFERROR(Y134/H134,"0")+IFERROR(Y135/H135,"0")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88"/>
      <c r="B137" s="488"/>
      <c r="C137" s="488"/>
      <c r="D137" s="488"/>
      <c r="E137" s="488"/>
      <c r="F137" s="488"/>
      <c r="G137" s="488"/>
      <c r="H137" s="488"/>
      <c r="I137" s="488"/>
      <c r="J137" s="488"/>
      <c r="K137" s="488"/>
      <c r="L137" s="488"/>
      <c r="M137" s="488"/>
      <c r="N137" s="488"/>
      <c r="O137" s="489"/>
      <c r="P137" s="485" t="s">
        <v>40</v>
      </c>
      <c r="Q137" s="486"/>
      <c r="R137" s="486"/>
      <c r="S137" s="486"/>
      <c r="T137" s="486"/>
      <c r="U137" s="486"/>
      <c r="V137" s="487"/>
      <c r="W137" s="42" t="s">
        <v>0</v>
      </c>
      <c r="X137" s="43">
        <f>IFERROR(SUM(X134:X135),"0")</f>
        <v>0</v>
      </c>
      <c r="Y137" s="43">
        <f>IFERROR(SUM(Y134:Y135),"0")</f>
        <v>0</v>
      </c>
      <c r="Z137" s="42"/>
      <c r="AA137" s="67"/>
      <c r="AB137" s="67"/>
      <c r="AC137" s="67"/>
    </row>
    <row r="138" spans="1:68" ht="14.25" customHeight="1" x14ac:dyDescent="0.25">
      <c r="A138" s="479" t="s">
        <v>130</v>
      </c>
      <c r="B138" s="479"/>
      <c r="C138" s="479"/>
      <c r="D138" s="479"/>
      <c r="E138" s="479"/>
      <c r="F138" s="479"/>
      <c r="G138" s="479"/>
      <c r="H138" s="479"/>
      <c r="I138" s="479"/>
      <c r="J138" s="479"/>
      <c r="K138" s="479"/>
      <c r="L138" s="479"/>
      <c r="M138" s="479"/>
      <c r="N138" s="479"/>
      <c r="O138" s="479"/>
      <c r="P138" s="479"/>
      <c r="Q138" s="479"/>
      <c r="R138" s="479"/>
      <c r="S138" s="479"/>
      <c r="T138" s="479"/>
      <c r="U138" s="479"/>
      <c r="V138" s="479"/>
      <c r="W138" s="479"/>
      <c r="X138" s="479"/>
      <c r="Y138" s="479"/>
      <c r="Z138" s="479"/>
      <c r="AA138" s="66"/>
      <c r="AB138" s="66"/>
      <c r="AC138" s="80"/>
    </row>
    <row r="139" spans="1:68" ht="16.5" customHeight="1" x14ac:dyDescent="0.25">
      <c r="A139" s="63" t="s">
        <v>246</v>
      </c>
      <c r="B139" s="63" t="s">
        <v>247</v>
      </c>
      <c r="C139" s="36">
        <v>4301020262</v>
      </c>
      <c r="D139" s="480">
        <v>4680115882935</v>
      </c>
      <c r="E139" s="480"/>
      <c r="F139" s="62">
        <v>1.35</v>
      </c>
      <c r="G139" s="37">
        <v>8</v>
      </c>
      <c r="H139" s="62">
        <v>10.8</v>
      </c>
      <c r="I139" s="62">
        <v>11.234999999999999</v>
      </c>
      <c r="J139" s="37">
        <v>64</v>
      </c>
      <c r="K139" s="37" t="s">
        <v>101</v>
      </c>
      <c r="L139" s="37" t="s">
        <v>45</v>
      </c>
      <c r="M139" s="38" t="s">
        <v>104</v>
      </c>
      <c r="N139" s="38"/>
      <c r="O139" s="37">
        <v>50</v>
      </c>
      <c r="P139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82"/>
      <c r="R139" s="482"/>
      <c r="S139" s="482"/>
      <c r="T139" s="48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IFERROR(IF(Y139=0,"",ROUNDUP(Y139/H139,0)*0.01898),"")</f>
        <v/>
      </c>
      <c r="AA139" s="68" t="s">
        <v>45</v>
      </c>
      <c r="AB139" s="69" t="s">
        <v>45</v>
      </c>
      <c r="AC139" s="194" t="s">
        <v>248</v>
      </c>
      <c r="AG139" s="78"/>
      <c r="AJ139" s="84" t="s">
        <v>45</v>
      </c>
      <c r="AK139" s="84">
        <v>0</v>
      </c>
      <c r="BB139" s="195" t="s">
        <v>67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16.5" customHeight="1" x14ac:dyDescent="0.25">
      <c r="A140" s="63" t="s">
        <v>249</v>
      </c>
      <c r="B140" s="63" t="s">
        <v>250</v>
      </c>
      <c r="C140" s="36">
        <v>4301020220</v>
      </c>
      <c r="D140" s="480">
        <v>4680115880764</v>
      </c>
      <c r="E140" s="480"/>
      <c r="F140" s="62">
        <v>0.35</v>
      </c>
      <c r="G140" s="37">
        <v>6</v>
      </c>
      <c r="H140" s="62">
        <v>2.1</v>
      </c>
      <c r="I140" s="62">
        <v>2.2799999999999998</v>
      </c>
      <c r="J140" s="37">
        <v>182</v>
      </c>
      <c r="K140" s="37" t="s">
        <v>84</v>
      </c>
      <c r="L140" s="37" t="s">
        <v>45</v>
      </c>
      <c r="M140" s="38" t="s">
        <v>100</v>
      </c>
      <c r="N140" s="38"/>
      <c r="O140" s="37">
        <v>50</v>
      </c>
      <c r="P140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82"/>
      <c r="R140" s="482"/>
      <c r="S140" s="482"/>
      <c r="T140" s="48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196" t="s">
        <v>248</v>
      </c>
      <c r="AG140" s="78"/>
      <c r="AJ140" s="84" t="s">
        <v>45</v>
      </c>
      <c r="AK140" s="84">
        <v>0</v>
      </c>
      <c r="BB140" s="197" t="s">
        <v>67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488"/>
      <c r="B141" s="488"/>
      <c r="C141" s="488"/>
      <c r="D141" s="488"/>
      <c r="E141" s="488"/>
      <c r="F141" s="488"/>
      <c r="G141" s="488"/>
      <c r="H141" s="488"/>
      <c r="I141" s="488"/>
      <c r="J141" s="488"/>
      <c r="K141" s="488"/>
      <c r="L141" s="488"/>
      <c r="M141" s="488"/>
      <c r="N141" s="488"/>
      <c r="O141" s="489"/>
      <c r="P141" s="485" t="s">
        <v>40</v>
      </c>
      <c r="Q141" s="486"/>
      <c r="R141" s="486"/>
      <c r="S141" s="486"/>
      <c r="T141" s="486"/>
      <c r="U141" s="486"/>
      <c r="V141" s="487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88"/>
      <c r="B142" s="488"/>
      <c r="C142" s="488"/>
      <c r="D142" s="488"/>
      <c r="E142" s="488"/>
      <c r="F142" s="488"/>
      <c r="G142" s="488"/>
      <c r="H142" s="488"/>
      <c r="I142" s="488"/>
      <c r="J142" s="488"/>
      <c r="K142" s="488"/>
      <c r="L142" s="488"/>
      <c r="M142" s="488"/>
      <c r="N142" s="488"/>
      <c r="O142" s="489"/>
      <c r="P142" s="485" t="s">
        <v>40</v>
      </c>
      <c r="Q142" s="486"/>
      <c r="R142" s="486"/>
      <c r="S142" s="486"/>
      <c r="T142" s="486"/>
      <c r="U142" s="486"/>
      <c r="V142" s="487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479" t="s">
        <v>195</v>
      </c>
      <c r="B143" s="479"/>
      <c r="C143" s="479"/>
      <c r="D143" s="479"/>
      <c r="E143" s="479"/>
      <c r="F143" s="479"/>
      <c r="G143" s="479"/>
      <c r="H143" s="479"/>
      <c r="I143" s="479"/>
      <c r="J143" s="479"/>
      <c r="K143" s="479"/>
      <c r="L143" s="479"/>
      <c r="M143" s="479"/>
      <c r="N143" s="479"/>
      <c r="O143" s="479"/>
      <c r="P143" s="479"/>
      <c r="Q143" s="479"/>
      <c r="R143" s="479"/>
      <c r="S143" s="479"/>
      <c r="T143" s="479"/>
      <c r="U143" s="479"/>
      <c r="V143" s="479"/>
      <c r="W143" s="479"/>
      <c r="X143" s="479"/>
      <c r="Y143" s="479"/>
      <c r="Z143" s="479"/>
      <c r="AA143" s="66"/>
      <c r="AB143" s="66"/>
      <c r="AC143" s="80"/>
    </row>
    <row r="144" spans="1:68" ht="27" customHeight="1" x14ac:dyDescent="0.25">
      <c r="A144" s="63" t="s">
        <v>251</v>
      </c>
      <c r="B144" s="63" t="s">
        <v>252</v>
      </c>
      <c r="C144" s="36">
        <v>4301031224</v>
      </c>
      <c r="D144" s="480">
        <v>4680115882683</v>
      </c>
      <c r="E144" s="480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82"/>
      <c r="R144" s="482"/>
      <c r="S144" s="482"/>
      <c r="T144" s="48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253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254</v>
      </c>
      <c r="B145" s="63" t="s">
        <v>255</v>
      </c>
      <c r="C145" s="36">
        <v>4301031230</v>
      </c>
      <c r="D145" s="480">
        <v>4680115882690</v>
      </c>
      <c r="E145" s="480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82"/>
      <c r="R145" s="482"/>
      <c r="S145" s="482"/>
      <c r="T145" s="483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256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257</v>
      </c>
      <c r="B146" s="63" t="s">
        <v>258</v>
      </c>
      <c r="C146" s="36">
        <v>4301031220</v>
      </c>
      <c r="D146" s="480">
        <v>4680115882669</v>
      </c>
      <c r="E146" s="480"/>
      <c r="F146" s="62">
        <v>0.9</v>
      </c>
      <c r="G146" s="37">
        <v>6</v>
      </c>
      <c r="H146" s="62">
        <v>5.4</v>
      </c>
      <c r="I146" s="62">
        <v>5.61</v>
      </c>
      <c r="J146" s="37">
        <v>132</v>
      </c>
      <c r="K146" s="37" t="s">
        <v>105</v>
      </c>
      <c r="L146" s="37" t="s">
        <v>45</v>
      </c>
      <c r="M146" s="38" t="s">
        <v>83</v>
      </c>
      <c r="N146" s="38"/>
      <c r="O146" s="37">
        <v>40</v>
      </c>
      <c r="P146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82"/>
      <c r="R146" s="482"/>
      <c r="S146" s="482"/>
      <c r="T146" s="48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2" t="s">
        <v>259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260</v>
      </c>
      <c r="B147" s="63" t="s">
        <v>261</v>
      </c>
      <c r="C147" s="36">
        <v>4301031221</v>
      </c>
      <c r="D147" s="480">
        <v>4680115882676</v>
      </c>
      <c r="E147" s="480"/>
      <c r="F147" s="62">
        <v>0.9</v>
      </c>
      <c r="G147" s="37">
        <v>6</v>
      </c>
      <c r="H147" s="62">
        <v>5.4</v>
      </c>
      <c r="I147" s="62">
        <v>5.61</v>
      </c>
      <c r="J147" s="37">
        <v>132</v>
      </c>
      <c r="K147" s="37" t="s">
        <v>105</v>
      </c>
      <c r="L147" s="37" t="s">
        <v>45</v>
      </c>
      <c r="M147" s="38" t="s">
        <v>83</v>
      </c>
      <c r="N147" s="38"/>
      <c r="O147" s="37">
        <v>40</v>
      </c>
      <c r="P147" s="5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82"/>
      <c r="R147" s="482"/>
      <c r="S147" s="482"/>
      <c r="T147" s="48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4" t="s">
        <v>262</v>
      </c>
      <c r="AG147" s="78"/>
      <c r="AJ147" s="84" t="s">
        <v>45</v>
      </c>
      <c r="AK147" s="84">
        <v>0</v>
      </c>
      <c r="BB147" s="205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488"/>
      <c r="B148" s="488"/>
      <c r="C148" s="488"/>
      <c r="D148" s="488"/>
      <c r="E148" s="488"/>
      <c r="F148" s="488"/>
      <c r="G148" s="488"/>
      <c r="H148" s="488"/>
      <c r="I148" s="488"/>
      <c r="J148" s="488"/>
      <c r="K148" s="488"/>
      <c r="L148" s="488"/>
      <c r="M148" s="488"/>
      <c r="N148" s="488"/>
      <c r="O148" s="489"/>
      <c r="P148" s="485" t="s">
        <v>40</v>
      </c>
      <c r="Q148" s="486"/>
      <c r="R148" s="486"/>
      <c r="S148" s="486"/>
      <c r="T148" s="486"/>
      <c r="U148" s="486"/>
      <c r="V148" s="487"/>
      <c r="W148" s="42" t="s">
        <v>39</v>
      </c>
      <c r="X148" s="43">
        <f>IFERROR(X144/H144,"0")+IFERROR(X145/H145,"0")+IFERROR(X146/H146,"0")+IFERROR(X147/H147,"0")</f>
        <v>0</v>
      </c>
      <c r="Y148" s="43">
        <f>IFERROR(Y144/H144,"0")+IFERROR(Y145/H145,"0")+IFERROR(Y146/H146,"0")+IFERROR(Y147/H147,"0")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88"/>
      <c r="B149" s="488"/>
      <c r="C149" s="488"/>
      <c r="D149" s="488"/>
      <c r="E149" s="488"/>
      <c r="F149" s="488"/>
      <c r="G149" s="488"/>
      <c r="H149" s="488"/>
      <c r="I149" s="488"/>
      <c r="J149" s="488"/>
      <c r="K149" s="488"/>
      <c r="L149" s="488"/>
      <c r="M149" s="488"/>
      <c r="N149" s="488"/>
      <c r="O149" s="489"/>
      <c r="P149" s="485" t="s">
        <v>40</v>
      </c>
      <c r="Q149" s="486"/>
      <c r="R149" s="486"/>
      <c r="S149" s="486"/>
      <c r="T149" s="486"/>
      <c r="U149" s="486"/>
      <c r="V149" s="487"/>
      <c r="W149" s="42" t="s">
        <v>0</v>
      </c>
      <c r="X149" s="43">
        <f>IFERROR(SUM(X144:X147),"0")</f>
        <v>0</v>
      </c>
      <c r="Y149" s="43">
        <f>IFERROR(SUM(Y144:Y147),"0")</f>
        <v>0</v>
      </c>
      <c r="Z149" s="42"/>
      <c r="AA149" s="67"/>
      <c r="AB149" s="67"/>
      <c r="AC149" s="67"/>
    </row>
    <row r="150" spans="1:68" ht="14.25" customHeight="1" x14ac:dyDescent="0.25">
      <c r="A150" s="479" t="s">
        <v>79</v>
      </c>
      <c r="B150" s="479"/>
      <c r="C150" s="479"/>
      <c r="D150" s="479"/>
      <c r="E150" s="479"/>
      <c r="F150" s="479"/>
      <c r="G150" s="479"/>
      <c r="H150" s="479"/>
      <c r="I150" s="479"/>
      <c r="J150" s="479"/>
      <c r="K150" s="479"/>
      <c r="L150" s="479"/>
      <c r="M150" s="479"/>
      <c r="N150" s="479"/>
      <c r="O150" s="479"/>
      <c r="P150" s="479"/>
      <c r="Q150" s="479"/>
      <c r="R150" s="479"/>
      <c r="S150" s="479"/>
      <c r="T150" s="479"/>
      <c r="U150" s="479"/>
      <c r="V150" s="479"/>
      <c r="W150" s="479"/>
      <c r="X150" s="479"/>
      <c r="Y150" s="479"/>
      <c r="Z150" s="479"/>
      <c r="AA150" s="66"/>
      <c r="AB150" s="66"/>
      <c r="AC150" s="80"/>
    </row>
    <row r="151" spans="1:68" ht="27" customHeight="1" x14ac:dyDescent="0.25">
      <c r="A151" s="63" t="s">
        <v>263</v>
      </c>
      <c r="B151" s="63" t="s">
        <v>264</v>
      </c>
      <c r="C151" s="36">
        <v>4301051408</v>
      </c>
      <c r="D151" s="480">
        <v>4680115881594</v>
      </c>
      <c r="E151" s="480"/>
      <c r="F151" s="62">
        <v>1.35</v>
      </c>
      <c r="G151" s="37">
        <v>6</v>
      </c>
      <c r="H151" s="62">
        <v>8.1</v>
      </c>
      <c r="I151" s="62">
        <v>8.6189999999999998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40</v>
      </c>
      <c r="P151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82"/>
      <c r="R151" s="482"/>
      <c r="S151" s="482"/>
      <c r="T151" s="483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ref="Y151:Y158" si="10"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 t="shared" ref="BM151:BM158" si="11">IFERROR(X151*I151/H151,"0")</f>
        <v>0</v>
      </c>
      <c r="BN151" s="78">
        <f t="shared" ref="BN151:BN158" si="12">IFERROR(Y151*I151/H151,"0")</f>
        <v>0</v>
      </c>
      <c r="BO151" s="78">
        <f t="shared" ref="BO151:BO158" si="13">IFERROR(1/J151*(X151/H151),"0")</f>
        <v>0</v>
      </c>
      <c r="BP151" s="78">
        <f t="shared" ref="BP151:BP158" si="14"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4301051411</v>
      </c>
      <c r="D152" s="480">
        <v>4680115881617</v>
      </c>
      <c r="E152" s="480"/>
      <c r="F152" s="62">
        <v>1.35</v>
      </c>
      <c r="G152" s="37">
        <v>6</v>
      </c>
      <c r="H152" s="62">
        <v>8.1</v>
      </c>
      <c r="I152" s="62">
        <v>8.6010000000000009</v>
      </c>
      <c r="J152" s="37">
        <v>64</v>
      </c>
      <c r="K152" s="37" t="s">
        <v>101</v>
      </c>
      <c r="L152" s="37" t="s">
        <v>45</v>
      </c>
      <c r="M152" s="38" t="s">
        <v>104</v>
      </c>
      <c r="N152" s="38"/>
      <c r="O152" s="37">
        <v>40</v>
      </c>
      <c r="P152" s="5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82"/>
      <c r="R152" s="482"/>
      <c r="S152" s="482"/>
      <c r="T152" s="483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16.5" customHeight="1" x14ac:dyDescent="0.25">
      <c r="A153" s="63" t="s">
        <v>269</v>
      </c>
      <c r="B153" s="63" t="s">
        <v>270</v>
      </c>
      <c r="C153" s="36">
        <v>4301051656</v>
      </c>
      <c r="D153" s="480">
        <v>4680115880573</v>
      </c>
      <c r="E153" s="480"/>
      <c r="F153" s="62">
        <v>1.45</v>
      </c>
      <c r="G153" s="37">
        <v>6</v>
      </c>
      <c r="H153" s="62">
        <v>8.6999999999999993</v>
      </c>
      <c r="I153" s="62">
        <v>9.2189999999999994</v>
      </c>
      <c r="J153" s="37">
        <v>64</v>
      </c>
      <c r="K153" s="37" t="s">
        <v>101</v>
      </c>
      <c r="L153" s="37" t="s">
        <v>45</v>
      </c>
      <c r="M153" s="38" t="s">
        <v>104</v>
      </c>
      <c r="N153" s="38"/>
      <c r="O153" s="37">
        <v>45</v>
      </c>
      <c r="P153" s="5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82"/>
      <c r="R153" s="482"/>
      <c r="S153" s="482"/>
      <c r="T153" s="483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0" t="s">
        <v>271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272</v>
      </c>
      <c r="B154" s="63" t="s">
        <v>273</v>
      </c>
      <c r="C154" s="36">
        <v>4301051407</v>
      </c>
      <c r="D154" s="480">
        <v>4680115882195</v>
      </c>
      <c r="E154" s="480"/>
      <c r="F154" s="62">
        <v>0.4</v>
      </c>
      <c r="G154" s="37">
        <v>6</v>
      </c>
      <c r="H154" s="62">
        <v>2.4</v>
      </c>
      <c r="I154" s="62">
        <v>2.67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40</v>
      </c>
      <c r="P154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82"/>
      <c r="R154" s="482"/>
      <c r="S154" s="482"/>
      <c r="T154" s="483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265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4301051752</v>
      </c>
      <c r="D155" s="480">
        <v>4680115882607</v>
      </c>
      <c r="E155" s="480"/>
      <c r="F155" s="62">
        <v>0.3</v>
      </c>
      <c r="G155" s="37">
        <v>6</v>
      </c>
      <c r="H155" s="62">
        <v>1.8</v>
      </c>
      <c r="I155" s="62">
        <v>2.052</v>
      </c>
      <c r="J155" s="37">
        <v>182</v>
      </c>
      <c r="K155" s="37" t="s">
        <v>84</v>
      </c>
      <c r="L155" s="37" t="s">
        <v>45</v>
      </c>
      <c r="M155" s="38" t="s">
        <v>126</v>
      </c>
      <c r="N155" s="38"/>
      <c r="O155" s="37">
        <v>45</v>
      </c>
      <c r="P155" s="5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82"/>
      <c r="R155" s="482"/>
      <c r="S155" s="482"/>
      <c r="T155" s="483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276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4301051666</v>
      </c>
      <c r="D156" s="480">
        <v>4680115880092</v>
      </c>
      <c r="E156" s="480"/>
      <c r="F156" s="62">
        <v>0.4</v>
      </c>
      <c r="G156" s="37">
        <v>6</v>
      </c>
      <c r="H156" s="62">
        <v>2.4</v>
      </c>
      <c r="I156" s="62">
        <v>2.6520000000000001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45</v>
      </c>
      <c r="P156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82"/>
      <c r="R156" s="482"/>
      <c r="S156" s="482"/>
      <c r="T156" s="483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271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4301051668</v>
      </c>
      <c r="D157" s="480">
        <v>4680115880221</v>
      </c>
      <c r="E157" s="480"/>
      <c r="F157" s="62">
        <v>0.4</v>
      </c>
      <c r="G157" s="37">
        <v>6</v>
      </c>
      <c r="H157" s="62">
        <v>2.4</v>
      </c>
      <c r="I157" s="62">
        <v>2.6520000000000001</v>
      </c>
      <c r="J157" s="37">
        <v>182</v>
      </c>
      <c r="K157" s="37" t="s">
        <v>84</v>
      </c>
      <c r="L157" s="37" t="s">
        <v>45</v>
      </c>
      <c r="M157" s="38" t="s">
        <v>104</v>
      </c>
      <c r="N157" s="38"/>
      <c r="O157" s="37">
        <v>45</v>
      </c>
      <c r="P157" s="5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82"/>
      <c r="R157" s="482"/>
      <c r="S157" s="482"/>
      <c r="T157" s="483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si="10"/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18" t="s">
        <v>271</v>
      </c>
      <c r="AG157" s="78"/>
      <c r="AJ157" s="84" t="s">
        <v>45</v>
      </c>
      <c r="AK157" s="84">
        <v>0</v>
      </c>
      <c r="BB157" s="219" t="s">
        <v>67</v>
      </c>
      <c r="BM157" s="78">
        <f t="shared" si="11"/>
        <v>0</v>
      </c>
      <c r="BN157" s="78">
        <f t="shared" si="12"/>
        <v>0</v>
      </c>
      <c r="BO157" s="78">
        <f t="shared" si="13"/>
        <v>0</v>
      </c>
      <c r="BP157" s="78">
        <f t="shared" si="14"/>
        <v>0</v>
      </c>
    </row>
    <row r="158" spans="1:68" ht="27" customHeight="1" x14ac:dyDescent="0.25">
      <c r="A158" s="63" t="s">
        <v>281</v>
      </c>
      <c r="B158" s="63" t="s">
        <v>282</v>
      </c>
      <c r="C158" s="36">
        <v>4301051410</v>
      </c>
      <c r="D158" s="480">
        <v>4680115882164</v>
      </c>
      <c r="E158" s="480"/>
      <c r="F158" s="62">
        <v>0.4</v>
      </c>
      <c r="G158" s="37">
        <v>6</v>
      </c>
      <c r="H158" s="62">
        <v>2.4</v>
      </c>
      <c r="I158" s="62">
        <v>2.6579999999999999</v>
      </c>
      <c r="J158" s="37">
        <v>182</v>
      </c>
      <c r="K158" s="37" t="s">
        <v>84</v>
      </c>
      <c r="L158" s="37" t="s">
        <v>45</v>
      </c>
      <c r="M158" s="38" t="s">
        <v>104</v>
      </c>
      <c r="N158" s="38"/>
      <c r="O158" s="37">
        <v>40</v>
      </c>
      <c r="P158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82"/>
      <c r="R158" s="482"/>
      <c r="S158" s="482"/>
      <c r="T158" s="483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si="10"/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0" t="s">
        <v>283</v>
      </c>
      <c r="AG158" s="78"/>
      <c r="AJ158" s="84" t="s">
        <v>45</v>
      </c>
      <c r="AK158" s="84">
        <v>0</v>
      </c>
      <c r="BB158" s="221" t="s">
        <v>67</v>
      </c>
      <c r="BM158" s="78">
        <f t="shared" si="11"/>
        <v>0</v>
      </c>
      <c r="BN158" s="78">
        <f t="shared" si="12"/>
        <v>0</v>
      </c>
      <c r="BO158" s="78">
        <f t="shared" si="13"/>
        <v>0</v>
      </c>
      <c r="BP158" s="78">
        <f t="shared" si="14"/>
        <v>0</v>
      </c>
    </row>
    <row r="159" spans="1:68" x14ac:dyDescent="0.2">
      <c r="A159" s="488"/>
      <c r="B159" s="488"/>
      <c r="C159" s="488"/>
      <c r="D159" s="488"/>
      <c r="E159" s="488"/>
      <c r="F159" s="488"/>
      <c r="G159" s="488"/>
      <c r="H159" s="488"/>
      <c r="I159" s="488"/>
      <c r="J159" s="488"/>
      <c r="K159" s="488"/>
      <c r="L159" s="488"/>
      <c r="M159" s="488"/>
      <c r="N159" s="488"/>
      <c r="O159" s="489"/>
      <c r="P159" s="485" t="s">
        <v>40</v>
      </c>
      <c r="Q159" s="486"/>
      <c r="R159" s="486"/>
      <c r="S159" s="486"/>
      <c r="T159" s="486"/>
      <c r="U159" s="486"/>
      <c r="V159" s="487"/>
      <c r="W159" s="42" t="s">
        <v>39</v>
      </c>
      <c r="X159" s="43">
        <f>IFERROR(X151/H151,"0")+IFERROR(X152/H152,"0")+IFERROR(X153/H153,"0")+IFERROR(X154/H154,"0")+IFERROR(X155/H155,"0")+IFERROR(X156/H156,"0")+IFERROR(X157/H157,"0")+IFERROR(X158/H158,"0")</f>
        <v>0</v>
      </c>
      <c r="Y159" s="43">
        <f>IFERROR(Y151/H151,"0")+IFERROR(Y152/H152,"0")+IFERROR(Y153/H153,"0")+IFERROR(Y154/H154,"0")+IFERROR(Y155/H155,"0")+IFERROR(Y156/H156,"0")+IFERROR(Y157/H157,"0")+IFERROR(Y158/H158,"0")</f>
        <v>0</v>
      </c>
      <c r="Z159" s="43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488"/>
      <c r="B160" s="488"/>
      <c r="C160" s="488"/>
      <c r="D160" s="488"/>
      <c r="E160" s="488"/>
      <c r="F160" s="488"/>
      <c r="G160" s="488"/>
      <c r="H160" s="488"/>
      <c r="I160" s="488"/>
      <c r="J160" s="488"/>
      <c r="K160" s="488"/>
      <c r="L160" s="488"/>
      <c r="M160" s="488"/>
      <c r="N160" s="488"/>
      <c r="O160" s="489"/>
      <c r="P160" s="485" t="s">
        <v>40</v>
      </c>
      <c r="Q160" s="486"/>
      <c r="R160" s="486"/>
      <c r="S160" s="486"/>
      <c r="T160" s="486"/>
      <c r="U160" s="486"/>
      <c r="V160" s="487"/>
      <c r="W160" s="42" t="s">
        <v>0</v>
      </c>
      <c r="X160" s="43">
        <f>IFERROR(SUM(X151:X158),"0")</f>
        <v>0</v>
      </c>
      <c r="Y160" s="43">
        <f>IFERROR(SUM(Y151:Y158),"0")</f>
        <v>0</v>
      </c>
      <c r="Z160" s="42"/>
      <c r="AA160" s="67"/>
      <c r="AB160" s="67"/>
      <c r="AC160" s="67"/>
    </row>
    <row r="161" spans="1:68" ht="14.25" customHeight="1" x14ac:dyDescent="0.25">
      <c r="A161" s="479" t="s">
        <v>141</v>
      </c>
      <c r="B161" s="479"/>
      <c r="C161" s="479"/>
      <c r="D161" s="479"/>
      <c r="E161" s="479"/>
      <c r="F161" s="479"/>
      <c r="G161" s="479"/>
      <c r="H161" s="479"/>
      <c r="I161" s="479"/>
      <c r="J161" s="479"/>
      <c r="K161" s="479"/>
      <c r="L161" s="479"/>
      <c r="M161" s="479"/>
      <c r="N161" s="479"/>
      <c r="O161" s="479"/>
      <c r="P161" s="479"/>
      <c r="Q161" s="479"/>
      <c r="R161" s="479"/>
      <c r="S161" s="479"/>
      <c r="T161" s="479"/>
      <c r="U161" s="479"/>
      <c r="V161" s="479"/>
      <c r="W161" s="479"/>
      <c r="X161" s="479"/>
      <c r="Y161" s="479"/>
      <c r="Z161" s="479"/>
      <c r="AA161" s="66"/>
      <c r="AB161" s="66"/>
      <c r="AC161" s="80"/>
    </row>
    <row r="162" spans="1:68" ht="27" customHeight="1" x14ac:dyDescent="0.25">
      <c r="A162" s="63" t="s">
        <v>284</v>
      </c>
      <c r="B162" s="63" t="s">
        <v>285</v>
      </c>
      <c r="C162" s="36">
        <v>4301060389</v>
      </c>
      <c r="D162" s="480">
        <v>4680115880801</v>
      </c>
      <c r="E162" s="480"/>
      <c r="F162" s="62">
        <v>0.4</v>
      </c>
      <c r="G162" s="37">
        <v>6</v>
      </c>
      <c r="H162" s="62">
        <v>2.4</v>
      </c>
      <c r="I162" s="62">
        <v>2.6520000000000001</v>
      </c>
      <c r="J162" s="37">
        <v>182</v>
      </c>
      <c r="K162" s="37" t="s">
        <v>84</v>
      </c>
      <c r="L162" s="37" t="s">
        <v>45</v>
      </c>
      <c r="M162" s="38" t="s">
        <v>104</v>
      </c>
      <c r="N162" s="38"/>
      <c r="O162" s="37">
        <v>40</v>
      </c>
      <c r="P162" s="5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82"/>
      <c r="R162" s="482"/>
      <c r="S162" s="482"/>
      <c r="T162" s="48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22" t="s">
        <v>286</v>
      </c>
      <c r="AG162" s="78"/>
      <c r="AJ162" s="84" t="s">
        <v>45</v>
      </c>
      <c r="AK162" s="84">
        <v>0</v>
      </c>
      <c r="BB162" s="223" t="s">
        <v>67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488"/>
      <c r="B163" s="488"/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8"/>
      <c r="O163" s="489"/>
      <c r="P163" s="485" t="s">
        <v>40</v>
      </c>
      <c r="Q163" s="486"/>
      <c r="R163" s="486"/>
      <c r="S163" s="486"/>
      <c r="T163" s="486"/>
      <c r="U163" s="486"/>
      <c r="V163" s="487"/>
      <c r="W163" s="42" t="s">
        <v>39</v>
      </c>
      <c r="X163" s="43">
        <f>IFERROR(X162/H162,"0")</f>
        <v>0</v>
      </c>
      <c r="Y163" s="43">
        <f>IFERROR(Y162/H162,"0")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88"/>
      <c r="B164" s="488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8"/>
      <c r="O164" s="489"/>
      <c r="P164" s="485" t="s">
        <v>40</v>
      </c>
      <c r="Q164" s="486"/>
      <c r="R164" s="486"/>
      <c r="S164" s="486"/>
      <c r="T164" s="486"/>
      <c r="U164" s="486"/>
      <c r="V164" s="487"/>
      <c r="W164" s="42" t="s">
        <v>0</v>
      </c>
      <c r="X164" s="43">
        <f>IFERROR(SUM(X162:X162),"0")</f>
        <v>0</v>
      </c>
      <c r="Y164" s="43">
        <f>IFERROR(SUM(Y162:Y162),"0")</f>
        <v>0</v>
      </c>
      <c r="Z164" s="42"/>
      <c r="AA164" s="67"/>
      <c r="AB164" s="67"/>
      <c r="AC164" s="67"/>
    </row>
    <row r="165" spans="1:68" ht="16.5" customHeight="1" x14ac:dyDescent="0.25">
      <c r="A165" s="478" t="s">
        <v>287</v>
      </c>
      <c r="B165" s="478"/>
      <c r="C165" s="478"/>
      <c r="D165" s="478"/>
      <c r="E165" s="478"/>
      <c r="F165" s="478"/>
      <c r="G165" s="478"/>
      <c r="H165" s="478"/>
      <c r="I165" s="478"/>
      <c r="J165" s="478"/>
      <c r="K165" s="478"/>
      <c r="L165" s="478"/>
      <c r="M165" s="478"/>
      <c r="N165" s="478"/>
      <c r="O165" s="478"/>
      <c r="P165" s="478"/>
      <c r="Q165" s="478"/>
      <c r="R165" s="478"/>
      <c r="S165" s="478"/>
      <c r="T165" s="478"/>
      <c r="U165" s="478"/>
      <c r="V165" s="478"/>
      <c r="W165" s="478"/>
      <c r="X165" s="478"/>
      <c r="Y165" s="478"/>
      <c r="Z165" s="478"/>
      <c r="AA165" s="65"/>
      <c r="AB165" s="65"/>
      <c r="AC165" s="79"/>
    </row>
    <row r="166" spans="1:68" ht="14.25" customHeight="1" x14ac:dyDescent="0.25">
      <c r="A166" s="479" t="s">
        <v>96</v>
      </c>
      <c r="B166" s="479"/>
      <c r="C166" s="479"/>
      <c r="D166" s="479"/>
      <c r="E166" s="479"/>
      <c r="F166" s="479"/>
      <c r="G166" s="479"/>
      <c r="H166" s="479"/>
      <c r="I166" s="479"/>
      <c r="J166" s="479"/>
      <c r="K166" s="479"/>
      <c r="L166" s="479"/>
      <c r="M166" s="479"/>
      <c r="N166" s="479"/>
      <c r="O166" s="479"/>
      <c r="P166" s="479"/>
      <c r="Q166" s="479"/>
      <c r="R166" s="479"/>
      <c r="S166" s="479"/>
      <c r="T166" s="479"/>
      <c r="U166" s="479"/>
      <c r="V166" s="479"/>
      <c r="W166" s="479"/>
      <c r="X166" s="479"/>
      <c r="Y166" s="479"/>
      <c r="Z166" s="479"/>
      <c r="AA166" s="66"/>
      <c r="AB166" s="66"/>
      <c r="AC166" s="80"/>
    </row>
    <row r="167" spans="1:68" ht="27" customHeight="1" x14ac:dyDescent="0.25">
      <c r="A167" s="63" t="s">
        <v>288</v>
      </c>
      <c r="B167" s="63" t="s">
        <v>289</v>
      </c>
      <c r="C167" s="36">
        <v>4301011826</v>
      </c>
      <c r="D167" s="480">
        <v>4680115884137</v>
      </c>
      <c r="E167" s="480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82"/>
      <c r="R167" s="482"/>
      <c r="S167" s="482"/>
      <c r="T167" s="48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2" si="15"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290</v>
      </c>
      <c r="AG167" s="78"/>
      <c r="AJ167" s="84" t="s">
        <v>45</v>
      </c>
      <c r="AK167" s="84">
        <v>0</v>
      </c>
      <c r="BB167" s="225" t="s">
        <v>67</v>
      </c>
      <c r="BM167" s="78">
        <f t="shared" ref="BM167:BM172" si="16">IFERROR(X167*I167/H167,"0")</f>
        <v>0</v>
      </c>
      <c r="BN167" s="78">
        <f t="shared" ref="BN167:BN172" si="17">IFERROR(Y167*I167/H167,"0")</f>
        <v>0</v>
      </c>
      <c r="BO167" s="78">
        <f t="shared" ref="BO167:BO172" si="18">IFERROR(1/J167*(X167/H167),"0")</f>
        <v>0</v>
      </c>
      <c r="BP167" s="78">
        <f t="shared" ref="BP167:BP172" si="19">IFERROR(1/J167*(Y167/H167),"0")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4301011724</v>
      </c>
      <c r="D168" s="480">
        <v>4680115884236</v>
      </c>
      <c r="E168" s="480"/>
      <c r="F168" s="62">
        <v>1.45</v>
      </c>
      <c r="G168" s="37">
        <v>8</v>
      </c>
      <c r="H168" s="62">
        <v>11.6</v>
      </c>
      <c r="I168" s="62">
        <v>12.035</v>
      </c>
      <c r="J168" s="37">
        <v>64</v>
      </c>
      <c r="K168" s="37" t="s">
        <v>101</v>
      </c>
      <c r="L168" s="37" t="s">
        <v>45</v>
      </c>
      <c r="M168" s="38" t="s">
        <v>100</v>
      </c>
      <c r="N168" s="38"/>
      <c r="O168" s="37">
        <v>55</v>
      </c>
      <c r="P168" s="5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82"/>
      <c r="R168" s="482"/>
      <c r="S168" s="482"/>
      <c r="T168" s="48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IFERROR(IF(Y168=0,"",ROUNDUP(Y168/H168,0)*0.01898),"")</f>
        <v/>
      </c>
      <c r="AA168" s="68" t="s">
        <v>45</v>
      </c>
      <c r="AB168" s="69" t="s">
        <v>45</v>
      </c>
      <c r="AC168" s="226" t="s">
        <v>293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4301011721</v>
      </c>
      <c r="D169" s="480">
        <v>4680115884175</v>
      </c>
      <c r="E169" s="480"/>
      <c r="F169" s="62">
        <v>1.45</v>
      </c>
      <c r="G169" s="37">
        <v>8</v>
      </c>
      <c r="H169" s="62">
        <v>11.6</v>
      </c>
      <c r="I169" s="62">
        <v>12.035</v>
      </c>
      <c r="J169" s="37">
        <v>64</v>
      </c>
      <c r="K169" s="37" t="s">
        <v>101</v>
      </c>
      <c r="L169" s="37" t="s">
        <v>45</v>
      </c>
      <c r="M169" s="38" t="s">
        <v>100</v>
      </c>
      <c r="N169" s="38"/>
      <c r="O169" s="37">
        <v>55</v>
      </c>
      <c r="P169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82"/>
      <c r="R169" s="482"/>
      <c r="S169" s="482"/>
      <c r="T169" s="48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28" t="s">
        <v>296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4301011824</v>
      </c>
      <c r="D170" s="480">
        <v>4680115884144</v>
      </c>
      <c r="E170" s="480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82"/>
      <c r="R170" s="482"/>
      <c r="S170" s="482"/>
      <c r="T170" s="48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290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299</v>
      </c>
      <c r="B171" s="63" t="s">
        <v>300</v>
      </c>
      <c r="C171" s="36">
        <v>4301011726</v>
      </c>
      <c r="D171" s="480">
        <v>4680115884182</v>
      </c>
      <c r="E171" s="480"/>
      <c r="F171" s="62">
        <v>0.37</v>
      </c>
      <c r="G171" s="37">
        <v>10</v>
      </c>
      <c r="H171" s="62">
        <v>3.7</v>
      </c>
      <c r="I171" s="62">
        <v>3.91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82"/>
      <c r="R171" s="482"/>
      <c r="S171" s="482"/>
      <c r="T171" s="48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293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4301011722</v>
      </c>
      <c r="D172" s="480">
        <v>4680115884205</v>
      </c>
      <c r="E172" s="480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105</v>
      </c>
      <c r="L172" s="37" t="s">
        <v>45</v>
      </c>
      <c r="M172" s="38" t="s">
        <v>100</v>
      </c>
      <c r="N172" s="38"/>
      <c r="O172" s="37">
        <v>55</v>
      </c>
      <c r="P172" s="5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82"/>
      <c r="R172" s="482"/>
      <c r="S172" s="482"/>
      <c r="T172" s="483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15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4" t="s">
        <v>296</v>
      </c>
      <c r="AG172" s="78"/>
      <c r="AJ172" s="84" t="s">
        <v>45</v>
      </c>
      <c r="AK172" s="84">
        <v>0</v>
      </c>
      <c r="BB172" s="235" t="s">
        <v>67</v>
      </c>
      <c r="BM172" s="78">
        <f t="shared" si="16"/>
        <v>0</v>
      </c>
      <c r="BN172" s="78">
        <f t="shared" si="17"/>
        <v>0</v>
      </c>
      <c r="BO172" s="78">
        <f t="shared" si="18"/>
        <v>0</v>
      </c>
      <c r="BP172" s="78">
        <f t="shared" si="19"/>
        <v>0</v>
      </c>
    </row>
    <row r="173" spans="1:68" x14ac:dyDescent="0.2">
      <c r="A173" s="488"/>
      <c r="B173" s="488"/>
      <c r="C173" s="488"/>
      <c r="D173" s="488"/>
      <c r="E173" s="488"/>
      <c r="F173" s="488"/>
      <c r="G173" s="488"/>
      <c r="H173" s="488"/>
      <c r="I173" s="488"/>
      <c r="J173" s="488"/>
      <c r="K173" s="488"/>
      <c r="L173" s="488"/>
      <c r="M173" s="488"/>
      <c r="N173" s="488"/>
      <c r="O173" s="489"/>
      <c r="P173" s="485" t="s">
        <v>40</v>
      </c>
      <c r="Q173" s="486"/>
      <c r="R173" s="486"/>
      <c r="S173" s="486"/>
      <c r="T173" s="486"/>
      <c r="U173" s="486"/>
      <c r="V173" s="487"/>
      <c r="W173" s="42" t="s">
        <v>39</v>
      </c>
      <c r="X173" s="43">
        <f>IFERROR(X167/H167,"0")+IFERROR(X168/H168,"0")+IFERROR(X169/H169,"0")+IFERROR(X170/H170,"0")+IFERROR(X171/H171,"0")+IFERROR(X172/H172,"0")</f>
        <v>0</v>
      </c>
      <c r="Y173" s="43">
        <f>IFERROR(Y167/H167,"0")+IFERROR(Y168/H168,"0")+IFERROR(Y169/H169,"0")+IFERROR(Y170/H170,"0")+IFERROR(Y171/H171,"0")+IFERROR(Y172/H172,"0")</f>
        <v>0</v>
      </c>
      <c r="Z173" s="43">
        <f>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88"/>
      <c r="B174" s="488"/>
      <c r="C174" s="488"/>
      <c r="D174" s="488"/>
      <c r="E174" s="488"/>
      <c r="F174" s="488"/>
      <c r="G174" s="488"/>
      <c r="H174" s="488"/>
      <c r="I174" s="488"/>
      <c r="J174" s="488"/>
      <c r="K174" s="488"/>
      <c r="L174" s="488"/>
      <c r="M174" s="488"/>
      <c r="N174" s="488"/>
      <c r="O174" s="489"/>
      <c r="P174" s="485" t="s">
        <v>40</v>
      </c>
      <c r="Q174" s="486"/>
      <c r="R174" s="486"/>
      <c r="S174" s="486"/>
      <c r="T174" s="486"/>
      <c r="U174" s="486"/>
      <c r="V174" s="487"/>
      <c r="W174" s="42" t="s">
        <v>0</v>
      </c>
      <c r="X174" s="43">
        <f>IFERROR(SUM(X167:X172),"0")</f>
        <v>0</v>
      </c>
      <c r="Y174" s="43">
        <f>IFERROR(SUM(Y167:Y172),"0")</f>
        <v>0</v>
      </c>
      <c r="Z174" s="42"/>
      <c r="AA174" s="67"/>
      <c r="AB174" s="67"/>
      <c r="AC174" s="67"/>
    </row>
    <row r="175" spans="1:68" ht="16.5" customHeight="1" x14ac:dyDescent="0.25">
      <c r="A175" s="478" t="s">
        <v>303</v>
      </c>
      <c r="B175" s="478"/>
      <c r="C175" s="478"/>
      <c r="D175" s="478"/>
      <c r="E175" s="478"/>
      <c r="F175" s="478"/>
      <c r="G175" s="478"/>
      <c r="H175" s="478"/>
      <c r="I175" s="478"/>
      <c r="J175" s="478"/>
      <c r="K175" s="478"/>
      <c r="L175" s="478"/>
      <c r="M175" s="478"/>
      <c r="N175" s="478"/>
      <c r="O175" s="478"/>
      <c r="P175" s="478"/>
      <c r="Q175" s="478"/>
      <c r="R175" s="478"/>
      <c r="S175" s="478"/>
      <c r="T175" s="478"/>
      <c r="U175" s="478"/>
      <c r="V175" s="478"/>
      <c r="W175" s="478"/>
      <c r="X175" s="478"/>
      <c r="Y175" s="478"/>
      <c r="Z175" s="478"/>
      <c r="AA175" s="65"/>
      <c r="AB175" s="65"/>
      <c r="AC175" s="79"/>
    </row>
    <row r="176" spans="1:68" ht="14.25" customHeight="1" x14ac:dyDescent="0.25">
      <c r="A176" s="479" t="s">
        <v>96</v>
      </c>
      <c r="B176" s="479"/>
      <c r="C176" s="479"/>
      <c r="D176" s="479"/>
      <c r="E176" s="479"/>
      <c r="F176" s="479"/>
      <c r="G176" s="479"/>
      <c r="H176" s="479"/>
      <c r="I176" s="479"/>
      <c r="J176" s="479"/>
      <c r="K176" s="479"/>
      <c r="L176" s="479"/>
      <c r="M176" s="479"/>
      <c r="N176" s="479"/>
      <c r="O176" s="479"/>
      <c r="P176" s="479"/>
      <c r="Q176" s="479"/>
      <c r="R176" s="479"/>
      <c r="S176" s="479"/>
      <c r="T176" s="479"/>
      <c r="U176" s="479"/>
      <c r="V176" s="479"/>
      <c r="W176" s="479"/>
      <c r="X176" s="479"/>
      <c r="Y176" s="479"/>
      <c r="Z176" s="479"/>
      <c r="AA176" s="66"/>
      <c r="AB176" s="66"/>
      <c r="AC176" s="80"/>
    </row>
    <row r="177" spans="1:68" ht="27" customHeight="1" x14ac:dyDescent="0.25">
      <c r="A177" s="63" t="s">
        <v>304</v>
      </c>
      <c r="B177" s="63" t="s">
        <v>305</v>
      </c>
      <c r="C177" s="36">
        <v>4301011855</v>
      </c>
      <c r="D177" s="480">
        <v>4680115885837</v>
      </c>
      <c r="E177" s="480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82"/>
      <c r="R177" s="482"/>
      <c r="S177" s="482"/>
      <c r="T177" s="48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306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4301011850</v>
      </c>
      <c r="D178" s="480">
        <v>4680115885806</v>
      </c>
      <c r="E178" s="480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82"/>
      <c r="R178" s="482"/>
      <c r="S178" s="482"/>
      <c r="T178" s="48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309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37.5" customHeight="1" x14ac:dyDescent="0.25">
      <c r="A179" s="63" t="s">
        <v>310</v>
      </c>
      <c r="B179" s="63" t="s">
        <v>311</v>
      </c>
      <c r="C179" s="36">
        <v>4301011853</v>
      </c>
      <c r="D179" s="480">
        <v>4680115885851</v>
      </c>
      <c r="E179" s="480"/>
      <c r="F179" s="62">
        <v>1.35</v>
      </c>
      <c r="G179" s="37">
        <v>8</v>
      </c>
      <c r="H179" s="62">
        <v>10.8</v>
      </c>
      <c r="I179" s="62">
        <v>11.234999999999999</v>
      </c>
      <c r="J179" s="37">
        <v>64</v>
      </c>
      <c r="K179" s="37" t="s">
        <v>101</v>
      </c>
      <c r="L179" s="37" t="s">
        <v>45</v>
      </c>
      <c r="M179" s="38" t="s">
        <v>100</v>
      </c>
      <c r="N179" s="38"/>
      <c r="O179" s="37">
        <v>55</v>
      </c>
      <c r="P179" s="5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82"/>
      <c r="R179" s="482"/>
      <c r="S179" s="482"/>
      <c r="T179" s="48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IFERROR(IF(Y179=0,"",ROUNDUP(Y179/H179,0)*0.01898),"")</f>
        <v/>
      </c>
      <c r="AA179" s="68" t="s">
        <v>45</v>
      </c>
      <c r="AB179" s="69" t="s">
        <v>45</v>
      </c>
      <c r="AC179" s="240" t="s">
        <v>312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4301011852</v>
      </c>
      <c r="D180" s="480">
        <v>4680115885844</v>
      </c>
      <c r="E180" s="480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82"/>
      <c r="R180" s="482"/>
      <c r="S180" s="482"/>
      <c r="T180" s="48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315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4301011851</v>
      </c>
      <c r="D181" s="480">
        <v>4680115885820</v>
      </c>
      <c r="E181" s="480"/>
      <c r="F181" s="62">
        <v>0.4</v>
      </c>
      <c r="G181" s="37">
        <v>10</v>
      </c>
      <c r="H181" s="62">
        <v>4</v>
      </c>
      <c r="I181" s="62">
        <v>4.21</v>
      </c>
      <c r="J181" s="37">
        <v>132</v>
      </c>
      <c r="K181" s="37" t="s">
        <v>105</v>
      </c>
      <c r="L181" s="37" t="s">
        <v>45</v>
      </c>
      <c r="M181" s="38" t="s">
        <v>100</v>
      </c>
      <c r="N181" s="38"/>
      <c r="O181" s="37">
        <v>55</v>
      </c>
      <c r="P181" s="5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82"/>
      <c r="R181" s="482"/>
      <c r="S181" s="482"/>
      <c r="T181" s="48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44" t="s">
        <v>318</v>
      </c>
      <c r="AG181" s="78"/>
      <c r="AJ181" s="84" t="s">
        <v>45</v>
      </c>
      <c r="AK181" s="84">
        <v>0</v>
      </c>
      <c r="BB181" s="245" t="s">
        <v>67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488"/>
      <c r="B182" s="488"/>
      <c r="C182" s="488"/>
      <c r="D182" s="488"/>
      <c r="E182" s="488"/>
      <c r="F182" s="488"/>
      <c r="G182" s="488"/>
      <c r="H182" s="488"/>
      <c r="I182" s="488"/>
      <c r="J182" s="488"/>
      <c r="K182" s="488"/>
      <c r="L182" s="488"/>
      <c r="M182" s="488"/>
      <c r="N182" s="488"/>
      <c r="O182" s="489"/>
      <c r="P182" s="485" t="s">
        <v>40</v>
      </c>
      <c r="Q182" s="486"/>
      <c r="R182" s="486"/>
      <c r="S182" s="486"/>
      <c r="T182" s="486"/>
      <c r="U182" s="486"/>
      <c r="V182" s="487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88"/>
      <c r="B183" s="488"/>
      <c r="C183" s="488"/>
      <c r="D183" s="488"/>
      <c r="E183" s="488"/>
      <c r="F183" s="488"/>
      <c r="G183" s="488"/>
      <c r="H183" s="488"/>
      <c r="I183" s="488"/>
      <c r="J183" s="488"/>
      <c r="K183" s="488"/>
      <c r="L183" s="488"/>
      <c r="M183" s="488"/>
      <c r="N183" s="488"/>
      <c r="O183" s="489"/>
      <c r="P183" s="485" t="s">
        <v>40</v>
      </c>
      <c r="Q183" s="486"/>
      <c r="R183" s="486"/>
      <c r="S183" s="486"/>
      <c r="T183" s="486"/>
      <c r="U183" s="486"/>
      <c r="V183" s="487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6.5" customHeight="1" x14ac:dyDescent="0.25">
      <c r="A184" s="478" t="s">
        <v>319</v>
      </c>
      <c r="B184" s="478"/>
      <c r="C184" s="478"/>
      <c r="D184" s="478"/>
      <c r="E184" s="478"/>
      <c r="F184" s="478"/>
      <c r="G184" s="478"/>
      <c r="H184" s="478"/>
      <c r="I184" s="478"/>
      <c r="J184" s="478"/>
      <c r="K184" s="478"/>
      <c r="L184" s="478"/>
      <c r="M184" s="478"/>
      <c r="N184" s="478"/>
      <c r="O184" s="478"/>
      <c r="P184" s="478"/>
      <c r="Q184" s="478"/>
      <c r="R184" s="478"/>
      <c r="S184" s="478"/>
      <c r="T184" s="478"/>
      <c r="U184" s="478"/>
      <c r="V184" s="478"/>
      <c r="W184" s="478"/>
      <c r="X184" s="478"/>
      <c r="Y184" s="478"/>
      <c r="Z184" s="478"/>
      <c r="AA184" s="65"/>
      <c r="AB184" s="65"/>
      <c r="AC184" s="79"/>
    </row>
    <row r="185" spans="1:68" ht="14.25" customHeight="1" x14ac:dyDescent="0.25">
      <c r="A185" s="479" t="s">
        <v>96</v>
      </c>
      <c r="B185" s="479"/>
      <c r="C185" s="479"/>
      <c r="D185" s="479"/>
      <c r="E185" s="479"/>
      <c r="F185" s="479"/>
      <c r="G185" s="479"/>
      <c r="H185" s="479"/>
      <c r="I185" s="479"/>
      <c r="J185" s="479"/>
      <c r="K185" s="479"/>
      <c r="L185" s="479"/>
      <c r="M185" s="479"/>
      <c r="N185" s="479"/>
      <c r="O185" s="479"/>
      <c r="P185" s="479"/>
      <c r="Q185" s="479"/>
      <c r="R185" s="479"/>
      <c r="S185" s="479"/>
      <c r="T185" s="479"/>
      <c r="U185" s="479"/>
      <c r="V185" s="479"/>
      <c r="W185" s="479"/>
      <c r="X185" s="479"/>
      <c r="Y185" s="479"/>
      <c r="Z185" s="479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4301011223</v>
      </c>
      <c r="D186" s="480">
        <v>4607091383423</v>
      </c>
      <c r="E186" s="480"/>
      <c r="F186" s="62">
        <v>1.35</v>
      </c>
      <c r="G186" s="37">
        <v>8</v>
      </c>
      <c r="H186" s="62">
        <v>10.8</v>
      </c>
      <c r="I186" s="62">
        <v>11.331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35</v>
      </c>
      <c r="P186" s="5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82"/>
      <c r="R186" s="482"/>
      <c r="S186" s="482"/>
      <c r="T186" s="48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99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488"/>
      <c r="B187" s="488"/>
      <c r="C187" s="488"/>
      <c r="D187" s="488"/>
      <c r="E187" s="488"/>
      <c r="F187" s="488"/>
      <c r="G187" s="488"/>
      <c r="H187" s="488"/>
      <c r="I187" s="488"/>
      <c r="J187" s="488"/>
      <c r="K187" s="488"/>
      <c r="L187" s="488"/>
      <c r="M187" s="488"/>
      <c r="N187" s="488"/>
      <c r="O187" s="489"/>
      <c r="P187" s="485" t="s">
        <v>40</v>
      </c>
      <c r="Q187" s="486"/>
      <c r="R187" s="486"/>
      <c r="S187" s="486"/>
      <c r="T187" s="486"/>
      <c r="U187" s="486"/>
      <c r="V187" s="487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488"/>
      <c r="B188" s="488"/>
      <c r="C188" s="488"/>
      <c r="D188" s="488"/>
      <c r="E188" s="488"/>
      <c r="F188" s="488"/>
      <c r="G188" s="488"/>
      <c r="H188" s="488"/>
      <c r="I188" s="488"/>
      <c r="J188" s="488"/>
      <c r="K188" s="488"/>
      <c r="L188" s="488"/>
      <c r="M188" s="488"/>
      <c r="N188" s="488"/>
      <c r="O188" s="489"/>
      <c r="P188" s="485" t="s">
        <v>40</v>
      </c>
      <c r="Q188" s="486"/>
      <c r="R188" s="486"/>
      <c r="S188" s="486"/>
      <c r="T188" s="486"/>
      <c r="U188" s="486"/>
      <c r="V188" s="487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478" t="s">
        <v>322</v>
      </c>
      <c r="B189" s="478"/>
      <c r="C189" s="478"/>
      <c r="D189" s="478"/>
      <c r="E189" s="478"/>
      <c r="F189" s="478"/>
      <c r="G189" s="478"/>
      <c r="H189" s="478"/>
      <c r="I189" s="478"/>
      <c r="J189" s="478"/>
      <c r="K189" s="478"/>
      <c r="L189" s="478"/>
      <c r="M189" s="478"/>
      <c r="N189" s="478"/>
      <c r="O189" s="478"/>
      <c r="P189" s="478"/>
      <c r="Q189" s="478"/>
      <c r="R189" s="478"/>
      <c r="S189" s="478"/>
      <c r="T189" s="478"/>
      <c r="U189" s="478"/>
      <c r="V189" s="478"/>
      <c r="W189" s="478"/>
      <c r="X189" s="478"/>
      <c r="Y189" s="478"/>
      <c r="Z189" s="478"/>
      <c r="AA189" s="65"/>
      <c r="AB189" s="65"/>
      <c r="AC189" s="79"/>
    </row>
    <row r="190" spans="1:68" ht="14.25" customHeight="1" x14ac:dyDescent="0.25">
      <c r="A190" s="479" t="s">
        <v>79</v>
      </c>
      <c r="B190" s="479"/>
      <c r="C190" s="479"/>
      <c r="D190" s="479"/>
      <c r="E190" s="479"/>
      <c r="F190" s="479"/>
      <c r="G190" s="479"/>
      <c r="H190" s="479"/>
      <c r="I190" s="479"/>
      <c r="J190" s="479"/>
      <c r="K190" s="479"/>
      <c r="L190" s="479"/>
      <c r="M190" s="479"/>
      <c r="N190" s="479"/>
      <c r="O190" s="479"/>
      <c r="P190" s="479"/>
      <c r="Q190" s="479"/>
      <c r="R190" s="479"/>
      <c r="S190" s="479"/>
      <c r="T190" s="479"/>
      <c r="U190" s="479"/>
      <c r="V190" s="479"/>
      <c r="W190" s="479"/>
      <c r="X190" s="479"/>
      <c r="Y190" s="479"/>
      <c r="Z190" s="479"/>
      <c r="AA190" s="66"/>
      <c r="AB190" s="66"/>
      <c r="AC190" s="80"/>
    </row>
    <row r="191" spans="1:68" ht="37.5" customHeight="1" x14ac:dyDescent="0.25">
      <c r="A191" s="63" t="s">
        <v>323</v>
      </c>
      <c r="B191" s="63" t="s">
        <v>324</v>
      </c>
      <c r="C191" s="36">
        <v>4301051388</v>
      </c>
      <c r="D191" s="480">
        <v>4680115881211</v>
      </c>
      <c r="E191" s="480"/>
      <c r="F191" s="62">
        <v>0.4</v>
      </c>
      <c r="G191" s="37">
        <v>6</v>
      </c>
      <c r="H191" s="62">
        <v>2.4</v>
      </c>
      <c r="I191" s="62">
        <v>2.58</v>
      </c>
      <c r="J191" s="37">
        <v>182</v>
      </c>
      <c r="K191" s="37" t="s">
        <v>84</v>
      </c>
      <c r="L191" s="37" t="s">
        <v>45</v>
      </c>
      <c r="M191" s="38" t="s">
        <v>104</v>
      </c>
      <c r="N191" s="38"/>
      <c r="O191" s="37">
        <v>45</v>
      </c>
      <c r="P191" s="5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82"/>
      <c r="R191" s="482"/>
      <c r="S191" s="482"/>
      <c r="T191" s="48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325</v>
      </c>
      <c r="AG191" s="78"/>
      <c r="AJ191" s="84" t="s">
        <v>45</v>
      </c>
      <c r="AK191" s="84">
        <v>0</v>
      </c>
      <c r="BB191" s="249" t="s">
        <v>67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488"/>
      <c r="B192" s="488"/>
      <c r="C192" s="488"/>
      <c r="D192" s="488"/>
      <c r="E192" s="488"/>
      <c r="F192" s="488"/>
      <c r="G192" s="488"/>
      <c r="H192" s="488"/>
      <c r="I192" s="488"/>
      <c r="J192" s="488"/>
      <c r="K192" s="488"/>
      <c r="L192" s="488"/>
      <c r="M192" s="488"/>
      <c r="N192" s="488"/>
      <c r="O192" s="489"/>
      <c r="P192" s="485" t="s">
        <v>40</v>
      </c>
      <c r="Q192" s="486"/>
      <c r="R192" s="486"/>
      <c r="S192" s="486"/>
      <c r="T192" s="486"/>
      <c r="U192" s="486"/>
      <c r="V192" s="48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88"/>
      <c r="B193" s="488"/>
      <c r="C193" s="488"/>
      <c r="D193" s="488"/>
      <c r="E193" s="488"/>
      <c r="F193" s="488"/>
      <c r="G193" s="488"/>
      <c r="H193" s="488"/>
      <c r="I193" s="488"/>
      <c r="J193" s="488"/>
      <c r="K193" s="488"/>
      <c r="L193" s="488"/>
      <c r="M193" s="488"/>
      <c r="N193" s="488"/>
      <c r="O193" s="489"/>
      <c r="P193" s="485" t="s">
        <v>40</v>
      </c>
      <c r="Q193" s="486"/>
      <c r="R193" s="486"/>
      <c r="S193" s="486"/>
      <c r="T193" s="486"/>
      <c r="U193" s="486"/>
      <c r="V193" s="48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6.5" customHeight="1" x14ac:dyDescent="0.25">
      <c r="A194" s="478" t="s">
        <v>326</v>
      </c>
      <c r="B194" s="478"/>
      <c r="C194" s="478"/>
      <c r="D194" s="478"/>
      <c r="E194" s="478"/>
      <c r="F194" s="478"/>
      <c r="G194" s="478"/>
      <c r="H194" s="478"/>
      <c r="I194" s="478"/>
      <c r="J194" s="478"/>
      <c r="K194" s="478"/>
      <c r="L194" s="478"/>
      <c r="M194" s="478"/>
      <c r="N194" s="478"/>
      <c r="O194" s="478"/>
      <c r="P194" s="478"/>
      <c r="Q194" s="478"/>
      <c r="R194" s="478"/>
      <c r="S194" s="478"/>
      <c r="T194" s="478"/>
      <c r="U194" s="478"/>
      <c r="V194" s="478"/>
      <c r="W194" s="478"/>
      <c r="X194" s="478"/>
      <c r="Y194" s="478"/>
      <c r="Z194" s="478"/>
      <c r="AA194" s="65"/>
      <c r="AB194" s="65"/>
      <c r="AC194" s="79"/>
    </row>
    <row r="195" spans="1:68" ht="14.25" customHeight="1" x14ac:dyDescent="0.25">
      <c r="A195" s="479" t="s">
        <v>79</v>
      </c>
      <c r="B195" s="479"/>
      <c r="C195" s="479"/>
      <c r="D195" s="479"/>
      <c r="E195" s="479"/>
      <c r="F195" s="479"/>
      <c r="G195" s="479"/>
      <c r="H195" s="479"/>
      <c r="I195" s="479"/>
      <c r="J195" s="479"/>
      <c r="K195" s="479"/>
      <c r="L195" s="479"/>
      <c r="M195" s="479"/>
      <c r="N195" s="479"/>
      <c r="O195" s="479"/>
      <c r="P195" s="479"/>
      <c r="Q195" s="479"/>
      <c r="R195" s="479"/>
      <c r="S195" s="479"/>
      <c r="T195" s="479"/>
      <c r="U195" s="479"/>
      <c r="V195" s="479"/>
      <c r="W195" s="479"/>
      <c r="X195" s="479"/>
      <c r="Y195" s="479"/>
      <c r="Z195" s="479"/>
      <c r="AA195" s="66"/>
      <c r="AB195" s="66"/>
      <c r="AC195" s="80"/>
    </row>
    <row r="196" spans="1:68" ht="27" customHeight="1" x14ac:dyDescent="0.25">
      <c r="A196" s="63" t="s">
        <v>327</v>
      </c>
      <c r="B196" s="63" t="s">
        <v>328</v>
      </c>
      <c r="C196" s="36">
        <v>4301051782</v>
      </c>
      <c r="D196" s="480">
        <v>4680115884618</v>
      </c>
      <c r="E196" s="480"/>
      <c r="F196" s="62">
        <v>0.6</v>
      </c>
      <c r="G196" s="37">
        <v>6</v>
      </c>
      <c r="H196" s="62">
        <v>3.6</v>
      </c>
      <c r="I196" s="62">
        <v>3.81</v>
      </c>
      <c r="J196" s="37">
        <v>132</v>
      </c>
      <c r="K196" s="37" t="s">
        <v>105</v>
      </c>
      <c r="L196" s="37" t="s">
        <v>45</v>
      </c>
      <c r="M196" s="38" t="s">
        <v>104</v>
      </c>
      <c r="N196" s="38"/>
      <c r="O196" s="37">
        <v>45</v>
      </c>
      <c r="P196" s="5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82"/>
      <c r="R196" s="482"/>
      <c r="S196" s="482"/>
      <c r="T196" s="483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0" t="s">
        <v>329</v>
      </c>
      <c r="AG196" s="78"/>
      <c r="AJ196" s="84" t="s">
        <v>45</v>
      </c>
      <c r="AK196" s="84">
        <v>0</v>
      </c>
      <c r="BB196" s="251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488"/>
      <c r="B197" s="488"/>
      <c r="C197" s="488"/>
      <c r="D197" s="488"/>
      <c r="E197" s="488"/>
      <c r="F197" s="488"/>
      <c r="G197" s="488"/>
      <c r="H197" s="488"/>
      <c r="I197" s="488"/>
      <c r="J197" s="488"/>
      <c r="K197" s="488"/>
      <c r="L197" s="488"/>
      <c r="M197" s="488"/>
      <c r="N197" s="488"/>
      <c r="O197" s="489"/>
      <c r="P197" s="485" t="s">
        <v>40</v>
      </c>
      <c r="Q197" s="486"/>
      <c r="R197" s="486"/>
      <c r="S197" s="486"/>
      <c r="T197" s="486"/>
      <c r="U197" s="486"/>
      <c r="V197" s="487"/>
      <c r="W197" s="42" t="s">
        <v>39</v>
      </c>
      <c r="X197" s="43">
        <f>IFERROR(X196/H196,"0")</f>
        <v>0</v>
      </c>
      <c r="Y197" s="43">
        <f>IFERROR(Y196/H196,"0")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88"/>
      <c r="B198" s="488"/>
      <c r="C198" s="488"/>
      <c r="D198" s="488"/>
      <c r="E198" s="488"/>
      <c r="F198" s="488"/>
      <c r="G198" s="488"/>
      <c r="H198" s="488"/>
      <c r="I198" s="488"/>
      <c r="J198" s="488"/>
      <c r="K198" s="488"/>
      <c r="L198" s="488"/>
      <c r="M198" s="488"/>
      <c r="N198" s="488"/>
      <c r="O198" s="489"/>
      <c r="P198" s="485" t="s">
        <v>40</v>
      </c>
      <c r="Q198" s="486"/>
      <c r="R198" s="486"/>
      <c r="S198" s="486"/>
      <c r="T198" s="486"/>
      <c r="U198" s="486"/>
      <c r="V198" s="487"/>
      <c r="W198" s="42" t="s">
        <v>0</v>
      </c>
      <c r="X198" s="43">
        <f>IFERROR(SUM(X196:X196),"0")</f>
        <v>0</v>
      </c>
      <c r="Y198" s="43">
        <f>IFERROR(SUM(Y196:Y196),"0")</f>
        <v>0</v>
      </c>
      <c r="Z198" s="42"/>
      <c r="AA198" s="67"/>
      <c r="AB198" s="67"/>
      <c r="AC198" s="67"/>
    </row>
    <row r="199" spans="1:68" ht="16.5" customHeight="1" x14ac:dyDescent="0.25">
      <c r="A199" s="478" t="s">
        <v>330</v>
      </c>
      <c r="B199" s="478"/>
      <c r="C199" s="478"/>
      <c r="D199" s="478"/>
      <c r="E199" s="478"/>
      <c r="F199" s="478"/>
      <c r="G199" s="478"/>
      <c r="H199" s="478"/>
      <c r="I199" s="478"/>
      <c r="J199" s="478"/>
      <c r="K199" s="478"/>
      <c r="L199" s="478"/>
      <c r="M199" s="478"/>
      <c r="N199" s="478"/>
      <c r="O199" s="478"/>
      <c r="P199" s="478"/>
      <c r="Q199" s="478"/>
      <c r="R199" s="478"/>
      <c r="S199" s="478"/>
      <c r="T199" s="478"/>
      <c r="U199" s="478"/>
      <c r="V199" s="478"/>
      <c r="W199" s="478"/>
      <c r="X199" s="478"/>
      <c r="Y199" s="478"/>
      <c r="Z199" s="478"/>
      <c r="AA199" s="65"/>
      <c r="AB199" s="65"/>
      <c r="AC199" s="79"/>
    </row>
    <row r="200" spans="1:68" ht="14.25" customHeight="1" x14ac:dyDescent="0.25">
      <c r="A200" s="479" t="s">
        <v>96</v>
      </c>
      <c r="B200" s="479"/>
      <c r="C200" s="479"/>
      <c r="D200" s="479"/>
      <c r="E200" s="479"/>
      <c r="F200" s="479"/>
      <c r="G200" s="479"/>
      <c r="H200" s="479"/>
      <c r="I200" s="479"/>
      <c r="J200" s="479"/>
      <c r="K200" s="479"/>
      <c r="L200" s="479"/>
      <c r="M200" s="479"/>
      <c r="N200" s="479"/>
      <c r="O200" s="479"/>
      <c r="P200" s="479"/>
      <c r="Q200" s="479"/>
      <c r="R200" s="479"/>
      <c r="S200" s="479"/>
      <c r="T200" s="479"/>
      <c r="U200" s="479"/>
      <c r="V200" s="479"/>
      <c r="W200" s="479"/>
      <c r="X200" s="479"/>
      <c r="Y200" s="479"/>
      <c r="Z200" s="479"/>
      <c r="AA200" s="66"/>
      <c r="AB200" s="66"/>
      <c r="AC200" s="80"/>
    </row>
    <row r="201" spans="1:68" ht="27" customHeight="1" x14ac:dyDescent="0.25">
      <c r="A201" s="63" t="s">
        <v>331</v>
      </c>
      <c r="B201" s="63" t="s">
        <v>332</v>
      </c>
      <c r="C201" s="36">
        <v>4301011662</v>
      </c>
      <c r="D201" s="480">
        <v>4680115883703</v>
      </c>
      <c r="E201" s="480"/>
      <c r="F201" s="62">
        <v>1.35</v>
      </c>
      <c r="G201" s="37">
        <v>8</v>
      </c>
      <c r="H201" s="62">
        <v>10.8</v>
      </c>
      <c r="I201" s="62">
        <v>11.234999999999999</v>
      </c>
      <c r="J201" s="37">
        <v>64</v>
      </c>
      <c r="K201" s="37" t="s">
        <v>101</v>
      </c>
      <c r="L201" s="37" t="s">
        <v>45</v>
      </c>
      <c r="M201" s="38" t="s">
        <v>100</v>
      </c>
      <c r="N201" s="38"/>
      <c r="O201" s="37">
        <v>55</v>
      </c>
      <c r="P201" s="57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82"/>
      <c r="R201" s="482"/>
      <c r="S201" s="482"/>
      <c r="T201" s="483"/>
      <c r="U201" s="39" t="s">
        <v>45</v>
      </c>
      <c r="V201" s="39" t="s">
        <v>45</v>
      </c>
      <c r="W201" s="40" t="s">
        <v>0</v>
      </c>
      <c r="X201" s="58">
        <v>0</v>
      </c>
      <c r="Y201" s="55">
        <f>IFERROR(IF(X201="",0,CEILING((X201/$H201),1)*$H201),"")</f>
        <v>0</v>
      </c>
      <c r="Z201" s="41" t="str">
        <f>IFERROR(IF(Y201=0,"",ROUNDUP(Y201/H201,0)*0.01898),"")</f>
        <v/>
      </c>
      <c r="AA201" s="68" t="s">
        <v>334</v>
      </c>
      <c r="AB201" s="69" t="s">
        <v>45</v>
      </c>
      <c r="AC201" s="252" t="s">
        <v>333</v>
      </c>
      <c r="AG201" s="78"/>
      <c r="AJ201" s="84" t="s">
        <v>45</v>
      </c>
      <c r="AK201" s="84">
        <v>0</v>
      </c>
      <c r="BB201" s="253" t="s">
        <v>67</v>
      </c>
      <c r="BM201" s="78">
        <f>IFERROR(X201*I201/H201,"0")</f>
        <v>0</v>
      </c>
      <c r="BN201" s="78">
        <f>IFERROR(Y201*I201/H201,"0")</f>
        <v>0</v>
      </c>
      <c r="BO201" s="78">
        <f>IFERROR(1/J201*(X201/H201),"0")</f>
        <v>0</v>
      </c>
      <c r="BP201" s="78">
        <f>IFERROR(1/J201*(Y201/H201),"0")</f>
        <v>0</v>
      </c>
    </row>
    <row r="202" spans="1:68" x14ac:dyDescent="0.2">
      <c r="A202" s="488"/>
      <c r="B202" s="488"/>
      <c r="C202" s="488"/>
      <c r="D202" s="488"/>
      <c r="E202" s="488"/>
      <c r="F202" s="488"/>
      <c r="G202" s="488"/>
      <c r="H202" s="488"/>
      <c r="I202" s="488"/>
      <c r="J202" s="488"/>
      <c r="K202" s="488"/>
      <c r="L202" s="488"/>
      <c r="M202" s="488"/>
      <c r="N202" s="488"/>
      <c r="O202" s="489"/>
      <c r="P202" s="485" t="s">
        <v>40</v>
      </c>
      <c r="Q202" s="486"/>
      <c r="R202" s="486"/>
      <c r="S202" s="486"/>
      <c r="T202" s="486"/>
      <c r="U202" s="486"/>
      <c r="V202" s="487"/>
      <c r="W202" s="42" t="s">
        <v>39</v>
      </c>
      <c r="X202" s="43">
        <f>IFERROR(X201/H201,"0")</f>
        <v>0</v>
      </c>
      <c r="Y202" s="43">
        <f>IFERROR(Y201/H201,"0")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488"/>
      <c r="B203" s="488"/>
      <c r="C203" s="488"/>
      <c r="D203" s="488"/>
      <c r="E203" s="488"/>
      <c r="F203" s="488"/>
      <c r="G203" s="488"/>
      <c r="H203" s="488"/>
      <c r="I203" s="488"/>
      <c r="J203" s="488"/>
      <c r="K203" s="488"/>
      <c r="L203" s="488"/>
      <c r="M203" s="488"/>
      <c r="N203" s="488"/>
      <c r="O203" s="489"/>
      <c r="P203" s="485" t="s">
        <v>40</v>
      </c>
      <c r="Q203" s="486"/>
      <c r="R203" s="486"/>
      <c r="S203" s="486"/>
      <c r="T203" s="486"/>
      <c r="U203" s="486"/>
      <c r="V203" s="487"/>
      <c r="W203" s="42" t="s">
        <v>0</v>
      </c>
      <c r="X203" s="43">
        <f>IFERROR(SUM(X201:X201),"0")</f>
        <v>0</v>
      </c>
      <c r="Y203" s="43">
        <f>IFERROR(SUM(Y201:Y201),"0")</f>
        <v>0</v>
      </c>
      <c r="Z203" s="42"/>
      <c r="AA203" s="67"/>
      <c r="AB203" s="67"/>
      <c r="AC203" s="67"/>
    </row>
    <row r="204" spans="1:68" ht="16.5" customHeight="1" x14ac:dyDescent="0.25">
      <c r="A204" s="478" t="s">
        <v>335</v>
      </c>
      <c r="B204" s="478"/>
      <c r="C204" s="478"/>
      <c r="D204" s="478"/>
      <c r="E204" s="478"/>
      <c r="F204" s="478"/>
      <c r="G204" s="478"/>
      <c r="H204" s="478"/>
      <c r="I204" s="478"/>
      <c r="J204" s="478"/>
      <c r="K204" s="478"/>
      <c r="L204" s="478"/>
      <c r="M204" s="478"/>
      <c r="N204" s="478"/>
      <c r="O204" s="478"/>
      <c r="P204" s="478"/>
      <c r="Q204" s="478"/>
      <c r="R204" s="478"/>
      <c r="S204" s="478"/>
      <c r="T204" s="478"/>
      <c r="U204" s="478"/>
      <c r="V204" s="478"/>
      <c r="W204" s="478"/>
      <c r="X204" s="478"/>
      <c r="Y204" s="478"/>
      <c r="Z204" s="478"/>
      <c r="AA204" s="65"/>
      <c r="AB204" s="65"/>
      <c r="AC204" s="79"/>
    </row>
    <row r="205" spans="1:68" ht="14.25" customHeight="1" x14ac:dyDescent="0.25">
      <c r="A205" s="479" t="s">
        <v>96</v>
      </c>
      <c r="B205" s="479"/>
      <c r="C205" s="479"/>
      <c r="D205" s="479"/>
      <c r="E205" s="479"/>
      <c r="F205" s="479"/>
      <c r="G205" s="479"/>
      <c r="H205" s="479"/>
      <c r="I205" s="479"/>
      <c r="J205" s="479"/>
      <c r="K205" s="479"/>
      <c r="L205" s="479"/>
      <c r="M205" s="479"/>
      <c r="N205" s="479"/>
      <c r="O205" s="479"/>
      <c r="P205" s="479"/>
      <c r="Q205" s="479"/>
      <c r="R205" s="479"/>
      <c r="S205" s="479"/>
      <c r="T205" s="479"/>
      <c r="U205" s="479"/>
      <c r="V205" s="479"/>
      <c r="W205" s="479"/>
      <c r="X205" s="479"/>
      <c r="Y205" s="479"/>
      <c r="Z205" s="479"/>
      <c r="AA205" s="66"/>
      <c r="AB205" s="66"/>
      <c r="AC205" s="80"/>
    </row>
    <row r="206" spans="1:68" ht="27" customHeight="1" x14ac:dyDescent="0.25">
      <c r="A206" s="63" t="s">
        <v>336</v>
      </c>
      <c r="B206" s="63" t="s">
        <v>337</v>
      </c>
      <c r="C206" s="36">
        <v>4301012024</v>
      </c>
      <c r="D206" s="480">
        <v>4680115885615</v>
      </c>
      <c r="E206" s="480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82"/>
      <c r="R206" s="482"/>
      <c r="S206" s="482"/>
      <c r="T206" s="483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338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4301012016</v>
      </c>
      <c r="D207" s="480">
        <v>4680115885554</v>
      </c>
      <c r="E207" s="480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5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82"/>
      <c r="R207" s="482"/>
      <c r="S207" s="482"/>
      <c r="T207" s="48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341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37.5" customHeight="1" x14ac:dyDescent="0.25">
      <c r="A208" s="63" t="s">
        <v>342</v>
      </c>
      <c r="B208" s="63" t="s">
        <v>343</v>
      </c>
      <c r="C208" s="36">
        <v>4301011858</v>
      </c>
      <c r="D208" s="480">
        <v>4680115885646</v>
      </c>
      <c r="E208" s="480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100</v>
      </c>
      <c r="N208" s="38"/>
      <c r="O208" s="37">
        <v>55</v>
      </c>
      <c r="P208" s="5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82"/>
      <c r="R208" s="482"/>
      <c r="S208" s="482"/>
      <c r="T208" s="48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344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4301011857</v>
      </c>
      <c r="D209" s="480">
        <v>4680115885622</v>
      </c>
      <c r="E209" s="480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82"/>
      <c r="R209" s="482"/>
      <c r="S209" s="482"/>
      <c r="T209" s="483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338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4301011859</v>
      </c>
      <c r="D210" s="480">
        <v>4680115885608</v>
      </c>
      <c r="E210" s="480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5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82"/>
      <c r="R210" s="482"/>
      <c r="S210" s="482"/>
      <c r="T210" s="483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349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88"/>
      <c r="B211" s="488"/>
      <c r="C211" s="488"/>
      <c r="D211" s="488"/>
      <c r="E211" s="488"/>
      <c r="F211" s="488"/>
      <c r="G211" s="488"/>
      <c r="H211" s="488"/>
      <c r="I211" s="488"/>
      <c r="J211" s="488"/>
      <c r="K211" s="488"/>
      <c r="L211" s="488"/>
      <c r="M211" s="488"/>
      <c r="N211" s="488"/>
      <c r="O211" s="489"/>
      <c r="P211" s="485" t="s">
        <v>40</v>
      </c>
      <c r="Q211" s="486"/>
      <c r="R211" s="486"/>
      <c r="S211" s="486"/>
      <c r="T211" s="486"/>
      <c r="U211" s="486"/>
      <c r="V211" s="487"/>
      <c r="W211" s="42" t="s">
        <v>39</v>
      </c>
      <c r="X211" s="43">
        <f>IFERROR(X206/H206,"0")+IFERROR(X207/H207,"0")+IFERROR(X208/H208,"0")+IFERROR(X209/H209,"0")+IFERROR(X210/H210,"0")</f>
        <v>0</v>
      </c>
      <c r="Y211" s="43">
        <f>IFERROR(Y206/H206,"0")+IFERROR(Y207/H207,"0")+IFERROR(Y208/H208,"0")+IFERROR(Y209/H209,"0")+IFERROR(Y210/H210,"0")</f>
        <v>0</v>
      </c>
      <c r="Z211" s="43">
        <f>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88"/>
      <c r="B212" s="488"/>
      <c r="C212" s="488"/>
      <c r="D212" s="488"/>
      <c r="E212" s="488"/>
      <c r="F212" s="488"/>
      <c r="G212" s="488"/>
      <c r="H212" s="488"/>
      <c r="I212" s="488"/>
      <c r="J212" s="488"/>
      <c r="K212" s="488"/>
      <c r="L212" s="488"/>
      <c r="M212" s="488"/>
      <c r="N212" s="488"/>
      <c r="O212" s="489"/>
      <c r="P212" s="485" t="s">
        <v>40</v>
      </c>
      <c r="Q212" s="486"/>
      <c r="R212" s="486"/>
      <c r="S212" s="486"/>
      <c r="T212" s="486"/>
      <c r="U212" s="486"/>
      <c r="V212" s="487"/>
      <c r="W212" s="42" t="s">
        <v>0</v>
      </c>
      <c r="X212" s="43">
        <f>IFERROR(SUM(X206:X210),"0")</f>
        <v>0</v>
      </c>
      <c r="Y212" s="43">
        <f>IFERROR(SUM(Y206:Y210),"0")</f>
        <v>0</v>
      </c>
      <c r="Z212" s="42"/>
      <c r="AA212" s="67"/>
      <c r="AB212" s="67"/>
      <c r="AC212" s="67"/>
    </row>
    <row r="213" spans="1:68" ht="14.25" customHeight="1" x14ac:dyDescent="0.25">
      <c r="A213" s="479" t="s">
        <v>195</v>
      </c>
      <c r="B213" s="479"/>
      <c r="C213" s="479"/>
      <c r="D213" s="479"/>
      <c r="E213" s="479"/>
      <c r="F213" s="479"/>
      <c r="G213" s="479"/>
      <c r="H213" s="479"/>
      <c r="I213" s="479"/>
      <c r="J213" s="479"/>
      <c r="K213" s="479"/>
      <c r="L213" s="479"/>
      <c r="M213" s="479"/>
      <c r="N213" s="479"/>
      <c r="O213" s="479"/>
      <c r="P213" s="479"/>
      <c r="Q213" s="479"/>
      <c r="R213" s="479"/>
      <c r="S213" s="479"/>
      <c r="T213" s="479"/>
      <c r="U213" s="479"/>
      <c r="V213" s="479"/>
      <c r="W213" s="479"/>
      <c r="X213" s="479"/>
      <c r="Y213" s="479"/>
      <c r="Z213" s="479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4301030878</v>
      </c>
      <c r="D214" s="480">
        <v>4607091387193</v>
      </c>
      <c r="E214" s="480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35</v>
      </c>
      <c r="P214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82"/>
      <c r="R214" s="482"/>
      <c r="S214" s="482"/>
      <c r="T214" s="48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19" si="20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352</v>
      </c>
      <c r="AG214" s="78"/>
      <c r="AJ214" s="84" t="s">
        <v>45</v>
      </c>
      <c r="AK214" s="84">
        <v>0</v>
      </c>
      <c r="BB214" s="265" t="s">
        <v>67</v>
      </c>
      <c r="BM214" s="78">
        <f t="shared" ref="BM214:BM219" si="21">IFERROR(X214*I214/H214,"0")</f>
        <v>0</v>
      </c>
      <c r="BN214" s="78">
        <f t="shared" ref="BN214:BN219" si="22">IFERROR(Y214*I214/H214,"0")</f>
        <v>0</v>
      </c>
      <c r="BO214" s="78">
        <f t="shared" ref="BO214:BO219" si="23">IFERROR(1/J214*(X214/H214),"0")</f>
        <v>0</v>
      </c>
      <c r="BP214" s="78">
        <f t="shared" ref="BP214:BP219" si="24"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4301031153</v>
      </c>
      <c r="D215" s="480">
        <v>4607091387230</v>
      </c>
      <c r="E215" s="480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40</v>
      </c>
      <c r="P215" s="5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82"/>
      <c r="R215" s="482"/>
      <c r="S215" s="482"/>
      <c r="T215" s="48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355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4301031154</v>
      </c>
      <c r="D216" s="480">
        <v>4607091387292</v>
      </c>
      <c r="E216" s="480"/>
      <c r="F216" s="62">
        <v>0.73</v>
      </c>
      <c r="G216" s="37">
        <v>6</v>
      </c>
      <c r="H216" s="62">
        <v>4.38</v>
      </c>
      <c r="I216" s="62">
        <v>4.6500000000000004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45</v>
      </c>
      <c r="P216" s="5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82"/>
      <c r="R216" s="482"/>
      <c r="S216" s="482"/>
      <c r="T216" s="48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358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359</v>
      </c>
      <c r="B217" s="63" t="s">
        <v>360</v>
      </c>
      <c r="C217" s="36">
        <v>4301031152</v>
      </c>
      <c r="D217" s="480">
        <v>4607091387285</v>
      </c>
      <c r="E217" s="480"/>
      <c r="F217" s="62">
        <v>0.35</v>
      </c>
      <c r="G217" s="37">
        <v>6</v>
      </c>
      <c r="H217" s="62">
        <v>2.1</v>
      </c>
      <c r="I217" s="62">
        <v>2.23</v>
      </c>
      <c r="J217" s="37">
        <v>234</v>
      </c>
      <c r="K217" s="37" t="s">
        <v>179</v>
      </c>
      <c r="L217" s="37" t="s">
        <v>45</v>
      </c>
      <c r="M217" s="38" t="s">
        <v>83</v>
      </c>
      <c r="N217" s="38"/>
      <c r="O217" s="37">
        <v>40</v>
      </c>
      <c r="P217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82"/>
      <c r="R217" s="482"/>
      <c r="S217" s="482"/>
      <c r="T217" s="48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355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4301031305</v>
      </c>
      <c r="D218" s="480">
        <v>4607091389845</v>
      </c>
      <c r="E218" s="480"/>
      <c r="F218" s="62">
        <v>0.35</v>
      </c>
      <c r="G218" s="37">
        <v>6</v>
      </c>
      <c r="H218" s="62">
        <v>2.1</v>
      </c>
      <c r="I218" s="62">
        <v>2.2000000000000002</v>
      </c>
      <c r="J218" s="37">
        <v>234</v>
      </c>
      <c r="K218" s="37" t="s">
        <v>179</v>
      </c>
      <c r="L218" s="37" t="s">
        <v>45</v>
      </c>
      <c r="M218" s="38" t="s">
        <v>83</v>
      </c>
      <c r="N218" s="38"/>
      <c r="O218" s="37">
        <v>40</v>
      </c>
      <c r="P218" s="58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82"/>
      <c r="R218" s="482"/>
      <c r="S218" s="482"/>
      <c r="T218" s="48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363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4301031066</v>
      </c>
      <c r="D219" s="480">
        <v>4607091383836</v>
      </c>
      <c r="E219" s="480"/>
      <c r="F219" s="62">
        <v>0.3</v>
      </c>
      <c r="G219" s="37">
        <v>6</v>
      </c>
      <c r="H219" s="62">
        <v>1.8</v>
      </c>
      <c r="I219" s="62">
        <v>2.028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40</v>
      </c>
      <c r="P219" s="58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82"/>
      <c r="R219" s="482"/>
      <c r="S219" s="482"/>
      <c r="T219" s="48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74" t="s">
        <v>366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x14ac:dyDescent="0.2">
      <c r="A220" s="488"/>
      <c r="B220" s="488"/>
      <c r="C220" s="488"/>
      <c r="D220" s="488"/>
      <c r="E220" s="488"/>
      <c r="F220" s="488"/>
      <c r="G220" s="488"/>
      <c r="H220" s="488"/>
      <c r="I220" s="488"/>
      <c r="J220" s="488"/>
      <c r="K220" s="488"/>
      <c r="L220" s="488"/>
      <c r="M220" s="488"/>
      <c r="N220" s="488"/>
      <c r="O220" s="489"/>
      <c r="P220" s="485" t="s">
        <v>40</v>
      </c>
      <c r="Q220" s="486"/>
      <c r="R220" s="486"/>
      <c r="S220" s="486"/>
      <c r="T220" s="486"/>
      <c r="U220" s="486"/>
      <c r="V220" s="487"/>
      <c r="W220" s="42" t="s">
        <v>39</v>
      </c>
      <c r="X220" s="43">
        <f>IFERROR(X214/H214,"0")+IFERROR(X215/H215,"0")+IFERROR(X216/H216,"0")+IFERROR(X217/H217,"0")+IFERROR(X218/H218,"0")+IFERROR(X219/H219,"0")</f>
        <v>0</v>
      </c>
      <c r="Y220" s="43">
        <f>IFERROR(Y214/H214,"0")+IFERROR(Y215/H215,"0")+IFERROR(Y216/H216,"0")+IFERROR(Y217/H217,"0")+IFERROR(Y218/H218,"0")+IFERROR(Y219/H219,"0")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88"/>
      <c r="B221" s="488"/>
      <c r="C221" s="488"/>
      <c r="D221" s="488"/>
      <c r="E221" s="488"/>
      <c r="F221" s="488"/>
      <c r="G221" s="488"/>
      <c r="H221" s="488"/>
      <c r="I221" s="488"/>
      <c r="J221" s="488"/>
      <c r="K221" s="488"/>
      <c r="L221" s="488"/>
      <c r="M221" s="488"/>
      <c r="N221" s="488"/>
      <c r="O221" s="489"/>
      <c r="P221" s="485" t="s">
        <v>40</v>
      </c>
      <c r="Q221" s="486"/>
      <c r="R221" s="486"/>
      <c r="S221" s="486"/>
      <c r="T221" s="486"/>
      <c r="U221" s="486"/>
      <c r="V221" s="487"/>
      <c r="W221" s="42" t="s">
        <v>0</v>
      </c>
      <c r="X221" s="43">
        <f>IFERROR(SUM(X214:X219),"0")</f>
        <v>0</v>
      </c>
      <c r="Y221" s="43">
        <f>IFERROR(SUM(Y214:Y219),"0")</f>
        <v>0</v>
      </c>
      <c r="Z221" s="42"/>
      <c r="AA221" s="67"/>
      <c r="AB221" s="67"/>
      <c r="AC221" s="67"/>
    </row>
    <row r="222" spans="1:68" ht="14.25" customHeight="1" x14ac:dyDescent="0.25">
      <c r="A222" s="479" t="s">
        <v>79</v>
      </c>
      <c r="B222" s="479"/>
      <c r="C222" s="479"/>
      <c r="D222" s="479"/>
      <c r="E222" s="479"/>
      <c r="F222" s="479"/>
      <c r="G222" s="479"/>
      <c r="H222" s="479"/>
      <c r="I222" s="479"/>
      <c r="J222" s="479"/>
      <c r="K222" s="479"/>
      <c r="L222" s="479"/>
      <c r="M222" s="479"/>
      <c r="N222" s="479"/>
      <c r="O222" s="479"/>
      <c r="P222" s="479"/>
      <c r="Q222" s="479"/>
      <c r="R222" s="479"/>
      <c r="S222" s="479"/>
      <c r="T222" s="479"/>
      <c r="U222" s="479"/>
      <c r="V222" s="479"/>
      <c r="W222" s="479"/>
      <c r="X222" s="479"/>
      <c r="Y222" s="479"/>
      <c r="Z222" s="479"/>
      <c r="AA222" s="66"/>
      <c r="AB222" s="66"/>
      <c r="AC222" s="80"/>
    </row>
    <row r="223" spans="1:68" ht="27" customHeight="1" x14ac:dyDescent="0.25">
      <c r="A223" s="63" t="s">
        <v>367</v>
      </c>
      <c r="B223" s="63" t="s">
        <v>368</v>
      </c>
      <c r="C223" s="36">
        <v>4301051100</v>
      </c>
      <c r="D223" s="480">
        <v>4607091387766</v>
      </c>
      <c r="E223" s="480"/>
      <c r="F223" s="62">
        <v>1.3</v>
      </c>
      <c r="G223" s="37">
        <v>6</v>
      </c>
      <c r="H223" s="62">
        <v>7.8</v>
      </c>
      <c r="I223" s="62">
        <v>8.3130000000000006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82"/>
      <c r="R223" s="482"/>
      <c r="S223" s="482"/>
      <c r="T223" s="483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369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4301051818</v>
      </c>
      <c r="D224" s="480">
        <v>4607091387957</v>
      </c>
      <c r="E224" s="480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5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82"/>
      <c r="R224" s="482"/>
      <c r="S224" s="482"/>
      <c r="T224" s="483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372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4301051819</v>
      </c>
      <c r="D225" s="480">
        <v>4607091387964</v>
      </c>
      <c r="E225" s="480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5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82"/>
      <c r="R225" s="482"/>
      <c r="S225" s="482"/>
      <c r="T225" s="483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375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376</v>
      </c>
      <c r="B226" s="63" t="s">
        <v>377</v>
      </c>
      <c r="C226" s="36">
        <v>4301051734</v>
      </c>
      <c r="D226" s="480">
        <v>4680115884588</v>
      </c>
      <c r="E226" s="480"/>
      <c r="F226" s="62">
        <v>0.5</v>
      </c>
      <c r="G226" s="37">
        <v>6</v>
      </c>
      <c r="H226" s="62">
        <v>3</v>
      </c>
      <c r="I226" s="62">
        <v>3.246</v>
      </c>
      <c r="J226" s="37">
        <v>182</v>
      </c>
      <c r="K226" s="37" t="s">
        <v>84</v>
      </c>
      <c r="L226" s="37" t="s">
        <v>45</v>
      </c>
      <c r="M226" s="38" t="s">
        <v>104</v>
      </c>
      <c r="N226" s="38"/>
      <c r="O226" s="37">
        <v>40</v>
      </c>
      <c r="P226" s="5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82"/>
      <c r="R226" s="482"/>
      <c r="S226" s="482"/>
      <c r="T226" s="48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378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379</v>
      </c>
      <c r="B227" s="63" t="s">
        <v>380</v>
      </c>
      <c r="C227" s="36">
        <v>4301051578</v>
      </c>
      <c r="D227" s="480">
        <v>4607091387513</v>
      </c>
      <c r="E227" s="480"/>
      <c r="F227" s="62">
        <v>0.45</v>
      </c>
      <c r="G227" s="37">
        <v>6</v>
      </c>
      <c r="H227" s="62">
        <v>2.7</v>
      </c>
      <c r="I227" s="62">
        <v>2.9580000000000002</v>
      </c>
      <c r="J227" s="37">
        <v>182</v>
      </c>
      <c r="K227" s="37" t="s">
        <v>84</v>
      </c>
      <c r="L227" s="37" t="s">
        <v>45</v>
      </c>
      <c r="M227" s="38" t="s">
        <v>126</v>
      </c>
      <c r="N227" s="38"/>
      <c r="O227" s="37">
        <v>40</v>
      </c>
      <c r="P22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82"/>
      <c r="R227" s="482"/>
      <c r="S227" s="482"/>
      <c r="T227" s="483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381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488"/>
      <c r="B228" s="488"/>
      <c r="C228" s="488"/>
      <c r="D228" s="488"/>
      <c r="E228" s="488"/>
      <c r="F228" s="488"/>
      <c r="G228" s="488"/>
      <c r="H228" s="488"/>
      <c r="I228" s="488"/>
      <c r="J228" s="488"/>
      <c r="K228" s="488"/>
      <c r="L228" s="488"/>
      <c r="M228" s="488"/>
      <c r="N228" s="488"/>
      <c r="O228" s="489"/>
      <c r="P228" s="485" t="s">
        <v>40</v>
      </c>
      <c r="Q228" s="486"/>
      <c r="R228" s="486"/>
      <c r="S228" s="486"/>
      <c r="T228" s="486"/>
      <c r="U228" s="486"/>
      <c r="V228" s="487"/>
      <c r="W228" s="42" t="s">
        <v>39</v>
      </c>
      <c r="X228" s="43">
        <f>IFERROR(X223/H223,"0")+IFERROR(X224/H224,"0")+IFERROR(X225/H225,"0")+IFERROR(X226/H226,"0")+IFERROR(X227/H227,"0")</f>
        <v>0</v>
      </c>
      <c r="Y228" s="43">
        <f>IFERROR(Y223/H223,"0")+IFERROR(Y224/H224,"0")+IFERROR(Y225/H225,"0")+IFERROR(Y226/H226,"0")+IFERROR(Y227/H227,"0")</f>
        <v>0</v>
      </c>
      <c r="Z228" s="43">
        <f>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88"/>
      <c r="B229" s="488"/>
      <c r="C229" s="488"/>
      <c r="D229" s="488"/>
      <c r="E229" s="488"/>
      <c r="F229" s="488"/>
      <c r="G229" s="488"/>
      <c r="H229" s="488"/>
      <c r="I229" s="488"/>
      <c r="J229" s="488"/>
      <c r="K229" s="488"/>
      <c r="L229" s="488"/>
      <c r="M229" s="488"/>
      <c r="N229" s="488"/>
      <c r="O229" s="489"/>
      <c r="P229" s="485" t="s">
        <v>40</v>
      </c>
      <c r="Q229" s="486"/>
      <c r="R229" s="486"/>
      <c r="S229" s="486"/>
      <c r="T229" s="486"/>
      <c r="U229" s="486"/>
      <c r="V229" s="487"/>
      <c r="W229" s="42" t="s">
        <v>0</v>
      </c>
      <c r="X229" s="43">
        <f>IFERROR(SUM(X223:X227),"0")</f>
        <v>0</v>
      </c>
      <c r="Y229" s="43">
        <f>IFERROR(SUM(Y223:Y227),"0")</f>
        <v>0</v>
      </c>
      <c r="Z229" s="42"/>
      <c r="AA229" s="67"/>
      <c r="AB229" s="67"/>
      <c r="AC229" s="67"/>
    </row>
    <row r="230" spans="1:68" ht="14.25" customHeight="1" x14ac:dyDescent="0.25">
      <c r="A230" s="479" t="s">
        <v>141</v>
      </c>
      <c r="B230" s="479"/>
      <c r="C230" s="479"/>
      <c r="D230" s="479"/>
      <c r="E230" s="479"/>
      <c r="F230" s="479"/>
      <c r="G230" s="479"/>
      <c r="H230" s="479"/>
      <c r="I230" s="479"/>
      <c r="J230" s="479"/>
      <c r="K230" s="479"/>
      <c r="L230" s="479"/>
      <c r="M230" s="479"/>
      <c r="N230" s="479"/>
      <c r="O230" s="479"/>
      <c r="P230" s="479"/>
      <c r="Q230" s="479"/>
      <c r="R230" s="479"/>
      <c r="S230" s="479"/>
      <c r="T230" s="479"/>
      <c r="U230" s="479"/>
      <c r="V230" s="479"/>
      <c r="W230" s="479"/>
      <c r="X230" s="479"/>
      <c r="Y230" s="479"/>
      <c r="Z230" s="479"/>
      <c r="AA230" s="66"/>
      <c r="AB230" s="66"/>
      <c r="AC230" s="80"/>
    </row>
    <row r="231" spans="1:68" ht="27" customHeight="1" x14ac:dyDescent="0.25">
      <c r="A231" s="63" t="s">
        <v>382</v>
      </c>
      <c r="B231" s="63" t="s">
        <v>383</v>
      </c>
      <c r="C231" s="36">
        <v>4301060387</v>
      </c>
      <c r="D231" s="480">
        <v>4607091380880</v>
      </c>
      <c r="E231" s="480"/>
      <c r="F231" s="62">
        <v>1.4</v>
      </c>
      <c r="G231" s="37">
        <v>6</v>
      </c>
      <c r="H231" s="62">
        <v>8.4</v>
      </c>
      <c r="I231" s="62">
        <v>8.9190000000000005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5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82"/>
      <c r="R231" s="482"/>
      <c r="S231" s="482"/>
      <c r="T231" s="483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384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385</v>
      </c>
      <c r="B232" s="63" t="s">
        <v>386</v>
      </c>
      <c r="C232" s="36">
        <v>4301060406</v>
      </c>
      <c r="D232" s="480">
        <v>4607091384482</v>
      </c>
      <c r="E232" s="480"/>
      <c r="F232" s="62">
        <v>1.3</v>
      </c>
      <c r="G232" s="37">
        <v>6</v>
      </c>
      <c r="H232" s="62">
        <v>7.8</v>
      </c>
      <c r="I232" s="62">
        <v>8.3190000000000008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82"/>
      <c r="R232" s="482"/>
      <c r="S232" s="482"/>
      <c r="T232" s="483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387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16.5" customHeight="1" x14ac:dyDescent="0.25">
      <c r="A233" s="63" t="s">
        <v>388</v>
      </c>
      <c r="B233" s="63" t="s">
        <v>389</v>
      </c>
      <c r="C233" s="36">
        <v>4301060484</v>
      </c>
      <c r="D233" s="480">
        <v>4607091380897</v>
      </c>
      <c r="E233" s="480"/>
      <c r="F233" s="62">
        <v>1.4</v>
      </c>
      <c r="G233" s="37">
        <v>6</v>
      </c>
      <c r="H233" s="62">
        <v>8.4</v>
      </c>
      <c r="I233" s="62">
        <v>8.9190000000000005</v>
      </c>
      <c r="J233" s="37">
        <v>64</v>
      </c>
      <c r="K233" s="37" t="s">
        <v>101</v>
      </c>
      <c r="L233" s="37" t="s">
        <v>45</v>
      </c>
      <c r="M233" s="38" t="s">
        <v>126</v>
      </c>
      <c r="N233" s="38"/>
      <c r="O233" s="37">
        <v>30</v>
      </c>
      <c r="P233" s="5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82"/>
      <c r="R233" s="482"/>
      <c r="S233" s="482"/>
      <c r="T233" s="483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390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488"/>
      <c r="B234" s="488"/>
      <c r="C234" s="488"/>
      <c r="D234" s="488"/>
      <c r="E234" s="488"/>
      <c r="F234" s="488"/>
      <c r="G234" s="488"/>
      <c r="H234" s="488"/>
      <c r="I234" s="488"/>
      <c r="J234" s="488"/>
      <c r="K234" s="488"/>
      <c r="L234" s="488"/>
      <c r="M234" s="488"/>
      <c r="N234" s="488"/>
      <c r="O234" s="489"/>
      <c r="P234" s="485" t="s">
        <v>40</v>
      </c>
      <c r="Q234" s="486"/>
      <c r="R234" s="486"/>
      <c r="S234" s="486"/>
      <c r="T234" s="486"/>
      <c r="U234" s="486"/>
      <c r="V234" s="487"/>
      <c r="W234" s="42" t="s">
        <v>39</v>
      </c>
      <c r="X234" s="43">
        <f>IFERROR(X231/H231,"0")+IFERROR(X232/H232,"0")+IFERROR(X233/H233,"0")</f>
        <v>0</v>
      </c>
      <c r="Y234" s="43">
        <f>IFERROR(Y231/H231,"0")+IFERROR(Y232/H232,"0")+IFERROR(Y233/H233,"0")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88"/>
      <c r="B235" s="488"/>
      <c r="C235" s="488"/>
      <c r="D235" s="488"/>
      <c r="E235" s="488"/>
      <c r="F235" s="488"/>
      <c r="G235" s="488"/>
      <c r="H235" s="488"/>
      <c r="I235" s="488"/>
      <c r="J235" s="488"/>
      <c r="K235" s="488"/>
      <c r="L235" s="488"/>
      <c r="M235" s="488"/>
      <c r="N235" s="488"/>
      <c r="O235" s="489"/>
      <c r="P235" s="485" t="s">
        <v>40</v>
      </c>
      <c r="Q235" s="486"/>
      <c r="R235" s="486"/>
      <c r="S235" s="486"/>
      <c r="T235" s="486"/>
      <c r="U235" s="486"/>
      <c r="V235" s="487"/>
      <c r="W235" s="42" t="s">
        <v>0</v>
      </c>
      <c r="X235" s="43">
        <f>IFERROR(SUM(X231:X233),"0")</f>
        <v>0</v>
      </c>
      <c r="Y235" s="43">
        <f>IFERROR(SUM(Y231:Y233),"0")</f>
        <v>0</v>
      </c>
      <c r="Z235" s="42"/>
      <c r="AA235" s="67"/>
      <c r="AB235" s="67"/>
      <c r="AC235" s="67"/>
    </row>
    <row r="236" spans="1:68" ht="14.25" customHeight="1" x14ac:dyDescent="0.25">
      <c r="A236" s="479" t="s">
        <v>88</v>
      </c>
      <c r="B236" s="479"/>
      <c r="C236" s="479"/>
      <c r="D236" s="479"/>
      <c r="E236" s="479"/>
      <c r="F236" s="479"/>
      <c r="G236" s="479"/>
      <c r="H236" s="479"/>
      <c r="I236" s="479"/>
      <c r="J236" s="479"/>
      <c r="K236" s="479"/>
      <c r="L236" s="479"/>
      <c r="M236" s="479"/>
      <c r="N236" s="479"/>
      <c r="O236" s="479"/>
      <c r="P236" s="479"/>
      <c r="Q236" s="479"/>
      <c r="R236" s="479"/>
      <c r="S236" s="479"/>
      <c r="T236" s="479"/>
      <c r="U236" s="479"/>
      <c r="V236" s="479"/>
      <c r="W236" s="479"/>
      <c r="X236" s="479"/>
      <c r="Y236" s="479"/>
      <c r="Z236" s="479"/>
      <c r="AA236" s="66"/>
      <c r="AB236" s="66"/>
      <c r="AC236" s="80"/>
    </row>
    <row r="237" spans="1:68" ht="27" customHeight="1" x14ac:dyDescent="0.25">
      <c r="A237" s="63" t="s">
        <v>391</v>
      </c>
      <c r="B237" s="63" t="s">
        <v>392</v>
      </c>
      <c r="C237" s="36">
        <v>4301032055</v>
      </c>
      <c r="D237" s="480">
        <v>4680115886476</v>
      </c>
      <c r="E237" s="480"/>
      <c r="F237" s="62">
        <v>0.38</v>
      </c>
      <c r="G237" s="37">
        <v>8</v>
      </c>
      <c r="H237" s="62">
        <v>3.04</v>
      </c>
      <c r="I237" s="62">
        <v>3.32</v>
      </c>
      <c r="J237" s="37">
        <v>156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591" t="s">
        <v>393</v>
      </c>
      <c r="Q237" s="482"/>
      <c r="R237" s="482"/>
      <c r="S237" s="482"/>
      <c r="T237" s="48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IFERROR(IF(Y237=0,"",ROUNDUP(Y237/H237,0)*0.00753),"")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395</v>
      </c>
      <c r="B238" s="63" t="s">
        <v>396</v>
      </c>
      <c r="C238" s="36">
        <v>4301030232</v>
      </c>
      <c r="D238" s="480">
        <v>4607091388374</v>
      </c>
      <c r="E238" s="480"/>
      <c r="F238" s="62">
        <v>0.38</v>
      </c>
      <c r="G238" s="37">
        <v>8</v>
      </c>
      <c r="H238" s="62">
        <v>3.04</v>
      </c>
      <c r="I238" s="62">
        <v>3.29</v>
      </c>
      <c r="J238" s="37">
        <v>132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592" t="s">
        <v>397</v>
      </c>
      <c r="Q238" s="482"/>
      <c r="R238" s="482"/>
      <c r="S238" s="482"/>
      <c r="T238" s="48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294" t="s">
        <v>398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399</v>
      </c>
      <c r="B239" s="63" t="s">
        <v>400</v>
      </c>
      <c r="C239" s="36">
        <v>4301032015</v>
      </c>
      <c r="D239" s="480">
        <v>4607091383102</v>
      </c>
      <c r="E239" s="480"/>
      <c r="F239" s="62">
        <v>0.17</v>
      </c>
      <c r="G239" s="37">
        <v>15</v>
      </c>
      <c r="H239" s="62">
        <v>2.5499999999999998</v>
      </c>
      <c r="I239" s="62">
        <v>2.9550000000000001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5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82"/>
      <c r="R239" s="482"/>
      <c r="S239" s="482"/>
      <c r="T239" s="483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401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402</v>
      </c>
      <c r="B240" s="63" t="s">
        <v>403</v>
      </c>
      <c r="C240" s="36">
        <v>4301030233</v>
      </c>
      <c r="D240" s="480">
        <v>4607091388404</v>
      </c>
      <c r="E240" s="480"/>
      <c r="F240" s="62">
        <v>0.17</v>
      </c>
      <c r="G240" s="37">
        <v>15</v>
      </c>
      <c r="H240" s="62">
        <v>2.5499999999999998</v>
      </c>
      <c r="I240" s="62">
        <v>2.88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82"/>
      <c r="R240" s="482"/>
      <c r="S240" s="482"/>
      <c r="T240" s="48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398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488"/>
      <c r="B241" s="488"/>
      <c r="C241" s="488"/>
      <c r="D241" s="488"/>
      <c r="E241" s="488"/>
      <c r="F241" s="488"/>
      <c r="G241" s="488"/>
      <c r="H241" s="488"/>
      <c r="I241" s="488"/>
      <c r="J241" s="488"/>
      <c r="K241" s="488"/>
      <c r="L241" s="488"/>
      <c r="M241" s="488"/>
      <c r="N241" s="488"/>
      <c r="O241" s="489"/>
      <c r="P241" s="485" t="s">
        <v>40</v>
      </c>
      <c r="Q241" s="486"/>
      <c r="R241" s="486"/>
      <c r="S241" s="486"/>
      <c r="T241" s="486"/>
      <c r="U241" s="486"/>
      <c r="V241" s="487"/>
      <c r="W241" s="42" t="s">
        <v>39</v>
      </c>
      <c r="X241" s="43">
        <f>IFERROR(X237/H237,"0")+IFERROR(X238/H238,"0")+IFERROR(X239/H239,"0")+IFERROR(X240/H240,"0")</f>
        <v>0</v>
      </c>
      <c r="Y241" s="43">
        <f>IFERROR(Y237/H237,"0")+IFERROR(Y238/H238,"0")+IFERROR(Y239/H239,"0")+IFERROR(Y240/H240,"0")</f>
        <v>0</v>
      </c>
      <c r="Z241" s="43">
        <f>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88"/>
      <c r="B242" s="488"/>
      <c r="C242" s="488"/>
      <c r="D242" s="488"/>
      <c r="E242" s="488"/>
      <c r="F242" s="488"/>
      <c r="G242" s="488"/>
      <c r="H242" s="488"/>
      <c r="I242" s="488"/>
      <c r="J242" s="488"/>
      <c r="K242" s="488"/>
      <c r="L242" s="488"/>
      <c r="M242" s="488"/>
      <c r="N242" s="488"/>
      <c r="O242" s="489"/>
      <c r="P242" s="485" t="s">
        <v>40</v>
      </c>
      <c r="Q242" s="486"/>
      <c r="R242" s="486"/>
      <c r="S242" s="486"/>
      <c r="T242" s="486"/>
      <c r="U242" s="486"/>
      <c r="V242" s="487"/>
      <c r="W242" s="42" t="s">
        <v>0</v>
      </c>
      <c r="X242" s="43">
        <f>IFERROR(SUM(X237:X240),"0")</f>
        <v>0</v>
      </c>
      <c r="Y242" s="43">
        <f>IFERROR(SUM(Y237:Y240),"0")</f>
        <v>0</v>
      </c>
      <c r="Z242" s="42"/>
      <c r="AA242" s="67"/>
      <c r="AB242" s="67"/>
      <c r="AC242" s="67"/>
    </row>
    <row r="243" spans="1:68" ht="14.25" customHeight="1" x14ac:dyDescent="0.25">
      <c r="A243" s="479" t="s">
        <v>404</v>
      </c>
      <c r="B243" s="479"/>
      <c r="C243" s="479"/>
      <c r="D243" s="479"/>
      <c r="E243" s="479"/>
      <c r="F243" s="479"/>
      <c r="G243" s="479"/>
      <c r="H243" s="479"/>
      <c r="I243" s="479"/>
      <c r="J243" s="479"/>
      <c r="K243" s="479"/>
      <c r="L243" s="479"/>
      <c r="M243" s="479"/>
      <c r="N243" s="479"/>
      <c r="O243" s="479"/>
      <c r="P243" s="479"/>
      <c r="Q243" s="479"/>
      <c r="R243" s="479"/>
      <c r="S243" s="479"/>
      <c r="T243" s="479"/>
      <c r="U243" s="479"/>
      <c r="V243" s="479"/>
      <c r="W243" s="479"/>
      <c r="X243" s="479"/>
      <c r="Y243" s="479"/>
      <c r="Z243" s="479"/>
      <c r="AA243" s="66"/>
      <c r="AB243" s="66"/>
      <c r="AC243" s="80"/>
    </row>
    <row r="244" spans="1:68" ht="16.5" customHeight="1" x14ac:dyDescent="0.25">
      <c r="A244" s="63" t="s">
        <v>405</v>
      </c>
      <c r="B244" s="63" t="s">
        <v>406</v>
      </c>
      <c r="C244" s="36">
        <v>4301180007</v>
      </c>
      <c r="D244" s="480">
        <v>4680115881808</v>
      </c>
      <c r="E244" s="480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408</v>
      </c>
      <c r="N244" s="38"/>
      <c r="O244" s="37">
        <v>730</v>
      </c>
      <c r="P244" s="5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82"/>
      <c r="R244" s="482"/>
      <c r="S244" s="482"/>
      <c r="T244" s="48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407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4301180006</v>
      </c>
      <c r="D245" s="480">
        <v>4680115881822</v>
      </c>
      <c r="E245" s="480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408</v>
      </c>
      <c r="N245" s="38"/>
      <c r="O245" s="37">
        <v>730</v>
      </c>
      <c r="P245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82"/>
      <c r="R245" s="482"/>
      <c r="S245" s="482"/>
      <c r="T245" s="48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407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4301180001</v>
      </c>
      <c r="D246" s="480">
        <v>4680115880016</v>
      </c>
      <c r="E246" s="480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408</v>
      </c>
      <c r="N246" s="38"/>
      <c r="O246" s="37">
        <v>730</v>
      </c>
      <c r="P24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82"/>
      <c r="R246" s="482"/>
      <c r="S246" s="482"/>
      <c r="T246" s="48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407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488"/>
      <c r="B247" s="488"/>
      <c r="C247" s="488"/>
      <c r="D247" s="488"/>
      <c r="E247" s="488"/>
      <c r="F247" s="488"/>
      <c r="G247" s="488"/>
      <c r="H247" s="488"/>
      <c r="I247" s="488"/>
      <c r="J247" s="488"/>
      <c r="K247" s="488"/>
      <c r="L247" s="488"/>
      <c r="M247" s="488"/>
      <c r="N247" s="488"/>
      <c r="O247" s="489"/>
      <c r="P247" s="485" t="s">
        <v>40</v>
      </c>
      <c r="Q247" s="486"/>
      <c r="R247" s="486"/>
      <c r="S247" s="486"/>
      <c r="T247" s="486"/>
      <c r="U247" s="486"/>
      <c r="V247" s="487"/>
      <c r="W247" s="42" t="s">
        <v>39</v>
      </c>
      <c r="X247" s="43">
        <f>IFERROR(X244/H244,"0")+IFERROR(X245/H245,"0")+IFERROR(X246/H246,"0")</f>
        <v>0</v>
      </c>
      <c r="Y247" s="43">
        <f>IFERROR(Y244/H244,"0")+IFERROR(Y245/H245,"0")+IFERROR(Y246/H246,"0")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88"/>
      <c r="B248" s="488"/>
      <c r="C248" s="488"/>
      <c r="D248" s="488"/>
      <c r="E248" s="488"/>
      <c r="F248" s="488"/>
      <c r="G248" s="488"/>
      <c r="H248" s="488"/>
      <c r="I248" s="488"/>
      <c r="J248" s="488"/>
      <c r="K248" s="488"/>
      <c r="L248" s="488"/>
      <c r="M248" s="488"/>
      <c r="N248" s="488"/>
      <c r="O248" s="489"/>
      <c r="P248" s="485" t="s">
        <v>40</v>
      </c>
      <c r="Q248" s="486"/>
      <c r="R248" s="486"/>
      <c r="S248" s="486"/>
      <c r="T248" s="486"/>
      <c r="U248" s="486"/>
      <c r="V248" s="487"/>
      <c r="W248" s="42" t="s">
        <v>0</v>
      </c>
      <c r="X248" s="43">
        <f>IFERROR(SUM(X244:X246),"0")</f>
        <v>0</v>
      </c>
      <c r="Y248" s="43">
        <f>IFERROR(SUM(Y244:Y246),"0")</f>
        <v>0</v>
      </c>
      <c r="Z248" s="42"/>
      <c r="AA248" s="67"/>
      <c r="AB248" s="67"/>
      <c r="AC248" s="67"/>
    </row>
    <row r="249" spans="1:68" ht="16.5" customHeight="1" x14ac:dyDescent="0.25">
      <c r="A249" s="478" t="s">
        <v>413</v>
      </c>
      <c r="B249" s="478"/>
      <c r="C249" s="478"/>
      <c r="D249" s="478"/>
      <c r="E249" s="478"/>
      <c r="F249" s="478"/>
      <c r="G249" s="478"/>
      <c r="H249" s="478"/>
      <c r="I249" s="478"/>
      <c r="J249" s="478"/>
      <c r="K249" s="478"/>
      <c r="L249" s="478"/>
      <c r="M249" s="478"/>
      <c r="N249" s="478"/>
      <c r="O249" s="478"/>
      <c r="P249" s="478"/>
      <c r="Q249" s="478"/>
      <c r="R249" s="478"/>
      <c r="S249" s="478"/>
      <c r="T249" s="478"/>
      <c r="U249" s="478"/>
      <c r="V249" s="478"/>
      <c r="W249" s="478"/>
      <c r="X249" s="478"/>
      <c r="Y249" s="478"/>
      <c r="Z249" s="478"/>
      <c r="AA249" s="65"/>
      <c r="AB249" s="65"/>
      <c r="AC249" s="79"/>
    </row>
    <row r="250" spans="1:68" ht="14.25" customHeight="1" x14ac:dyDescent="0.25">
      <c r="A250" s="479" t="s">
        <v>79</v>
      </c>
      <c r="B250" s="479"/>
      <c r="C250" s="479"/>
      <c r="D250" s="479"/>
      <c r="E250" s="479"/>
      <c r="F250" s="479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  <c r="V250" s="479"/>
      <c r="W250" s="479"/>
      <c r="X250" s="479"/>
      <c r="Y250" s="479"/>
      <c r="Z250" s="479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4301051489</v>
      </c>
      <c r="D251" s="480">
        <v>4607091387919</v>
      </c>
      <c r="E251" s="480"/>
      <c r="F251" s="62">
        <v>1.35</v>
      </c>
      <c r="G251" s="37">
        <v>6</v>
      </c>
      <c r="H251" s="62">
        <v>8.1</v>
      </c>
      <c r="I251" s="62">
        <v>8.6189999999999998</v>
      </c>
      <c r="J251" s="37">
        <v>64</v>
      </c>
      <c r="K251" s="37" t="s">
        <v>101</v>
      </c>
      <c r="L251" s="37" t="s">
        <v>45</v>
      </c>
      <c r="M251" s="38" t="s">
        <v>126</v>
      </c>
      <c r="N251" s="38"/>
      <c r="O251" s="37">
        <v>45</v>
      </c>
      <c r="P251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82"/>
      <c r="R251" s="482"/>
      <c r="S251" s="482"/>
      <c r="T251" s="48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06" t="s">
        <v>416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4301051461</v>
      </c>
      <c r="D252" s="480">
        <v>4680115883604</v>
      </c>
      <c r="E252" s="480"/>
      <c r="F252" s="62">
        <v>0.35</v>
      </c>
      <c r="G252" s="37">
        <v>6</v>
      </c>
      <c r="H252" s="62">
        <v>2.1</v>
      </c>
      <c r="I252" s="62">
        <v>2.3519999999999999</v>
      </c>
      <c r="J252" s="37">
        <v>182</v>
      </c>
      <c r="K252" s="37" t="s">
        <v>84</v>
      </c>
      <c r="L252" s="37" t="s">
        <v>45</v>
      </c>
      <c r="M252" s="38" t="s">
        <v>104</v>
      </c>
      <c r="N252" s="38"/>
      <c r="O252" s="37">
        <v>45</v>
      </c>
      <c r="P252" s="5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82"/>
      <c r="R252" s="482"/>
      <c r="S252" s="482"/>
      <c r="T252" s="48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08" t="s">
        <v>419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488"/>
      <c r="B253" s="488"/>
      <c r="C253" s="488"/>
      <c r="D253" s="488"/>
      <c r="E253" s="488"/>
      <c r="F253" s="488"/>
      <c r="G253" s="488"/>
      <c r="H253" s="488"/>
      <c r="I253" s="488"/>
      <c r="J253" s="488"/>
      <c r="K253" s="488"/>
      <c r="L253" s="488"/>
      <c r="M253" s="488"/>
      <c r="N253" s="488"/>
      <c r="O253" s="489"/>
      <c r="P253" s="485" t="s">
        <v>40</v>
      </c>
      <c r="Q253" s="486"/>
      <c r="R253" s="486"/>
      <c r="S253" s="486"/>
      <c r="T253" s="486"/>
      <c r="U253" s="486"/>
      <c r="V253" s="487"/>
      <c r="W253" s="42" t="s">
        <v>39</v>
      </c>
      <c r="X253" s="43">
        <f>IFERROR(X251/H251,"0")+IFERROR(X252/H252,"0")</f>
        <v>0</v>
      </c>
      <c r="Y253" s="43">
        <f>IFERROR(Y251/H251,"0")+IFERROR(Y252/H252,"0")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88"/>
      <c r="B254" s="488"/>
      <c r="C254" s="488"/>
      <c r="D254" s="488"/>
      <c r="E254" s="488"/>
      <c r="F254" s="488"/>
      <c r="G254" s="488"/>
      <c r="H254" s="488"/>
      <c r="I254" s="488"/>
      <c r="J254" s="488"/>
      <c r="K254" s="488"/>
      <c r="L254" s="488"/>
      <c r="M254" s="488"/>
      <c r="N254" s="488"/>
      <c r="O254" s="489"/>
      <c r="P254" s="485" t="s">
        <v>40</v>
      </c>
      <c r="Q254" s="486"/>
      <c r="R254" s="486"/>
      <c r="S254" s="486"/>
      <c r="T254" s="486"/>
      <c r="U254" s="486"/>
      <c r="V254" s="487"/>
      <c r="W254" s="42" t="s">
        <v>0</v>
      </c>
      <c r="X254" s="43">
        <f>IFERROR(SUM(X251:X252),"0")</f>
        <v>0</v>
      </c>
      <c r="Y254" s="43">
        <f>IFERROR(SUM(Y251:Y252),"0")</f>
        <v>0</v>
      </c>
      <c r="Z254" s="42"/>
      <c r="AA254" s="67"/>
      <c r="AB254" s="67"/>
      <c r="AC254" s="67"/>
    </row>
    <row r="255" spans="1:68" ht="27.75" customHeight="1" x14ac:dyDescent="0.2">
      <c r="A255" s="477" t="s">
        <v>420</v>
      </c>
      <c r="B255" s="477"/>
      <c r="C255" s="477"/>
      <c r="D255" s="477"/>
      <c r="E255" s="477"/>
      <c r="F255" s="477"/>
      <c r="G255" s="477"/>
      <c r="H255" s="477"/>
      <c r="I255" s="477"/>
      <c r="J255" s="477"/>
      <c r="K255" s="477"/>
      <c r="L255" s="477"/>
      <c r="M255" s="477"/>
      <c r="N255" s="477"/>
      <c r="O255" s="477"/>
      <c r="P255" s="477"/>
      <c r="Q255" s="477"/>
      <c r="R255" s="477"/>
      <c r="S255" s="477"/>
      <c r="T255" s="477"/>
      <c r="U255" s="477"/>
      <c r="V255" s="477"/>
      <c r="W255" s="477"/>
      <c r="X255" s="477"/>
      <c r="Y255" s="477"/>
      <c r="Z255" s="477"/>
      <c r="AA255" s="54"/>
      <c r="AB255" s="54"/>
      <c r="AC255" s="54"/>
    </row>
    <row r="256" spans="1:68" ht="16.5" customHeight="1" x14ac:dyDescent="0.25">
      <c r="A256" s="478" t="s">
        <v>421</v>
      </c>
      <c r="B256" s="478"/>
      <c r="C256" s="478"/>
      <c r="D256" s="478"/>
      <c r="E256" s="478"/>
      <c r="F256" s="478"/>
      <c r="G256" s="478"/>
      <c r="H256" s="478"/>
      <c r="I256" s="478"/>
      <c r="J256" s="478"/>
      <c r="K256" s="478"/>
      <c r="L256" s="478"/>
      <c r="M256" s="478"/>
      <c r="N256" s="478"/>
      <c r="O256" s="478"/>
      <c r="P256" s="478"/>
      <c r="Q256" s="478"/>
      <c r="R256" s="478"/>
      <c r="S256" s="478"/>
      <c r="T256" s="478"/>
      <c r="U256" s="478"/>
      <c r="V256" s="478"/>
      <c r="W256" s="478"/>
      <c r="X256" s="478"/>
      <c r="Y256" s="478"/>
      <c r="Z256" s="478"/>
      <c r="AA256" s="65"/>
      <c r="AB256" s="65"/>
      <c r="AC256" s="79"/>
    </row>
    <row r="257" spans="1:68" ht="14.25" customHeight="1" x14ac:dyDescent="0.25">
      <c r="A257" s="479" t="s">
        <v>96</v>
      </c>
      <c r="B257" s="479"/>
      <c r="C257" s="479"/>
      <c r="D257" s="479"/>
      <c r="E257" s="479"/>
      <c r="F257" s="479"/>
      <c r="G257" s="479"/>
      <c r="H257" s="479"/>
      <c r="I257" s="479"/>
      <c r="J257" s="479"/>
      <c r="K257" s="479"/>
      <c r="L257" s="479"/>
      <c r="M257" s="479"/>
      <c r="N257" s="479"/>
      <c r="O257" s="479"/>
      <c r="P257" s="479"/>
      <c r="Q257" s="479"/>
      <c r="R257" s="479"/>
      <c r="S257" s="479"/>
      <c r="T257" s="479"/>
      <c r="U257" s="479"/>
      <c r="V257" s="479"/>
      <c r="W257" s="479"/>
      <c r="X257" s="479"/>
      <c r="Y257" s="479"/>
      <c r="Z257" s="479"/>
      <c r="AA257" s="66"/>
      <c r="AB257" s="66"/>
      <c r="AC257" s="80"/>
    </row>
    <row r="258" spans="1:68" ht="37.5" customHeight="1" x14ac:dyDescent="0.25">
      <c r="A258" s="63" t="s">
        <v>422</v>
      </c>
      <c r="B258" s="63" t="s">
        <v>423</v>
      </c>
      <c r="C258" s="36">
        <v>4301011869</v>
      </c>
      <c r="D258" s="480">
        <v>4680115884847</v>
      </c>
      <c r="E258" s="480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6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82"/>
      <c r="R258" s="482"/>
      <c r="S258" s="482"/>
      <c r="T258" s="48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ref="Y258:Y263" si="25">IFERROR(IF(X258="",0,CEILING((X258/$H258),1)*$H258),"")</f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424</v>
      </c>
      <c r="AG258" s="78"/>
      <c r="AJ258" s="84" t="s">
        <v>45</v>
      </c>
      <c r="AK258" s="84">
        <v>0</v>
      </c>
      <c r="BB258" s="311" t="s">
        <v>67</v>
      </c>
      <c r="BM258" s="78">
        <f t="shared" ref="BM258:BM263" si="26">IFERROR(X258*I258/H258,"0")</f>
        <v>0</v>
      </c>
      <c r="BN258" s="78">
        <f t="shared" ref="BN258:BN263" si="27">IFERROR(Y258*I258/H258,"0")</f>
        <v>0</v>
      </c>
      <c r="BO258" s="78">
        <f t="shared" ref="BO258:BO263" si="28">IFERROR(1/J258*(X258/H258),"0")</f>
        <v>0</v>
      </c>
      <c r="BP258" s="78">
        <f t="shared" ref="BP258:BP263" si="29">IFERROR(1/J258*(Y258/H258),"0")</f>
        <v>0</v>
      </c>
    </row>
    <row r="259" spans="1:68" ht="27" customHeight="1" x14ac:dyDescent="0.25">
      <c r="A259" s="63" t="s">
        <v>425</v>
      </c>
      <c r="B259" s="63" t="s">
        <v>426</v>
      </c>
      <c r="C259" s="36">
        <v>4301011870</v>
      </c>
      <c r="D259" s="480">
        <v>4680115884854</v>
      </c>
      <c r="E259" s="480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6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82"/>
      <c r="R259" s="482"/>
      <c r="S259" s="482"/>
      <c r="T259" s="48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427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37.5" customHeight="1" x14ac:dyDescent="0.25">
      <c r="A260" s="63" t="s">
        <v>428</v>
      </c>
      <c r="B260" s="63" t="s">
        <v>429</v>
      </c>
      <c r="C260" s="36">
        <v>4301011867</v>
      </c>
      <c r="D260" s="480">
        <v>4680115884830</v>
      </c>
      <c r="E260" s="480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6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82"/>
      <c r="R260" s="482"/>
      <c r="S260" s="482"/>
      <c r="T260" s="483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430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4301011433</v>
      </c>
      <c r="D261" s="480">
        <v>4680115882638</v>
      </c>
      <c r="E261" s="480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105</v>
      </c>
      <c r="L261" s="37" t="s">
        <v>45</v>
      </c>
      <c r="M261" s="38" t="s">
        <v>100</v>
      </c>
      <c r="N261" s="38"/>
      <c r="O261" s="37">
        <v>90</v>
      </c>
      <c r="P261" s="6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82"/>
      <c r="R261" s="482"/>
      <c r="S261" s="482"/>
      <c r="T261" s="483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433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434</v>
      </c>
      <c r="B262" s="63" t="s">
        <v>435</v>
      </c>
      <c r="C262" s="36">
        <v>4301011952</v>
      </c>
      <c r="D262" s="480">
        <v>4680115884922</v>
      </c>
      <c r="E262" s="480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6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82"/>
      <c r="R262" s="482"/>
      <c r="S262" s="482"/>
      <c r="T262" s="483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427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37.5" customHeight="1" x14ac:dyDescent="0.25">
      <c r="A263" s="63" t="s">
        <v>436</v>
      </c>
      <c r="B263" s="63" t="s">
        <v>437</v>
      </c>
      <c r="C263" s="36">
        <v>4301011868</v>
      </c>
      <c r="D263" s="480">
        <v>4680115884861</v>
      </c>
      <c r="E263" s="480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6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82"/>
      <c r="R263" s="482"/>
      <c r="S263" s="482"/>
      <c r="T263" s="48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430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x14ac:dyDescent="0.2">
      <c r="A264" s="488"/>
      <c r="B264" s="488"/>
      <c r="C264" s="488"/>
      <c r="D264" s="488"/>
      <c r="E264" s="488"/>
      <c r="F264" s="488"/>
      <c r="G264" s="488"/>
      <c r="H264" s="488"/>
      <c r="I264" s="488"/>
      <c r="J264" s="488"/>
      <c r="K264" s="488"/>
      <c r="L264" s="488"/>
      <c r="M264" s="488"/>
      <c r="N264" s="488"/>
      <c r="O264" s="489"/>
      <c r="P264" s="485" t="s">
        <v>40</v>
      </c>
      <c r="Q264" s="486"/>
      <c r="R264" s="486"/>
      <c r="S264" s="486"/>
      <c r="T264" s="486"/>
      <c r="U264" s="486"/>
      <c r="V264" s="487"/>
      <c r="W264" s="42" t="s">
        <v>39</v>
      </c>
      <c r="X264" s="43">
        <f>IFERROR(X258/H258,"0")+IFERROR(X259/H259,"0")+IFERROR(X260/H260,"0")+IFERROR(X261/H261,"0")+IFERROR(X262/H262,"0")+IFERROR(X263/H263,"0")</f>
        <v>0</v>
      </c>
      <c r="Y264" s="43">
        <f>IFERROR(Y258/H258,"0")+IFERROR(Y259/H259,"0")+IFERROR(Y260/H260,"0")+IFERROR(Y261/H261,"0")+IFERROR(Y262/H262,"0")+IFERROR(Y263/H263,"0")</f>
        <v>0</v>
      </c>
      <c r="Z264" s="43">
        <f>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88"/>
      <c r="B265" s="488"/>
      <c r="C265" s="488"/>
      <c r="D265" s="488"/>
      <c r="E265" s="488"/>
      <c r="F265" s="488"/>
      <c r="G265" s="488"/>
      <c r="H265" s="488"/>
      <c r="I265" s="488"/>
      <c r="J265" s="488"/>
      <c r="K265" s="488"/>
      <c r="L265" s="488"/>
      <c r="M265" s="488"/>
      <c r="N265" s="488"/>
      <c r="O265" s="489"/>
      <c r="P265" s="485" t="s">
        <v>40</v>
      </c>
      <c r="Q265" s="486"/>
      <c r="R265" s="486"/>
      <c r="S265" s="486"/>
      <c r="T265" s="486"/>
      <c r="U265" s="486"/>
      <c r="V265" s="487"/>
      <c r="W265" s="42" t="s">
        <v>0</v>
      </c>
      <c r="X265" s="43">
        <f>IFERROR(SUM(X258:X263),"0")</f>
        <v>0</v>
      </c>
      <c r="Y265" s="43">
        <f>IFERROR(SUM(Y258:Y263),"0")</f>
        <v>0</v>
      </c>
      <c r="Z265" s="42"/>
      <c r="AA265" s="67"/>
      <c r="AB265" s="67"/>
      <c r="AC265" s="67"/>
    </row>
    <row r="266" spans="1:68" ht="14.25" customHeight="1" x14ac:dyDescent="0.25">
      <c r="A266" s="479" t="s">
        <v>130</v>
      </c>
      <c r="B266" s="479"/>
      <c r="C266" s="479"/>
      <c r="D266" s="479"/>
      <c r="E266" s="479"/>
      <c r="F266" s="479"/>
      <c r="G266" s="479"/>
      <c r="H266" s="479"/>
      <c r="I266" s="479"/>
      <c r="J266" s="479"/>
      <c r="K266" s="479"/>
      <c r="L266" s="479"/>
      <c r="M266" s="479"/>
      <c r="N266" s="479"/>
      <c r="O266" s="479"/>
      <c r="P266" s="479"/>
      <c r="Q266" s="479"/>
      <c r="R266" s="479"/>
      <c r="S266" s="479"/>
      <c r="T266" s="479"/>
      <c r="U266" s="479"/>
      <c r="V266" s="479"/>
      <c r="W266" s="479"/>
      <c r="X266" s="479"/>
      <c r="Y266" s="479"/>
      <c r="Z266" s="479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4301020178</v>
      </c>
      <c r="D267" s="480">
        <v>4607091383980</v>
      </c>
      <c r="E267" s="480"/>
      <c r="F267" s="62">
        <v>2.5</v>
      </c>
      <c r="G267" s="37">
        <v>6</v>
      </c>
      <c r="H267" s="62">
        <v>15</v>
      </c>
      <c r="I267" s="62">
        <v>15.48</v>
      </c>
      <c r="J267" s="37">
        <v>48</v>
      </c>
      <c r="K267" s="37" t="s">
        <v>101</v>
      </c>
      <c r="L267" s="37" t="s">
        <v>45</v>
      </c>
      <c r="M267" s="38" t="s">
        <v>100</v>
      </c>
      <c r="N267" s="38"/>
      <c r="O267" s="37">
        <v>50</v>
      </c>
      <c r="P26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82"/>
      <c r="R267" s="482"/>
      <c r="S267" s="482"/>
      <c r="T267" s="48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22" t="s">
        <v>440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16.5" customHeight="1" x14ac:dyDescent="0.25">
      <c r="A268" s="63" t="s">
        <v>441</v>
      </c>
      <c r="B268" s="63" t="s">
        <v>442</v>
      </c>
      <c r="C268" s="36">
        <v>4301020179</v>
      </c>
      <c r="D268" s="480">
        <v>4607091384178</v>
      </c>
      <c r="E268" s="480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105</v>
      </c>
      <c r="L268" s="37" t="s">
        <v>45</v>
      </c>
      <c r="M268" s="38" t="s">
        <v>100</v>
      </c>
      <c r="N268" s="38"/>
      <c r="O268" s="37">
        <v>50</v>
      </c>
      <c r="P268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82"/>
      <c r="R268" s="482"/>
      <c r="S268" s="482"/>
      <c r="T268" s="48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24" t="s">
        <v>440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488"/>
      <c r="B269" s="488"/>
      <c r="C269" s="488"/>
      <c r="D269" s="488"/>
      <c r="E269" s="488"/>
      <c r="F269" s="488"/>
      <c r="G269" s="488"/>
      <c r="H269" s="488"/>
      <c r="I269" s="488"/>
      <c r="J269" s="488"/>
      <c r="K269" s="488"/>
      <c r="L269" s="488"/>
      <c r="M269" s="488"/>
      <c r="N269" s="488"/>
      <c r="O269" s="489"/>
      <c r="P269" s="485" t="s">
        <v>40</v>
      </c>
      <c r="Q269" s="486"/>
      <c r="R269" s="486"/>
      <c r="S269" s="486"/>
      <c r="T269" s="486"/>
      <c r="U269" s="486"/>
      <c r="V269" s="487"/>
      <c r="W269" s="42" t="s">
        <v>39</v>
      </c>
      <c r="X269" s="43">
        <f>IFERROR(X267/H267,"0")+IFERROR(X268/H268,"0")</f>
        <v>0</v>
      </c>
      <c r="Y269" s="43">
        <f>IFERROR(Y267/H267,"0")+IFERROR(Y268/H268,"0")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88"/>
      <c r="B270" s="488"/>
      <c r="C270" s="488"/>
      <c r="D270" s="488"/>
      <c r="E270" s="488"/>
      <c r="F270" s="488"/>
      <c r="G270" s="488"/>
      <c r="H270" s="488"/>
      <c r="I270" s="488"/>
      <c r="J270" s="488"/>
      <c r="K270" s="488"/>
      <c r="L270" s="488"/>
      <c r="M270" s="488"/>
      <c r="N270" s="488"/>
      <c r="O270" s="489"/>
      <c r="P270" s="485" t="s">
        <v>40</v>
      </c>
      <c r="Q270" s="486"/>
      <c r="R270" s="486"/>
      <c r="S270" s="486"/>
      <c r="T270" s="486"/>
      <c r="U270" s="486"/>
      <c r="V270" s="487"/>
      <c r="W270" s="42" t="s">
        <v>0</v>
      </c>
      <c r="X270" s="43">
        <f>IFERROR(SUM(X267:X268),"0")</f>
        <v>0</v>
      </c>
      <c r="Y270" s="43">
        <f>IFERROR(SUM(Y267:Y268),"0")</f>
        <v>0</v>
      </c>
      <c r="Z270" s="42"/>
      <c r="AA270" s="67"/>
      <c r="AB270" s="67"/>
      <c r="AC270" s="67"/>
    </row>
    <row r="271" spans="1:68" ht="14.25" customHeight="1" x14ac:dyDescent="0.25">
      <c r="A271" s="479" t="s">
        <v>79</v>
      </c>
      <c r="B271" s="479"/>
      <c r="C271" s="479"/>
      <c r="D271" s="479"/>
      <c r="E271" s="479"/>
      <c r="F271" s="479"/>
      <c r="G271" s="479"/>
      <c r="H271" s="479"/>
      <c r="I271" s="479"/>
      <c r="J271" s="479"/>
      <c r="K271" s="479"/>
      <c r="L271" s="479"/>
      <c r="M271" s="479"/>
      <c r="N271" s="479"/>
      <c r="O271" s="479"/>
      <c r="P271" s="479"/>
      <c r="Q271" s="479"/>
      <c r="R271" s="479"/>
      <c r="S271" s="479"/>
      <c r="T271" s="479"/>
      <c r="U271" s="479"/>
      <c r="V271" s="479"/>
      <c r="W271" s="479"/>
      <c r="X271" s="479"/>
      <c r="Y271" s="479"/>
      <c r="Z271" s="479"/>
      <c r="AA271" s="66"/>
      <c r="AB271" s="66"/>
      <c r="AC271" s="80"/>
    </row>
    <row r="272" spans="1:68" ht="27" customHeight="1" x14ac:dyDescent="0.25">
      <c r="A272" s="63" t="s">
        <v>443</v>
      </c>
      <c r="B272" s="63" t="s">
        <v>444</v>
      </c>
      <c r="C272" s="36">
        <v>4301051903</v>
      </c>
      <c r="D272" s="480">
        <v>4607091383928</v>
      </c>
      <c r="E272" s="480"/>
      <c r="F272" s="62">
        <v>1.5</v>
      </c>
      <c r="G272" s="37">
        <v>6</v>
      </c>
      <c r="H272" s="62">
        <v>9</v>
      </c>
      <c r="I272" s="62">
        <v>9.5250000000000004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6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82"/>
      <c r="R272" s="482"/>
      <c r="S272" s="482"/>
      <c r="T272" s="48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445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446</v>
      </c>
      <c r="B273" s="63" t="s">
        <v>447</v>
      </c>
      <c r="C273" s="36">
        <v>4301051897</v>
      </c>
      <c r="D273" s="480">
        <v>4607091384260</v>
      </c>
      <c r="E273" s="480"/>
      <c r="F273" s="62">
        <v>1.5</v>
      </c>
      <c r="G273" s="37">
        <v>6</v>
      </c>
      <c r="H273" s="62">
        <v>9</v>
      </c>
      <c r="I273" s="62">
        <v>9.5190000000000001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6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82"/>
      <c r="R273" s="482"/>
      <c r="S273" s="482"/>
      <c r="T273" s="48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448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488"/>
      <c r="B274" s="488"/>
      <c r="C274" s="488"/>
      <c r="D274" s="488"/>
      <c r="E274" s="488"/>
      <c r="F274" s="488"/>
      <c r="G274" s="488"/>
      <c r="H274" s="488"/>
      <c r="I274" s="488"/>
      <c r="J274" s="488"/>
      <c r="K274" s="488"/>
      <c r="L274" s="488"/>
      <c r="M274" s="488"/>
      <c r="N274" s="488"/>
      <c r="O274" s="489"/>
      <c r="P274" s="485" t="s">
        <v>40</v>
      </c>
      <c r="Q274" s="486"/>
      <c r="R274" s="486"/>
      <c r="S274" s="486"/>
      <c r="T274" s="486"/>
      <c r="U274" s="486"/>
      <c r="V274" s="487"/>
      <c r="W274" s="42" t="s">
        <v>39</v>
      </c>
      <c r="X274" s="43">
        <f>IFERROR(X272/H272,"0")+IFERROR(X273/H273,"0")</f>
        <v>0</v>
      </c>
      <c r="Y274" s="43">
        <f>IFERROR(Y272/H272,"0")+IFERROR(Y273/H273,"0")</f>
        <v>0</v>
      </c>
      <c r="Z274" s="43">
        <f>IFERROR(IF(Z272="",0,Z272),"0")+IFERROR(IF(Z273="",0,Z273),"0")</f>
        <v>0</v>
      </c>
      <c r="AA274" s="67"/>
      <c r="AB274" s="67"/>
      <c r="AC274" s="67"/>
    </row>
    <row r="275" spans="1:68" x14ac:dyDescent="0.2">
      <c r="A275" s="488"/>
      <c r="B275" s="488"/>
      <c r="C275" s="488"/>
      <c r="D275" s="488"/>
      <c r="E275" s="488"/>
      <c r="F275" s="488"/>
      <c r="G275" s="488"/>
      <c r="H275" s="488"/>
      <c r="I275" s="488"/>
      <c r="J275" s="488"/>
      <c r="K275" s="488"/>
      <c r="L275" s="488"/>
      <c r="M275" s="488"/>
      <c r="N275" s="488"/>
      <c r="O275" s="489"/>
      <c r="P275" s="485" t="s">
        <v>40</v>
      </c>
      <c r="Q275" s="486"/>
      <c r="R275" s="486"/>
      <c r="S275" s="486"/>
      <c r="T275" s="486"/>
      <c r="U275" s="486"/>
      <c r="V275" s="487"/>
      <c r="W275" s="42" t="s">
        <v>0</v>
      </c>
      <c r="X275" s="43">
        <f>IFERROR(SUM(X272:X273),"0")</f>
        <v>0</v>
      </c>
      <c r="Y275" s="43">
        <f>IFERROR(SUM(Y272:Y273),"0")</f>
        <v>0</v>
      </c>
      <c r="Z275" s="42"/>
      <c r="AA275" s="67"/>
      <c r="AB275" s="67"/>
      <c r="AC275" s="67"/>
    </row>
    <row r="276" spans="1:68" ht="14.25" customHeight="1" x14ac:dyDescent="0.25">
      <c r="A276" s="479" t="s">
        <v>141</v>
      </c>
      <c r="B276" s="479"/>
      <c r="C276" s="479"/>
      <c r="D276" s="479"/>
      <c r="E276" s="479"/>
      <c r="F276" s="479"/>
      <c r="G276" s="479"/>
      <c r="H276" s="479"/>
      <c r="I276" s="479"/>
      <c r="J276" s="479"/>
      <c r="K276" s="479"/>
      <c r="L276" s="479"/>
      <c r="M276" s="479"/>
      <c r="N276" s="479"/>
      <c r="O276" s="479"/>
      <c r="P276" s="479"/>
      <c r="Q276" s="479"/>
      <c r="R276" s="479"/>
      <c r="S276" s="479"/>
      <c r="T276" s="479"/>
      <c r="U276" s="479"/>
      <c r="V276" s="479"/>
      <c r="W276" s="479"/>
      <c r="X276" s="479"/>
      <c r="Y276" s="479"/>
      <c r="Z276" s="479"/>
      <c r="AA276" s="66"/>
      <c r="AB276" s="66"/>
      <c r="AC276" s="80"/>
    </row>
    <row r="277" spans="1:68" ht="27" customHeight="1" x14ac:dyDescent="0.25">
      <c r="A277" s="63" t="s">
        <v>449</v>
      </c>
      <c r="B277" s="63" t="s">
        <v>450</v>
      </c>
      <c r="C277" s="36">
        <v>4301060439</v>
      </c>
      <c r="D277" s="480">
        <v>4607091384673</v>
      </c>
      <c r="E277" s="480"/>
      <c r="F277" s="62">
        <v>1.5</v>
      </c>
      <c r="G277" s="37">
        <v>6</v>
      </c>
      <c r="H277" s="62">
        <v>9</v>
      </c>
      <c r="I277" s="62">
        <v>9.5190000000000001</v>
      </c>
      <c r="J277" s="37">
        <v>64</v>
      </c>
      <c r="K277" s="37" t="s">
        <v>101</v>
      </c>
      <c r="L277" s="37" t="s">
        <v>45</v>
      </c>
      <c r="M277" s="38" t="s">
        <v>104</v>
      </c>
      <c r="N277" s="38"/>
      <c r="O277" s="37">
        <v>30</v>
      </c>
      <c r="P277" s="6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82"/>
      <c r="R277" s="482"/>
      <c r="S277" s="482"/>
      <c r="T277" s="48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30" t="s">
        <v>451</v>
      </c>
      <c r="AG277" s="78"/>
      <c r="AJ277" s="84" t="s">
        <v>45</v>
      </c>
      <c r="AK277" s="84">
        <v>0</v>
      </c>
      <c r="BB277" s="33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488"/>
      <c r="B278" s="488"/>
      <c r="C278" s="488"/>
      <c r="D278" s="488"/>
      <c r="E278" s="488"/>
      <c r="F278" s="488"/>
      <c r="G278" s="488"/>
      <c r="H278" s="488"/>
      <c r="I278" s="488"/>
      <c r="J278" s="488"/>
      <c r="K278" s="488"/>
      <c r="L278" s="488"/>
      <c r="M278" s="488"/>
      <c r="N278" s="488"/>
      <c r="O278" s="489"/>
      <c r="P278" s="485" t="s">
        <v>40</v>
      </c>
      <c r="Q278" s="486"/>
      <c r="R278" s="486"/>
      <c r="S278" s="486"/>
      <c r="T278" s="486"/>
      <c r="U278" s="486"/>
      <c r="V278" s="487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88"/>
      <c r="B279" s="488"/>
      <c r="C279" s="488"/>
      <c r="D279" s="488"/>
      <c r="E279" s="488"/>
      <c r="F279" s="488"/>
      <c r="G279" s="488"/>
      <c r="H279" s="488"/>
      <c r="I279" s="488"/>
      <c r="J279" s="488"/>
      <c r="K279" s="488"/>
      <c r="L279" s="488"/>
      <c r="M279" s="488"/>
      <c r="N279" s="488"/>
      <c r="O279" s="489"/>
      <c r="P279" s="485" t="s">
        <v>40</v>
      </c>
      <c r="Q279" s="486"/>
      <c r="R279" s="486"/>
      <c r="S279" s="486"/>
      <c r="T279" s="486"/>
      <c r="U279" s="486"/>
      <c r="V279" s="487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478" t="s">
        <v>452</v>
      </c>
      <c r="B280" s="478"/>
      <c r="C280" s="478"/>
      <c r="D280" s="478"/>
      <c r="E280" s="478"/>
      <c r="F280" s="478"/>
      <c r="G280" s="478"/>
      <c r="H280" s="478"/>
      <c r="I280" s="478"/>
      <c r="J280" s="478"/>
      <c r="K280" s="478"/>
      <c r="L280" s="478"/>
      <c r="M280" s="478"/>
      <c r="N280" s="478"/>
      <c r="O280" s="478"/>
      <c r="P280" s="478"/>
      <c r="Q280" s="478"/>
      <c r="R280" s="478"/>
      <c r="S280" s="478"/>
      <c r="T280" s="478"/>
      <c r="U280" s="478"/>
      <c r="V280" s="478"/>
      <c r="W280" s="478"/>
      <c r="X280" s="478"/>
      <c r="Y280" s="478"/>
      <c r="Z280" s="478"/>
      <c r="AA280" s="65"/>
      <c r="AB280" s="65"/>
      <c r="AC280" s="79"/>
    </row>
    <row r="281" spans="1:68" ht="14.25" customHeight="1" x14ac:dyDescent="0.25">
      <c r="A281" s="479" t="s">
        <v>96</v>
      </c>
      <c r="B281" s="479"/>
      <c r="C281" s="479"/>
      <c r="D281" s="479"/>
      <c r="E281" s="479"/>
      <c r="F281" s="479"/>
      <c r="G281" s="479"/>
      <c r="H281" s="479"/>
      <c r="I281" s="479"/>
      <c r="J281" s="479"/>
      <c r="K281" s="479"/>
      <c r="L281" s="479"/>
      <c r="M281" s="479"/>
      <c r="N281" s="479"/>
      <c r="O281" s="479"/>
      <c r="P281" s="479"/>
      <c r="Q281" s="479"/>
      <c r="R281" s="479"/>
      <c r="S281" s="479"/>
      <c r="T281" s="479"/>
      <c r="U281" s="479"/>
      <c r="V281" s="479"/>
      <c r="W281" s="479"/>
      <c r="X281" s="479"/>
      <c r="Y281" s="479"/>
      <c r="Z281" s="479"/>
      <c r="AA281" s="66"/>
      <c r="AB281" s="66"/>
      <c r="AC281" s="80"/>
    </row>
    <row r="282" spans="1:68" ht="37.5" customHeight="1" x14ac:dyDescent="0.25">
      <c r="A282" s="63" t="s">
        <v>453</v>
      </c>
      <c r="B282" s="63" t="s">
        <v>454</v>
      </c>
      <c r="C282" s="36">
        <v>4301011873</v>
      </c>
      <c r="D282" s="480">
        <v>4680115881907</v>
      </c>
      <c r="E282" s="480"/>
      <c r="F282" s="62">
        <v>1.8</v>
      </c>
      <c r="G282" s="37">
        <v>6</v>
      </c>
      <c r="H282" s="62">
        <v>10.8</v>
      </c>
      <c r="I282" s="62">
        <v>11.234999999999999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82"/>
      <c r="R282" s="482"/>
      <c r="S282" s="482"/>
      <c r="T282" s="483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455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456</v>
      </c>
      <c r="B283" s="63" t="s">
        <v>457</v>
      </c>
      <c r="C283" s="36">
        <v>4301011874</v>
      </c>
      <c r="D283" s="480">
        <v>4680115884892</v>
      </c>
      <c r="E283" s="480"/>
      <c r="F283" s="62">
        <v>1.8</v>
      </c>
      <c r="G283" s="37">
        <v>6</v>
      </c>
      <c r="H283" s="62">
        <v>10.8</v>
      </c>
      <c r="I283" s="62">
        <v>11.234999999999999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6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82"/>
      <c r="R283" s="482"/>
      <c r="S283" s="482"/>
      <c r="T283" s="48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458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459</v>
      </c>
      <c r="B284" s="63" t="s">
        <v>460</v>
      </c>
      <c r="C284" s="36">
        <v>4301011875</v>
      </c>
      <c r="D284" s="480">
        <v>4680115884885</v>
      </c>
      <c r="E284" s="480"/>
      <c r="F284" s="62">
        <v>0.8</v>
      </c>
      <c r="G284" s="37">
        <v>15</v>
      </c>
      <c r="H284" s="62">
        <v>12</v>
      </c>
      <c r="I284" s="62">
        <v>12.435</v>
      </c>
      <c r="J284" s="37">
        <v>64</v>
      </c>
      <c r="K284" s="37" t="s">
        <v>101</v>
      </c>
      <c r="L284" s="37" t="s">
        <v>45</v>
      </c>
      <c r="M284" s="38" t="s">
        <v>83</v>
      </c>
      <c r="N284" s="38"/>
      <c r="O284" s="37">
        <v>60</v>
      </c>
      <c r="P284" s="6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82"/>
      <c r="R284" s="482"/>
      <c r="S284" s="482"/>
      <c r="T284" s="483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36" t="s">
        <v>458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t="37.5" customHeight="1" x14ac:dyDescent="0.25">
      <c r="A285" s="63" t="s">
        <v>461</v>
      </c>
      <c r="B285" s="63" t="s">
        <v>462</v>
      </c>
      <c r="C285" s="36">
        <v>4301011871</v>
      </c>
      <c r="D285" s="480">
        <v>4680115884908</v>
      </c>
      <c r="E285" s="480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105</v>
      </c>
      <c r="L285" s="37" t="s">
        <v>45</v>
      </c>
      <c r="M285" s="38" t="s">
        <v>83</v>
      </c>
      <c r="N285" s="38"/>
      <c r="O285" s="37">
        <v>60</v>
      </c>
      <c r="P285" s="6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82"/>
      <c r="R285" s="482"/>
      <c r="S285" s="482"/>
      <c r="T285" s="483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38" t="s">
        <v>458</v>
      </c>
      <c r="AG285" s="78"/>
      <c r="AJ285" s="84" t="s">
        <v>45</v>
      </c>
      <c r="AK285" s="84">
        <v>0</v>
      </c>
      <c r="BB285" s="339" t="s">
        <v>67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488"/>
      <c r="B286" s="488"/>
      <c r="C286" s="488"/>
      <c r="D286" s="488"/>
      <c r="E286" s="488"/>
      <c r="F286" s="488"/>
      <c r="G286" s="488"/>
      <c r="H286" s="488"/>
      <c r="I286" s="488"/>
      <c r="J286" s="488"/>
      <c r="K286" s="488"/>
      <c r="L286" s="488"/>
      <c r="M286" s="488"/>
      <c r="N286" s="488"/>
      <c r="O286" s="489"/>
      <c r="P286" s="485" t="s">
        <v>40</v>
      </c>
      <c r="Q286" s="486"/>
      <c r="R286" s="486"/>
      <c r="S286" s="486"/>
      <c r="T286" s="486"/>
      <c r="U286" s="486"/>
      <c r="V286" s="487"/>
      <c r="W286" s="42" t="s">
        <v>39</v>
      </c>
      <c r="X286" s="43">
        <f>IFERROR(X282/H282,"0")+IFERROR(X283/H283,"0")+IFERROR(X284/H284,"0")+IFERROR(X285/H285,"0")</f>
        <v>0</v>
      </c>
      <c r="Y286" s="43">
        <f>IFERROR(Y282/H282,"0")+IFERROR(Y283/H283,"0")+IFERROR(Y284/H284,"0")+IFERROR(Y285/H285,"0")</f>
        <v>0</v>
      </c>
      <c r="Z286" s="43">
        <f>IFERROR(IF(Z282="",0,Z282),"0")+IFERROR(IF(Z283="",0,Z283),"0")+IFERROR(IF(Z284="",0,Z284),"0")+IFERROR(IF(Z285="",0,Z285),"0")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88"/>
      <c r="B287" s="488"/>
      <c r="C287" s="488"/>
      <c r="D287" s="488"/>
      <c r="E287" s="488"/>
      <c r="F287" s="488"/>
      <c r="G287" s="488"/>
      <c r="H287" s="488"/>
      <c r="I287" s="488"/>
      <c r="J287" s="488"/>
      <c r="K287" s="488"/>
      <c r="L287" s="488"/>
      <c r="M287" s="488"/>
      <c r="N287" s="488"/>
      <c r="O287" s="489"/>
      <c r="P287" s="485" t="s">
        <v>40</v>
      </c>
      <c r="Q287" s="486"/>
      <c r="R287" s="486"/>
      <c r="S287" s="486"/>
      <c r="T287" s="486"/>
      <c r="U287" s="486"/>
      <c r="V287" s="487"/>
      <c r="W287" s="42" t="s">
        <v>0</v>
      </c>
      <c r="X287" s="43">
        <f>IFERROR(SUM(X282:X285),"0")</f>
        <v>0</v>
      </c>
      <c r="Y287" s="43">
        <f>IFERROR(SUM(Y282:Y285),"0")</f>
        <v>0</v>
      </c>
      <c r="Z287" s="42"/>
      <c r="AA287" s="67"/>
      <c r="AB287" s="67"/>
      <c r="AC287" s="67"/>
    </row>
    <row r="288" spans="1:68" ht="14.25" customHeight="1" x14ac:dyDescent="0.25">
      <c r="A288" s="479" t="s">
        <v>195</v>
      </c>
      <c r="B288" s="479"/>
      <c r="C288" s="479"/>
      <c r="D288" s="479"/>
      <c r="E288" s="479"/>
      <c r="F288" s="479"/>
      <c r="G288" s="479"/>
      <c r="H288" s="479"/>
      <c r="I288" s="479"/>
      <c r="J288" s="479"/>
      <c r="K288" s="479"/>
      <c r="L288" s="479"/>
      <c r="M288" s="479"/>
      <c r="N288" s="479"/>
      <c r="O288" s="479"/>
      <c r="P288" s="479"/>
      <c r="Q288" s="479"/>
      <c r="R288" s="479"/>
      <c r="S288" s="479"/>
      <c r="T288" s="479"/>
      <c r="U288" s="479"/>
      <c r="V288" s="479"/>
      <c r="W288" s="479"/>
      <c r="X288" s="479"/>
      <c r="Y288" s="479"/>
      <c r="Z288" s="479"/>
      <c r="AA288" s="66"/>
      <c r="AB288" s="66"/>
      <c r="AC288" s="80"/>
    </row>
    <row r="289" spans="1:68" ht="27" customHeight="1" x14ac:dyDescent="0.25">
      <c r="A289" s="63" t="s">
        <v>463</v>
      </c>
      <c r="B289" s="63" t="s">
        <v>464</v>
      </c>
      <c r="C289" s="36">
        <v>4301031303</v>
      </c>
      <c r="D289" s="480">
        <v>4607091384802</v>
      </c>
      <c r="E289" s="480"/>
      <c r="F289" s="62">
        <v>0.73</v>
      </c>
      <c r="G289" s="37">
        <v>6</v>
      </c>
      <c r="H289" s="62">
        <v>4.38</v>
      </c>
      <c r="I289" s="62">
        <v>4.6500000000000004</v>
      </c>
      <c r="J289" s="37">
        <v>132</v>
      </c>
      <c r="K289" s="37" t="s">
        <v>105</v>
      </c>
      <c r="L289" s="37" t="s">
        <v>45</v>
      </c>
      <c r="M289" s="38" t="s">
        <v>83</v>
      </c>
      <c r="N289" s="38"/>
      <c r="O289" s="37">
        <v>35</v>
      </c>
      <c r="P289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82"/>
      <c r="R289" s="482"/>
      <c r="S289" s="482"/>
      <c r="T289" s="48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40" t="s">
        <v>465</v>
      </c>
      <c r="AG289" s="78"/>
      <c r="AJ289" s="84" t="s">
        <v>45</v>
      </c>
      <c r="AK289" s="84">
        <v>0</v>
      </c>
      <c r="BB289" s="341" t="s">
        <v>67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488"/>
      <c r="B290" s="488"/>
      <c r="C290" s="488"/>
      <c r="D290" s="488"/>
      <c r="E290" s="488"/>
      <c r="F290" s="488"/>
      <c r="G290" s="488"/>
      <c r="H290" s="488"/>
      <c r="I290" s="488"/>
      <c r="J290" s="488"/>
      <c r="K290" s="488"/>
      <c r="L290" s="488"/>
      <c r="M290" s="488"/>
      <c r="N290" s="488"/>
      <c r="O290" s="489"/>
      <c r="P290" s="485" t="s">
        <v>40</v>
      </c>
      <c r="Q290" s="486"/>
      <c r="R290" s="486"/>
      <c r="S290" s="486"/>
      <c r="T290" s="486"/>
      <c r="U290" s="486"/>
      <c r="V290" s="487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88"/>
      <c r="B291" s="488"/>
      <c r="C291" s="488"/>
      <c r="D291" s="488"/>
      <c r="E291" s="488"/>
      <c r="F291" s="488"/>
      <c r="G291" s="488"/>
      <c r="H291" s="488"/>
      <c r="I291" s="488"/>
      <c r="J291" s="488"/>
      <c r="K291" s="488"/>
      <c r="L291" s="488"/>
      <c r="M291" s="488"/>
      <c r="N291" s="488"/>
      <c r="O291" s="489"/>
      <c r="P291" s="485" t="s">
        <v>40</v>
      </c>
      <c r="Q291" s="486"/>
      <c r="R291" s="486"/>
      <c r="S291" s="486"/>
      <c r="T291" s="486"/>
      <c r="U291" s="486"/>
      <c r="V291" s="487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4.25" customHeight="1" x14ac:dyDescent="0.25">
      <c r="A292" s="479" t="s">
        <v>79</v>
      </c>
      <c r="B292" s="479"/>
      <c r="C292" s="479"/>
      <c r="D292" s="479"/>
      <c r="E292" s="479"/>
      <c r="F292" s="479"/>
      <c r="G292" s="479"/>
      <c r="H292" s="479"/>
      <c r="I292" s="479"/>
      <c r="J292" s="479"/>
      <c r="K292" s="479"/>
      <c r="L292" s="479"/>
      <c r="M292" s="479"/>
      <c r="N292" s="479"/>
      <c r="O292" s="479"/>
      <c r="P292" s="479"/>
      <c r="Q292" s="479"/>
      <c r="R292" s="479"/>
      <c r="S292" s="479"/>
      <c r="T292" s="479"/>
      <c r="U292" s="479"/>
      <c r="V292" s="479"/>
      <c r="W292" s="479"/>
      <c r="X292" s="479"/>
      <c r="Y292" s="479"/>
      <c r="Z292" s="479"/>
      <c r="AA292" s="66"/>
      <c r="AB292" s="66"/>
      <c r="AC292" s="80"/>
    </row>
    <row r="293" spans="1:68" ht="27" customHeight="1" x14ac:dyDescent="0.25">
      <c r="A293" s="63" t="s">
        <v>466</v>
      </c>
      <c r="B293" s="63" t="s">
        <v>467</v>
      </c>
      <c r="C293" s="36">
        <v>4301051899</v>
      </c>
      <c r="D293" s="480">
        <v>4607091384246</v>
      </c>
      <c r="E293" s="480"/>
      <c r="F293" s="62">
        <v>1.5</v>
      </c>
      <c r="G293" s="37">
        <v>6</v>
      </c>
      <c r="H293" s="62">
        <v>9</v>
      </c>
      <c r="I293" s="62">
        <v>9.5190000000000001</v>
      </c>
      <c r="J293" s="37">
        <v>64</v>
      </c>
      <c r="K293" s="37" t="s">
        <v>101</v>
      </c>
      <c r="L293" s="37" t="s">
        <v>45</v>
      </c>
      <c r="M293" s="38" t="s">
        <v>104</v>
      </c>
      <c r="N293" s="38"/>
      <c r="O293" s="37">
        <v>40</v>
      </c>
      <c r="P293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82"/>
      <c r="R293" s="482"/>
      <c r="S293" s="482"/>
      <c r="T293" s="483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42" t="s">
        <v>468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469</v>
      </c>
      <c r="B294" s="63" t="s">
        <v>470</v>
      </c>
      <c r="C294" s="36">
        <v>4301051660</v>
      </c>
      <c r="D294" s="480">
        <v>4607091384253</v>
      </c>
      <c r="E294" s="480"/>
      <c r="F294" s="62">
        <v>0.4</v>
      </c>
      <c r="G294" s="37">
        <v>6</v>
      </c>
      <c r="H294" s="62">
        <v>2.4</v>
      </c>
      <c r="I294" s="62">
        <v>2.6640000000000001</v>
      </c>
      <c r="J294" s="37">
        <v>182</v>
      </c>
      <c r="K294" s="37" t="s">
        <v>84</v>
      </c>
      <c r="L294" s="37" t="s">
        <v>45</v>
      </c>
      <c r="M294" s="38" t="s">
        <v>104</v>
      </c>
      <c r="N294" s="38"/>
      <c r="O294" s="37">
        <v>40</v>
      </c>
      <c r="P294" s="6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82"/>
      <c r="R294" s="482"/>
      <c r="S294" s="482"/>
      <c r="T294" s="48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44" t="s">
        <v>468</v>
      </c>
      <c r="AG294" s="78"/>
      <c r="AJ294" s="84" t="s">
        <v>45</v>
      </c>
      <c r="AK294" s="84">
        <v>0</v>
      </c>
      <c r="BB294" s="345" t="s">
        <v>67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488"/>
      <c r="B295" s="488"/>
      <c r="C295" s="488"/>
      <c r="D295" s="488"/>
      <c r="E295" s="488"/>
      <c r="F295" s="488"/>
      <c r="G295" s="488"/>
      <c r="H295" s="488"/>
      <c r="I295" s="488"/>
      <c r="J295" s="488"/>
      <c r="K295" s="488"/>
      <c r="L295" s="488"/>
      <c r="M295" s="488"/>
      <c r="N295" s="488"/>
      <c r="O295" s="489"/>
      <c r="P295" s="485" t="s">
        <v>40</v>
      </c>
      <c r="Q295" s="486"/>
      <c r="R295" s="486"/>
      <c r="S295" s="486"/>
      <c r="T295" s="486"/>
      <c r="U295" s="486"/>
      <c r="V295" s="487"/>
      <c r="W295" s="42" t="s">
        <v>39</v>
      </c>
      <c r="X295" s="43">
        <f>IFERROR(X293/H293,"0")+IFERROR(X294/H294,"0")</f>
        <v>0</v>
      </c>
      <c r="Y295" s="43">
        <f>IFERROR(Y293/H293,"0")+IFERROR(Y294/H294,"0")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88"/>
      <c r="B296" s="488"/>
      <c r="C296" s="488"/>
      <c r="D296" s="488"/>
      <c r="E296" s="488"/>
      <c r="F296" s="488"/>
      <c r="G296" s="488"/>
      <c r="H296" s="488"/>
      <c r="I296" s="488"/>
      <c r="J296" s="488"/>
      <c r="K296" s="488"/>
      <c r="L296" s="488"/>
      <c r="M296" s="488"/>
      <c r="N296" s="488"/>
      <c r="O296" s="489"/>
      <c r="P296" s="485" t="s">
        <v>40</v>
      </c>
      <c r="Q296" s="486"/>
      <c r="R296" s="486"/>
      <c r="S296" s="486"/>
      <c r="T296" s="486"/>
      <c r="U296" s="486"/>
      <c r="V296" s="487"/>
      <c r="W296" s="42" t="s">
        <v>0</v>
      </c>
      <c r="X296" s="43">
        <f>IFERROR(SUM(X293:X294),"0")</f>
        <v>0</v>
      </c>
      <c r="Y296" s="43">
        <f>IFERROR(SUM(Y293:Y294),"0")</f>
        <v>0</v>
      </c>
      <c r="Z296" s="42"/>
      <c r="AA296" s="67"/>
      <c r="AB296" s="67"/>
      <c r="AC296" s="67"/>
    </row>
    <row r="297" spans="1:68" ht="14.25" customHeight="1" x14ac:dyDescent="0.25">
      <c r="A297" s="479" t="s">
        <v>141</v>
      </c>
      <c r="B297" s="479"/>
      <c r="C297" s="479"/>
      <c r="D297" s="479"/>
      <c r="E297" s="479"/>
      <c r="F297" s="479"/>
      <c r="G297" s="479"/>
      <c r="H297" s="479"/>
      <c r="I297" s="479"/>
      <c r="J297" s="479"/>
      <c r="K297" s="479"/>
      <c r="L297" s="479"/>
      <c r="M297" s="479"/>
      <c r="N297" s="479"/>
      <c r="O297" s="479"/>
      <c r="P297" s="479"/>
      <c r="Q297" s="479"/>
      <c r="R297" s="479"/>
      <c r="S297" s="479"/>
      <c r="T297" s="479"/>
      <c r="U297" s="479"/>
      <c r="V297" s="479"/>
      <c r="W297" s="479"/>
      <c r="X297" s="479"/>
      <c r="Y297" s="479"/>
      <c r="Z297" s="479"/>
      <c r="AA297" s="66"/>
      <c r="AB297" s="66"/>
      <c r="AC297" s="80"/>
    </row>
    <row r="298" spans="1:68" ht="27" customHeight="1" x14ac:dyDescent="0.25">
      <c r="A298" s="63" t="s">
        <v>471</v>
      </c>
      <c r="B298" s="63" t="s">
        <v>472</v>
      </c>
      <c r="C298" s="36">
        <v>4301060441</v>
      </c>
      <c r="D298" s="480">
        <v>4607091389357</v>
      </c>
      <c r="E298" s="480"/>
      <c r="F298" s="62">
        <v>1.5</v>
      </c>
      <c r="G298" s="37">
        <v>6</v>
      </c>
      <c r="H298" s="62">
        <v>9</v>
      </c>
      <c r="I298" s="62">
        <v>9.4350000000000005</v>
      </c>
      <c r="J298" s="37">
        <v>64</v>
      </c>
      <c r="K298" s="37" t="s">
        <v>101</v>
      </c>
      <c r="L298" s="37" t="s">
        <v>45</v>
      </c>
      <c r="M298" s="38" t="s">
        <v>104</v>
      </c>
      <c r="N298" s="38"/>
      <c r="O298" s="37">
        <v>40</v>
      </c>
      <c r="P298" s="6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82"/>
      <c r="R298" s="482"/>
      <c r="S298" s="482"/>
      <c r="T298" s="483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6" t="s">
        <v>473</v>
      </c>
      <c r="AG298" s="78"/>
      <c r="AJ298" s="84" t="s">
        <v>45</v>
      </c>
      <c r="AK298" s="84">
        <v>0</v>
      </c>
      <c r="BB298" s="347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488"/>
      <c r="B299" s="488"/>
      <c r="C299" s="488"/>
      <c r="D299" s="488"/>
      <c r="E299" s="488"/>
      <c r="F299" s="488"/>
      <c r="G299" s="488"/>
      <c r="H299" s="488"/>
      <c r="I299" s="488"/>
      <c r="J299" s="488"/>
      <c r="K299" s="488"/>
      <c r="L299" s="488"/>
      <c r="M299" s="488"/>
      <c r="N299" s="488"/>
      <c r="O299" s="489"/>
      <c r="P299" s="485" t="s">
        <v>40</v>
      </c>
      <c r="Q299" s="486"/>
      <c r="R299" s="486"/>
      <c r="S299" s="486"/>
      <c r="T299" s="486"/>
      <c r="U299" s="486"/>
      <c r="V299" s="487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488"/>
      <c r="B300" s="488"/>
      <c r="C300" s="488"/>
      <c r="D300" s="488"/>
      <c r="E300" s="488"/>
      <c r="F300" s="488"/>
      <c r="G300" s="488"/>
      <c r="H300" s="488"/>
      <c r="I300" s="488"/>
      <c r="J300" s="488"/>
      <c r="K300" s="488"/>
      <c r="L300" s="488"/>
      <c r="M300" s="488"/>
      <c r="N300" s="488"/>
      <c r="O300" s="489"/>
      <c r="P300" s="485" t="s">
        <v>40</v>
      </c>
      <c r="Q300" s="486"/>
      <c r="R300" s="486"/>
      <c r="S300" s="486"/>
      <c r="T300" s="486"/>
      <c r="U300" s="486"/>
      <c r="V300" s="487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27.75" customHeight="1" x14ac:dyDescent="0.2">
      <c r="A301" s="477" t="s">
        <v>474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54"/>
      <c r="AB301" s="54"/>
      <c r="AC301" s="54"/>
    </row>
    <row r="302" spans="1:68" ht="16.5" customHeight="1" x14ac:dyDescent="0.25">
      <c r="A302" s="478" t="s">
        <v>475</v>
      </c>
      <c r="B302" s="478"/>
      <c r="C302" s="478"/>
      <c r="D302" s="478"/>
      <c r="E302" s="478"/>
      <c r="F302" s="478"/>
      <c r="G302" s="478"/>
      <c r="H302" s="478"/>
      <c r="I302" s="478"/>
      <c r="J302" s="478"/>
      <c r="K302" s="478"/>
      <c r="L302" s="478"/>
      <c r="M302" s="478"/>
      <c r="N302" s="478"/>
      <c r="O302" s="478"/>
      <c r="P302" s="478"/>
      <c r="Q302" s="478"/>
      <c r="R302" s="478"/>
      <c r="S302" s="478"/>
      <c r="T302" s="478"/>
      <c r="U302" s="478"/>
      <c r="V302" s="478"/>
      <c r="W302" s="478"/>
      <c r="X302" s="478"/>
      <c r="Y302" s="478"/>
      <c r="Z302" s="478"/>
      <c r="AA302" s="65"/>
      <c r="AB302" s="65"/>
      <c r="AC302" s="79"/>
    </row>
    <row r="303" spans="1:68" ht="14.25" customHeight="1" x14ac:dyDescent="0.25">
      <c r="A303" s="479" t="s">
        <v>195</v>
      </c>
      <c r="B303" s="479"/>
      <c r="C303" s="479"/>
      <c r="D303" s="479"/>
      <c r="E303" s="479"/>
      <c r="F303" s="479"/>
      <c r="G303" s="479"/>
      <c r="H303" s="479"/>
      <c r="I303" s="479"/>
      <c r="J303" s="479"/>
      <c r="K303" s="479"/>
      <c r="L303" s="479"/>
      <c r="M303" s="479"/>
      <c r="N303" s="479"/>
      <c r="O303" s="479"/>
      <c r="P303" s="479"/>
      <c r="Q303" s="479"/>
      <c r="R303" s="479"/>
      <c r="S303" s="479"/>
      <c r="T303" s="479"/>
      <c r="U303" s="479"/>
      <c r="V303" s="479"/>
      <c r="W303" s="479"/>
      <c r="X303" s="479"/>
      <c r="Y303" s="479"/>
      <c r="Z303" s="479"/>
      <c r="AA303" s="66"/>
      <c r="AB303" s="66"/>
      <c r="AC303" s="80"/>
    </row>
    <row r="304" spans="1:68" ht="27" customHeight="1" x14ac:dyDescent="0.25">
      <c r="A304" s="63" t="s">
        <v>476</v>
      </c>
      <c r="B304" s="63" t="s">
        <v>477</v>
      </c>
      <c r="C304" s="36">
        <v>4301031405</v>
      </c>
      <c r="D304" s="480">
        <v>4680115886100</v>
      </c>
      <c r="E304" s="480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6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82"/>
      <c r="R304" s="482"/>
      <c r="S304" s="482"/>
      <c r="T304" s="483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478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479</v>
      </c>
      <c r="B305" s="63" t="s">
        <v>480</v>
      </c>
      <c r="C305" s="36">
        <v>4301031382</v>
      </c>
      <c r="D305" s="480">
        <v>4680115886117</v>
      </c>
      <c r="E305" s="480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6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82"/>
      <c r="R305" s="482"/>
      <c r="S305" s="482"/>
      <c r="T305" s="483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481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479</v>
      </c>
      <c r="B306" s="63" t="s">
        <v>482</v>
      </c>
      <c r="C306" s="36">
        <v>4301031406</v>
      </c>
      <c r="D306" s="480">
        <v>4680115886117</v>
      </c>
      <c r="E306" s="480"/>
      <c r="F306" s="62">
        <v>0.9</v>
      </c>
      <c r="G306" s="37">
        <v>6</v>
      </c>
      <c r="H306" s="62">
        <v>5.4</v>
      </c>
      <c r="I306" s="62">
        <v>5.61</v>
      </c>
      <c r="J306" s="37">
        <v>132</v>
      </c>
      <c r="K306" s="37" t="s">
        <v>105</v>
      </c>
      <c r="L306" s="37" t="s">
        <v>45</v>
      </c>
      <c r="M306" s="38" t="s">
        <v>83</v>
      </c>
      <c r="N306" s="38"/>
      <c r="O306" s="37">
        <v>50</v>
      </c>
      <c r="P306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82"/>
      <c r="R306" s="482"/>
      <c r="S306" s="482"/>
      <c r="T306" s="483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52" t="s">
        <v>481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483</v>
      </c>
      <c r="B307" s="63" t="s">
        <v>484</v>
      </c>
      <c r="C307" s="36">
        <v>4301031358</v>
      </c>
      <c r="D307" s="480">
        <v>4607091389531</v>
      </c>
      <c r="E307" s="480"/>
      <c r="F307" s="62">
        <v>0.35</v>
      </c>
      <c r="G307" s="37">
        <v>6</v>
      </c>
      <c r="H307" s="62">
        <v>2.1</v>
      </c>
      <c r="I307" s="62">
        <v>2.23</v>
      </c>
      <c r="J307" s="37">
        <v>234</v>
      </c>
      <c r="K307" s="37" t="s">
        <v>179</v>
      </c>
      <c r="L307" s="37" t="s">
        <v>45</v>
      </c>
      <c r="M307" s="38" t="s">
        <v>83</v>
      </c>
      <c r="N307" s="38"/>
      <c r="O307" s="37">
        <v>50</v>
      </c>
      <c r="P307" s="6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82"/>
      <c r="R307" s="482"/>
      <c r="S307" s="482"/>
      <c r="T307" s="48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54" t="s">
        <v>485</v>
      </c>
      <c r="AG307" s="78"/>
      <c r="AJ307" s="84" t="s">
        <v>45</v>
      </c>
      <c r="AK307" s="84">
        <v>0</v>
      </c>
      <c r="BB307" s="355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488"/>
      <c r="B308" s="488"/>
      <c r="C308" s="488"/>
      <c r="D308" s="488"/>
      <c r="E308" s="488"/>
      <c r="F308" s="488"/>
      <c r="G308" s="488"/>
      <c r="H308" s="488"/>
      <c r="I308" s="488"/>
      <c r="J308" s="488"/>
      <c r="K308" s="488"/>
      <c r="L308" s="488"/>
      <c r="M308" s="488"/>
      <c r="N308" s="488"/>
      <c r="O308" s="489"/>
      <c r="P308" s="485" t="s">
        <v>40</v>
      </c>
      <c r="Q308" s="486"/>
      <c r="R308" s="486"/>
      <c r="S308" s="486"/>
      <c r="T308" s="486"/>
      <c r="U308" s="486"/>
      <c r="V308" s="487"/>
      <c r="W308" s="42" t="s">
        <v>39</v>
      </c>
      <c r="X308" s="43">
        <f>IFERROR(X304/H304,"0")+IFERROR(X305/H305,"0")+IFERROR(X306/H306,"0")+IFERROR(X307/H307,"0")</f>
        <v>0</v>
      </c>
      <c r="Y308" s="43">
        <f>IFERROR(Y304/H304,"0")+IFERROR(Y305/H305,"0")+IFERROR(Y306/H306,"0")+IFERROR(Y307/H307,"0")</f>
        <v>0</v>
      </c>
      <c r="Z308" s="43">
        <f>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488"/>
      <c r="B309" s="488"/>
      <c r="C309" s="488"/>
      <c r="D309" s="488"/>
      <c r="E309" s="488"/>
      <c r="F309" s="488"/>
      <c r="G309" s="488"/>
      <c r="H309" s="488"/>
      <c r="I309" s="488"/>
      <c r="J309" s="488"/>
      <c r="K309" s="488"/>
      <c r="L309" s="488"/>
      <c r="M309" s="488"/>
      <c r="N309" s="488"/>
      <c r="O309" s="489"/>
      <c r="P309" s="485" t="s">
        <v>40</v>
      </c>
      <c r="Q309" s="486"/>
      <c r="R309" s="486"/>
      <c r="S309" s="486"/>
      <c r="T309" s="486"/>
      <c r="U309" s="486"/>
      <c r="V309" s="487"/>
      <c r="W309" s="42" t="s">
        <v>0</v>
      </c>
      <c r="X309" s="43">
        <f>IFERROR(SUM(X304:X307),"0")</f>
        <v>0</v>
      </c>
      <c r="Y309" s="43">
        <f>IFERROR(SUM(Y304:Y307),"0")</f>
        <v>0</v>
      </c>
      <c r="Z309" s="42"/>
      <c r="AA309" s="67"/>
      <c r="AB309" s="67"/>
      <c r="AC309" s="67"/>
    </row>
    <row r="310" spans="1:68" ht="14.25" customHeight="1" x14ac:dyDescent="0.25">
      <c r="A310" s="479" t="s">
        <v>79</v>
      </c>
      <c r="B310" s="479"/>
      <c r="C310" s="479"/>
      <c r="D310" s="479"/>
      <c r="E310" s="479"/>
      <c r="F310" s="479"/>
      <c r="G310" s="479"/>
      <c r="H310" s="479"/>
      <c r="I310" s="479"/>
      <c r="J310" s="479"/>
      <c r="K310" s="479"/>
      <c r="L310" s="479"/>
      <c r="M310" s="479"/>
      <c r="N310" s="479"/>
      <c r="O310" s="479"/>
      <c r="P310" s="479"/>
      <c r="Q310" s="479"/>
      <c r="R310" s="479"/>
      <c r="S310" s="479"/>
      <c r="T310" s="479"/>
      <c r="U310" s="479"/>
      <c r="V310" s="479"/>
      <c r="W310" s="479"/>
      <c r="X310" s="479"/>
      <c r="Y310" s="479"/>
      <c r="Z310" s="479"/>
      <c r="AA310" s="66"/>
      <c r="AB310" s="66"/>
      <c r="AC310" s="80"/>
    </row>
    <row r="311" spans="1:68" ht="27" customHeight="1" x14ac:dyDescent="0.25">
      <c r="A311" s="63" t="s">
        <v>486</v>
      </c>
      <c r="B311" s="63" t="s">
        <v>487</v>
      </c>
      <c r="C311" s="36">
        <v>4301051284</v>
      </c>
      <c r="D311" s="480">
        <v>4607091384352</v>
      </c>
      <c r="E311" s="480"/>
      <c r="F311" s="62">
        <v>0.6</v>
      </c>
      <c r="G311" s="37">
        <v>4</v>
      </c>
      <c r="H311" s="62">
        <v>2.4</v>
      </c>
      <c r="I311" s="62">
        <v>2.6459999999999999</v>
      </c>
      <c r="J311" s="37">
        <v>132</v>
      </c>
      <c r="K311" s="37" t="s">
        <v>105</v>
      </c>
      <c r="L311" s="37" t="s">
        <v>45</v>
      </c>
      <c r="M311" s="38" t="s">
        <v>104</v>
      </c>
      <c r="N311" s="38"/>
      <c r="O311" s="37">
        <v>45</v>
      </c>
      <c r="P311" s="6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82"/>
      <c r="R311" s="482"/>
      <c r="S311" s="482"/>
      <c r="T311" s="48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356" t="s">
        <v>488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489</v>
      </c>
      <c r="B312" s="63" t="s">
        <v>490</v>
      </c>
      <c r="C312" s="36">
        <v>4301051431</v>
      </c>
      <c r="D312" s="480">
        <v>4607091389654</v>
      </c>
      <c r="E312" s="480"/>
      <c r="F312" s="62">
        <v>0.33</v>
      </c>
      <c r="G312" s="37">
        <v>6</v>
      </c>
      <c r="H312" s="62">
        <v>1.98</v>
      </c>
      <c r="I312" s="62">
        <v>2.238</v>
      </c>
      <c r="J312" s="37">
        <v>182</v>
      </c>
      <c r="K312" s="37" t="s">
        <v>84</v>
      </c>
      <c r="L312" s="37" t="s">
        <v>45</v>
      </c>
      <c r="M312" s="38" t="s">
        <v>104</v>
      </c>
      <c r="N312" s="38"/>
      <c r="O312" s="37">
        <v>45</v>
      </c>
      <c r="P312" s="6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82"/>
      <c r="R312" s="482"/>
      <c r="S312" s="482"/>
      <c r="T312" s="48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58" t="s">
        <v>491</v>
      </c>
      <c r="AG312" s="78"/>
      <c r="AJ312" s="84" t="s">
        <v>45</v>
      </c>
      <c r="AK312" s="84">
        <v>0</v>
      </c>
      <c r="BB312" s="359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488"/>
      <c r="B313" s="488"/>
      <c r="C313" s="488"/>
      <c r="D313" s="488"/>
      <c r="E313" s="488"/>
      <c r="F313" s="488"/>
      <c r="G313" s="488"/>
      <c r="H313" s="488"/>
      <c r="I313" s="488"/>
      <c r="J313" s="488"/>
      <c r="K313" s="488"/>
      <c r="L313" s="488"/>
      <c r="M313" s="488"/>
      <c r="N313" s="488"/>
      <c r="O313" s="489"/>
      <c r="P313" s="485" t="s">
        <v>40</v>
      </c>
      <c r="Q313" s="486"/>
      <c r="R313" s="486"/>
      <c r="S313" s="486"/>
      <c r="T313" s="486"/>
      <c r="U313" s="486"/>
      <c r="V313" s="487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488"/>
      <c r="B314" s="488"/>
      <c r="C314" s="488"/>
      <c r="D314" s="488"/>
      <c r="E314" s="488"/>
      <c r="F314" s="488"/>
      <c r="G314" s="488"/>
      <c r="H314" s="488"/>
      <c r="I314" s="488"/>
      <c r="J314" s="488"/>
      <c r="K314" s="488"/>
      <c r="L314" s="488"/>
      <c r="M314" s="488"/>
      <c r="N314" s="488"/>
      <c r="O314" s="489"/>
      <c r="P314" s="485" t="s">
        <v>40</v>
      </c>
      <c r="Q314" s="486"/>
      <c r="R314" s="486"/>
      <c r="S314" s="486"/>
      <c r="T314" s="486"/>
      <c r="U314" s="486"/>
      <c r="V314" s="487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6.5" customHeight="1" x14ac:dyDescent="0.25">
      <c r="A315" s="478" t="s">
        <v>492</v>
      </c>
      <c r="B315" s="478"/>
      <c r="C315" s="478"/>
      <c r="D315" s="478"/>
      <c r="E315" s="478"/>
      <c r="F315" s="478"/>
      <c r="G315" s="478"/>
      <c r="H315" s="478"/>
      <c r="I315" s="478"/>
      <c r="J315" s="478"/>
      <c r="K315" s="478"/>
      <c r="L315" s="478"/>
      <c r="M315" s="478"/>
      <c r="N315" s="478"/>
      <c r="O315" s="478"/>
      <c r="P315" s="478"/>
      <c r="Q315" s="478"/>
      <c r="R315" s="478"/>
      <c r="S315" s="478"/>
      <c r="T315" s="478"/>
      <c r="U315" s="478"/>
      <c r="V315" s="478"/>
      <c r="W315" s="478"/>
      <c r="X315" s="478"/>
      <c r="Y315" s="478"/>
      <c r="Z315" s="478"/>
      <c r="AA315" s="65"/>
      <c r="AB315" s="65"/>
      <c r="AC315" s="79"/>
    </row>
    <row r="316" spans="1:68" ht="14.25" customHeight="1" x14ac:dyDescent="0.25">
      <c r="A316" s="479" t="s">
        <v>130</v>
      </c>
      <c r="B316" s="479"/>
      <c r="C316" s="479"/>
      <c r="D316" s="479"/>
      <c r="E316" s="479"/>
      <c r="F316" s="479"/>
      <c r="G316" s="479"/>
      <c r="H316" s="479"/>
      <c r="I316" s="479"/>
      <c r="J316" s="479"/>
      <c r="K316" s="479"/>
      <c r="L316" s="479"/>
      <c r="M316" s="479"/>
      <c r="N316" s="479"/>
      <c r="O316" s="479"/>
      <c r="P316" s="479"/>
      <c r="Q316" s="479"/>
      <c r="R316" s="479"/>
      <c r="S316" s="479"/>
      <c r="T316" s="479"/>
      <c r="U316" s="479"/>
      <c r="V316" s="479"/>
      <c r="W316" s="479"/>
      <c r="X316" s="479"/>
      <c r="Y316" s="479"/>
      <c r="Z316" s="479"/>
      <c r="AA316" s="66"/>
      <c r="AB316" s="66"/>
      <c r="AC316" s="80"/>
    </row>
    <row r="317" spans="1:68" ht="27" customHeight="1" x14ac:dyDescent="0.25">
      <c r="A317" s="63" t="s">
        <v>493</v>
      </c>
      <c r="B317" s="63" t="s">
        <v>494</v>
      </c>
      <c r="C317" s="36">
        <v>4301020319</v>
      </c>
      <c r="D317" s="480">
        <v>4680115885240</v>
      </c>
      <c r="E317" s="480"/>
      <c r="F317" s="62">
        <v>0.35</v>
      </c>
      <c r="G317" s="37">
        <v>6</v>
      </c>
      <c r="H317" s="62">
        <v>2.1</v>
      </c>
      <c r="I317" s="62">
        <v>2.31</v>
      </c>
      <c r="J317" s="37">
        <v>182</v>
      </c>
      <c r="K317" s="37" t="s">
        <v>84</v>
      </c>
      <c r="L317" s="37" t="s">
        <v>45</v>
      </c>
      <c r="M317" s="38" t="s">
        <v>83</v>
      </c>
      <c r="N317" s="38"/>
      <c r="O317" s="37">
        <v>40</v>
      </c>
      <c r="P31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82"/>
      <c r="R317" s="482"/>
      <c r="S317" s="482"/>
      <c r="T317" s="48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60" t="s">
        <v>495</v>
      </c>
      <c r="AG317" s="78"/>
      <c r="AJ317" s="84" t="s">
        <v>45</v>
      </c>
      <c r="AK317" s="84">
        <v>0</v>
      </c>
      <c r="BB317" s="361" t="s">
        <v>67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496</v>
      </c>
      <c r="B318" s="63" t="s">
        <v>497</v>
      </c>
      <c r="C318" s="36">
        <v>4301020315</v>
      </c>
      <c r="D318" s="480">
        <v>4607091389364</v>
      </c>
      <c r="E318" s="480"/>
      <c r="F318" s="62">
        <v>0.42</v>
      </c>
      <c r="G318" s="37">
        <v>6</v>
      </c>
      <c r="H318" s="62">
        <v>2.52</v>
      </c>
      <c r="I318" s="62">
        <v>2.73</v>
      </c>
      <c r="J318" s="37">
        <v>182</v>
      </c>
      <c r="K318" s="37" t="s">
        <v>84</v>
      </c>
      <c r="L318" s="37" t="s">
        <v>45</v>
      </c>
      <c r="M318" s="38" t="s">
        <v>83</v>
      </c>
      <c r="N318" s="38"/>
      <c r="O318" s="37">
        <v>40</v>
      </c>
      <c r="P318" s="62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82"/>
      <c r="R318" s="482"/>
      <c r="S318" s="482"/>
      <c r="T318" s="48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362" t="s">
        <v>498</v>
      </c>
      <c r="AG318" s="78"/>
      <c r="AJ318" s="84" t="s">
        <v>45</v>
      </c>
      <c r="AK318" s="84">
        <v>0</v>
      </c>
      <c r="BB318" s="36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488"/>
      <c r="B319" s="488"/>
      <c r="C319" s="488"/>
      <c r="D319" s="488"/>
      <c r="E319" s="488"/>
      <c r="F319" s="488"/>
      <c r="G319" s="488"/>
      <c r="H319" s="488"/>
      <c r="I319" s="488"/>
      <c r="J319" s="488"/>
      <c r="K319" s="488"/>
      <c r="L319" s="488"/>
      <c r="M319" s="488"/>
      <c r="N319" s="488"/>
      <c r="O319" s="489"/>
      <c r="P319" s="485" t="s">
        <v>40</v>
      </c>
      <c r="Q319" s="486"/>
      <c r="R319" s="486"/>
      <c r="S319" s="486"/>
      <c r="T319" s="486"/>
      <c r="U319" s="486"/>
      <c r="V319" s="487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488"/>
      <c r="B320" s="488"/>
      <c r="C320" s="488"/>
      <c r="D320" s="488"/>
      <c r="E320" s="488"/>
      <c r="F320" s="488"/>
      <c r="G320" s="488"/>
      <c r="H320" s="488"/>
      <c r="I320" s="488"/>
      <c r="J320" s="488"/>
      <c r="K320" s="488"/>
      <c r="L320" s="488"/>
      <c r="M320" s="488"/>
      <c r="N320" s="488"/>
      <c r="O320" s="489"/>
      <c r="P320" s="485" t="s">
        <v>40</v>
      </c>
      <c r="Q320" s="486"/>
      <c r="R320" s="486"/>
      <c r="S320" s="486"/>
      <c r="T320" s="486"/>
      <c r="U320" s="486"/>
      <c r="V320" s="487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4.25" customHeight="1" x14ac:dyDescent="0.25">
      <c r="A321" s="479" t="s">
        <v>195</v>
      </c>
      <c r="B321" s="479"/>
      <c r="C321" s="479"/>
      <c r="D321" s="479"/>
      <c r="E321" s="479"/>
      <c r="F321" s="479"/>
      <c r="G321" s="479"/>
      <c r="H321" s="479"/>
      <c r="I321" s="479"/>
      <c r="J321" s="479"/>
      <c r="K321" s="479"/>
      <c r="L321" s="479"/>
      <c r="M321" s="479"/>
      <c r="N321" s="479"/>
      <c r="O321" s="479"/>
      <c r="P321" s="479"/>
      <c r="Q321" s="479"/>
      <c r="R321" s="479"/>
      <c r="S321" s="479"/>
      <c r="T321" s="479"/>
      <c r="U321" s="479"/>
      <c r="V321" s="479"/>
      <c r="W321" s="479"/>
      <c r="X321" s="479"/>
      <c r="Y321" s="479"/>
      <c r="Z321" s="479"/>
      <c r="AA321" s="66"/>
      <c r="AB321" s="66"/>
      <c r="AC321" s="80"/>
    </row>
    <row r="322" spans="1:68" ht="27" customHeight="1" x14ac:dyDescent="0.25">
      <c r="A322" s="63" t="s">
        <v>499</v>
      </c>
      <c r="B322" s="63" t="s">
        <v>500</v>
      </c>
      <c r="C322" s="36">
        <v>4301031403</v>
      </c>
      <c r="D322" s="480">
        <v>4680115886094</v>
      </c>
      <c r="E322" s="480"/>
      <c r="F322" s="62">
        <v>0.9</v>
      </c>
      <c r="G322" s="37">
        <v>6</v>
      </c>
      <c r="H322" s="62">
        <v>5.4</v>
      </c>
      <c r="I322" s="62">
        <v>5.61</v>
      </c>
      <c r="J322" s="37">
        <v>132</v>
      </c>
      <c r="K322" s="37" t="s">
        <v>105</v>
      </c>
      <c r="L322" s="37" t="s">
        <v>45</v>
      </c>
      <c r="M322" s="38" t="s">
        <v>100</v>
      </c>
      <c r="N322" s="38"/>
      <c r="O322" s="37">
        <v>50</v>
      </c>
      <c r="P322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82"/>
      <c r="R322" s="482"/>
      <c r="S322" s="482"/>
      <c r="T322" s="48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64" t="s">
        <v>501</v>
      </c>
      <c r="AG322" s="78"/>
      <c r="AJ322" s="84" t="s">
        <v>45</v>
      </c>
      <c r="AK322" s="84">
        <v>0</v>
      </c>
      <c r="BB322" s="365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488"/>
      <c r="B323" s="488"/>
      <c r="C323" s="488"/>
      <c r="D323" s="488"/>
      <c r="E323" s="488"/>
      <c r="F323" s="488"/>
      <c r="G323" s="488"/>
      <c r="H323" s="488"/>
      <c r="I323" s="488"/>
      <c r="J323" s="488"/>
      <c r="K323" s="488"/>
      <c r="L323" s="488"/>
      <c r="M323" s="488"/>
      <c r="N323" s="488"/>
      <c r="O323" s="489"/>
      <c r="P323" s="485" t="s">
        <v>40</v>
      </c>
      <c r="Q323" s="486"/>
      <c r="R323" s="486"/>
      <c r="S323" s="486"/>
      <c r="T323" s="486"/>
      <c r="U323" s="486"/>
      <c r="V323" s="487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88"/>
      <c r="B324" s="488"/>
      <c r="C324" s="488"/>
      <c r="D324" s="488"/>
      <c r="E324" s="488"/>
      <c r="F324" s="488"/>
      <c r="G324" s="488"/>
      <c r="H324" s="488"/>
      <c r="I324" s="488"/>
      <c r="J324" s="488"/>
      <c r="K324" s="488"/>
      <c r="L324" s="488"/>
      <c r="M324" s="488"/>
      <c r="N324" s="488"/>
      <c r="O324" s="489"/>
      <c r="P324" s="485" t="s">
        <v>40</v>
      </c>
      <c r="Q324" s="486"/>
      <c r="R324" s="486"/>
      <c r="S324" s="486"/>
      <c r="T324" s="486"/>
      <c r="U324" s="486"/>
      <c r="V324" s="487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27.75" customHeight="1" x14ac:dyDescent="0.2">
      <c r="A325" s="477" t="s">
        <v>502</v>
      </c>
      <c r="B325" s="477"/>
      <c r="C325" s="477"/>
      <c r="D325" s="477"/>
      <c r="E325" s="477"/>
      <c r="F325" s="477"/>
      <c r="G325" s="477"/>
      <c r="H325" s="477"/>
      <c r="I325" s="477"/>
      <c r="J325" s="477"/>
      <c r="K325" s="477"/>
      <c r="L325" s="477"/>
      <c r="M325" s="477"/>
      <c r="N325" s="477"/>
      <c r="O325" s="477"/>
      <c r="P325" s="477"/>
      <c r="Q325" s="477"/>
      <c r="R325" s="477"/>
      <c r="S325" s="477"/>
      <c r="T325" s="477"/>
      <c r="U325" s="477"/>
      <c r="V325" s="477"/>
      <c r="W325" s="477"/>
      <c r="X325" s="477"/>
      <c r="Y325" s="477"/>
      <c r="Z325" s="477"/>
      <c r="AA325" s="54"/>
      <c r="AB325" s="54"/>
      <c r="AC325" s="54"/>
    </row>
    <row r="326" spans="1:68" ht="16.5" customHeight="1" x14ac:dyDescent="0.25">
      <c r="A326" s="478" t="s">
        <v>502</v>
      </c>
      <c r="B326" s="478"/>
      <c r="C326" s="478"/>
      <c r="D326" s="478"/>
      <c r="E326" s="478"/>
      <c r="F326" s="478"/>
      <c r="G326" s="478"/>
      <c r="H326" s="478"/>
      <c r="I326" s="478"/>
      <c r="J326" s="478"/>
      <c r="K326" s="478"/>
      <c r="L326" s="478"/>
      <c r="M326" s="478"/>
      <c r="N326" s="478"/>
      <c r="O326" s="478"/>
      <c r="P326" s="478"/>
      <c r="Q326" s="478"/>
      <c r="R326" s="478"/>
      <c r="S326" s="478"/>
      <c r="T326" s="478"/>
      <c r="U326" s="478"/>
      <c r="V326" s="478"/>
      <c r="W326" s="478"/>
      <c r="X326" s="478"/>
      <c r="Y326" s="478"/>
      <c r="Z326" s="478"/>
      <c r="AA326" s="65"/>
      <c r="AB326" s="65"/>
      <c r="AC326" s="79"/>
    </row>
    <row r="327" spans="1:68" ht="14.25" customHeight="1" x14ac:dyDescent="0.25">
      <c r="A327" s="479" t="s">
        <v>96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79"/>
      <c r="AA327" s="66"/>
      <c r="AB327" s="66"/>
      <c r="AC327" s="80"/>
    </row>
    <row r="328" spans="1:68" ht="27" customHeight="1" x14ac:dyDescent="0.25">
      <c r="A328" s="63" t="s">
        <v>503</v>
      </c>
      <c r="B328" s="63" t="s">
        <v>504</v>
      </c>
      <c r="C328" s="36">
        <v>4301011795</v>
      </c>
      <c r="D328" s="480">
        <v>4607091389067</v>
      </c>
      <c r="E328" s="480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82"/>
      <c r="R328" s="482"/>
      <c r="S328" s="482"/>
      <c r="T328" s="483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ref="Y328:Y337" si="30">IFERROR(IF(X328="",0,CEILING((X328/$H328),1)*$H328),"")</f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505</v>
      </c>
      <c r="AG328" s="78"/>
      <c r="AJ328" s="84" t="s">
        <v>45</v>
      </c>
      <c r="AK328" s="84">
        <v>0</v>
      </c>
      <c r="BB328" s="367" t="s">
        <v>67</v>
      </c>
      <c r="BM328" s="78">
        <f t="shared" ref="BM328:BM337" si="31">IFERROR(X328*I328/H328,"0")</f>
        <v>0</v>
      </c>
      <c r="BN328" s="78">
        <f t="shared" ref="BN328:BN337" si="32">IFERROR(Y328*I328/H328,"0")</f>
        <v>0</v>
      </c>
      <c r="BO328" s="78">
        <f t="shared" ref="BO328:BO337" si="33">IFERROR(1/J328*(X328/H328),"0")</f>
        <v>0</v>
      </c>
      <c r="BP328" s="78">
        <f t="shared" ref="BP328:BP337" si="34">IFERROR(1/J328*(Y328/H328),"0")</f>
        <v>0</v>
      </c>
    </row>
    <row r="329" spans="1:68" ht="27" customHeight="1" x14ac:dyDescent="0.25">
      <c r="A329" s="63" t="s">
        <v>506</v>
      </c>
      <c r="B329" s="63" t="s">
        <v>507</v>
      </c>
      <c r="C329" s="36">
        <v>4301011376</v>
      </c>
      <c r="D329" s="480">
        <v>4680115885226</v>
      </c>
      <c r="E329" s="480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6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82"/>
      <c r="R329" s="482"/>
      <c r="S329" s="482"/>
      <c r="T329" s="483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508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16.5" customHeight="1" x14ac:dyDescent="0.25">
      <c r="A330" s="63" t="s">
        <v>509</v>
      </c>
      <c r="B330" s="63" t="s">
        <v>510</v>
      </c>
      <c r="C330" s="36">
        <v>4301011774</v>
      </c>
      <c r="D330" s="480">
        <v>4680115884502</v>
      </c>
      <c r="E330" s="480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100</v>
      </c>
      <c r="N330" s="38"/>
      <c r="O330" s="37">
        <v>60</v>
      </c>
      <c r="P330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82"/>
      <c r="R330" s="482"/>
      <c r="S330" s="482"/>
      <c r="T330" s="483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511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512</v>
      </c>
      <c r="B331" s="63" t="s">
        <v>513</v>
      </c>
      <c r="C331" s="36">
        <v>4301011771</v>
      </c>
      <c r="D331" s="480">
        <v>4607091389104</v>
      </c>
      <c r="E331" s="480"/>
      <c r="F331" s="62">
        <v>0.88</v>
      </c>
      <c r="G331" s="37">
        <v>6</v>
      </c>
      <c r="H331" s="62">
        <v>5.28</v>
      </c>
      <c r="I331" s="62">
        <v>5.64</v>
      </c>
      <c r="J331" s="37">
        <v>104</v>
      </c>
      <c r="K331" s="37" t="s">
        <v>101</v>
      </c>
      <c r="L331" s="37" t="s">
        <v>45</v>
      </c>
      <c r="M331" s="38" t="s">
        <v>100</v>
      </c>
      <c r="N331" s="38"/>
      <c r="O331" s="37">
        <v>60</v>
      </c>
      <c r="P331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82"/>
      <c r="R331" s="482"/>
      <c r="S331" s="482"/>
      <c r="T331" s="483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IFERROR(IF(Y331=0,"",ROUNDUP(Y331/H331,0)*0.01196),"")</f>
        <v/>
      </c>
      <c r="AA331" s="68" t="s">
        <v>45</v>
      </c>
      <c r="AB331" s="69" t="s">
        <v>45</v>
      </c>
      <c r="AC331" s="372" t="s">
        <v>514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16.5" customHeight="1" x14ac:dyDescent="0.25">
      <c r="A332" s="63" t="s">
        <v>515</v>
      </c>
      <c r="B332" s="63" t="s">
        <v>516</v>
      </c>
      <c r="C332" s="36">
        <v>4301011799</v>
      </c>
      <c r="D332" s="480">
        <v>4680115884519</v>
      </c>
      <c r="E332" s="480"/>
      <c r="F332" s="62">
        <v>0.88</v>
      </c>
      <c r="G332" s="37">
        <v>6</v>
      </c>
      <c r="H332" s="62">
        <v>5.28</v>
      </c>
      <c r="I332" s="62">
        <v>5.64</v>
      </c>
      <c r="J332" s="37">
        <v>104</v>
      </c>
      <c r="K332" s="37" t="s">
        <v>101</v>
      </c>
      <c r="L332" s="37" t="s">
        <v>45</v>
      </c>
      <c r="M332" s="38" t="s">
        <v>104</v>
      </c>
      <c r="N332" s="38"/>
      <c r="O332" s="37">
        <v>60</v>
      </c>
      <c r="P332" s="6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82"/>
      <c r="R332" s="482"/>
      <c r="S332" s="482"/>
      <c r="T332" s="483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IFERROR(IF(Y332=0,"",ROUNDUP(Y332/H332,0)*0.01196),"")</f>
        <v/>
      </c>
      <c r="AA332" s="68" t="s">
        <v>45</v>
      </c>
      <c r="AB332" s="69" t="s">
        <v>45</v>
      </c>
      <c r="AC332" s="374" t="s">
        <v>517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518</v>
      </c>
      <c r="B333" s="63" t="s">
        <v>519</v>
      </c>
      <c r="C333" s="36">
        <v>4301011778</v>
      </c>
      <c r="D333" s="480">
        <v>4680115880603</v>
      </c>
      <c r="E333" s="480"/>
      <c r="F333" s="62">
        <v>0.6</v>
      </c>
      <c r="G333" s="37">
        <v>6</v>
      </c>
      <c r="H333" s="62">
        <v>3.6</v>
      </c>
      <c r="I333" s="62">
        <v>3.81</v>
      </c>
      <c r="J333" s="37">
        <v>132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6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82"/>
      <c r="R333" s="482"/>
      <c r="S333" s="482"/>
      <c r="T333" s="483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376" t="s">
        <v>505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ht="27" customHeight="1" x14ac:dyDescent="0.25">
      <c r="A334" s="63" t="s">
        <v>518</v>
      </c>
      <c r="B334" s="63" t="s">
        <v>520</v>
      </c>
      <c r="C334" s="36">
        <v>4301012035</v>
      </c>
      <c r="D334" s="480">
        <v>4680115880603</v>
      </c>
      <c r="E334" s="480"/>
      <c r="F334" s="62">
        <v>0.6</v>
      </c>
      <c r="G334" s="37">
        <v>8</v>
      </c>
      <c r="H334" s="62">
        <v>4.8</v>
      </c>
      <c r="I334" s="62">
        <v>6.93</v>
      </c>
      <c r="J334" s="37">
        <v>132</v>
      </c>
      <c r="K334" s="37" t="s">
        <v>105</v>
      </c>
      <c r="L334" s="37" t="s">
        <v>45</v>
      </c>
      <c r="M334" s="38" t="s">
        <v>100</v>
      </c>
      <c r="N334" s="38"/>
      <c r="O334" s="37">
        <v>60</v>
      </c>
      <c r="P334" s="6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82"/>
      <c r="R334" s="482"/>
      <c r="S334" s="482"/>
      <c r="T334" s="483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0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378" t="s">
        <v>505</v>
      </c>
      <c r="AG334" s="78"/>
      <c r="AJ334" s="84" t="s">
        <v>45</v>
      </c>
      <c r="AK334" s="84">
        <v>0</v>
      </c>
      <c r="BB334" s="379" t="s">
        <v>67</v>
      </c>
      <c r="BM334" s="78">
        <f t="shared" si="31"/>
        <v>0</v>
      </c>
      <c r="BN334" s="78">
        <f t="shared" si="32"/>
        <v>0</v>
      </c>
      <c r="BO334" s="78">
        <f t="shared" si="33"/>
        <v>0</v>
      </c>
      <c r="BP334" s="78">
        <f t="shared" si="34"/>
        <v>0</v>
      </c>
    </row>
    <row r="335" spans="1:68" ht="27" customHeight="1" x14ac:dyDescent="0.25">
      <c r="A335" s="63" t="s">
        <v>521</v>
      </c>
      <c r="B335" s="63" t="s">
        <v>522</v>
      </c>
      <c r="C335" s="36">
        <v>4301012036</v>
      </c>
      <c r="D335" s="480">
        <v>4680115882782</v>
      </c>
      <c r="E335" s="480"/>
      <c r="F335" s="62">
        <v>0.6</v>
      </c>
      <c r="G335" s="37">
        <v>8</v>
      </c>
      <c r="H335" s="62">
        <v>4.8</v>
      </c>
      <c r="I335" s="62">
        <v>6.96</v>
      </c>
      <c r="J335" s="37">
        <v>120</v>
      </c>
      <c r="K335" s="37" t="s">
        <v>105</v>
      </c>
      <c r="L335" s="37" t="s">
        <v>45</v>
      </c>
      <c r="M335" s="38" t="s">
        <v>100</v>
      </c>
      <c r="N335" s="38"/>
      <c r="O335" s="37">
        <v>60</v>
      </c>
      <c r="P335" s="6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82"/>
      <c r="R335" s="482"/>
      <c r="S335" s="482"/>
      <c r="T335" s="483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30"/>
        <v>0</v>
      </c>
      <c r="Z335" s="41" t="str">
        <f>IFERROR(IF(Y335=0,"",ROUNDUP(Y335/H335,0)*0.00937),"")</f>
        <v/>
      </c>
      <c r="AA335" s="68" t="s">
        <v>45</v>
      </c>
      <c r="AB335" s="69" t="s">
        <v>45</v>
      </c>
      <c r="AC335" s="380" t="s">
        <v>523</v>
      </c>
      <c r="AG335" s="78"/>
      <c r="AJ335" s="84" t="s">
        <v>45</v>
      </c>
      <c r="AK335" s="84">
        <v>0</v>
      </c>
      <c r="BB335" s="381" t="s">
        <v>67</v>
      </c>
      <c r="BM335" s="78">
        <f t="shared" si="31"/>
        <v>0</v>
      </c>
      <c r="BN335" s="78">
        <f t="shared" si="32"/>
        <v>0</v>
      </c>
      <c r="BO335" s="78">
        <f t="shared" si="33"/>
        <v>0</v>
      </c>
      <c r="BP335" s="78">
        <f t="shared" si="34"/>
        <v>0</v>
      </c>
    </row>
    <row r="336" spans="1:68" ht="27" customHeight="1" x14ac:dyDescent="0.25">
      <c r="A336" s="63" t="s">
        <v>524</v>
      </c>
      <c r="B336" s="63" t="s">
        <v>525</v>
      </c>
      <c r="C336" s="36">
        <v>4301011784</v>
      </c>
      <c r="D336" s="480">
        <v>4607091389982</v>
      </c>
      <c r="E336" s="480"/>
      <c r="F336" s="62">
        <v>0.6</v>
      </c>
      <c r="G336" s="37">
        <v>6</v>
      </c>
      <c r="H336" s="62">
        <v>3.6</v>
      </c>
      <c r="I336" s="62">
        <v>3.81</v>
      </c>
      <c r="J336" s="37">
        <v>132</v>
      </c>
      <c r="K336" s="37" t="s">
        <v>105</v>
      </c>
      <c r="L336" s="37" t="s">
        <v>45</v>
      </c>
      <c r="M336" s="38" t="s">
        <v>100</v>
      </c>
      <c r="N336" s="38"/>
      <c r="O336" s="37">
        <v>60</v>
      </c>
      <c r="P336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82"/>
      <c r="R336" s="482"/>
      <c r="S336" s="482"/>
      <c r="T336" s="483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30"/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82" t="s">
        <v>514</v>
      </c>
      <c r="AG336" s="78"/>
      <c r="AJ336" s="84" t="s">
        <v>45</v>
      </c>
      <c r="AK336" s="84">
        <v>0</v>
      </c>
      <c r="BB336" s="383" t="s">
        <v>67</v>
      </c>
      <c r="BM336" s="78">
        <f t="shared" si="31"/>
        <v>0</v>
      </c>
      <c r="BN336" s="78">
        <f t="shared" si="32"/>
        <v>0</v>
      </c>
      <c r="BO336" s="78">
        <f t="shared" si="33"/>
        <v>0</v>
      </c>
      <c r="BP336" s="78">
        <f t="shared" si="34"/>
        <v>0</v>
      </c>
    </row>
    <row r="337" spans="1:68" ht="27" customHeight="1" x14ac:dyDescent="0.25">
      <c r="A337" s="63" t="s">
        <v>524</v>
      </c>
      <c r="B337" s="63" t="s">
        <v>526</v>
      </c>
      <c r="C337" s="36">
        <v>4301012034</v>
      </c>
      <c r="D337" s="480">
        <v>4607091389982</v>
      </c>
      <c r="E337" s="480"/>
      <c r="F337" s="62">
        <v>0.6</v>
      </c>
      <c r="G337" s="37">
        <v>8</v>
      </c>
      <c r="H337" s="62">
        <v>4.8</v>
      </c>
      <c r="I337" s="62">
        <v>6.96</v>
      </c>
      <c r="J337" s="37">
        <v>120</v>
      </c>
      <c r="K337" s="37" t="s">
        <v>105</v>
      </c>
      <c r="L337" s="37" t="s">
        <v>45</v>
      </c>
      <c r="M337" s="38" t="s">
        <v>100</v>
      </c>
      <c r="N337" s="38"/>
      <c r="O337" s="37">
        <v>60</v>
      </c>
      <c r="P337" s="6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82"/>
      <c r="R337" s="482"/>
      <c r="S337" s="482"/>
      <c r="T337" s="483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30"/>
        <v>0</v>
      </c>
      <c r="Z337" s="41" t="str">
        <f>IFERROR(IF(Y337=0,"",ROUNDUP(Y337/H337,0)*0.00937),"")</f>
        <v/>
      </c>
      <c r="AA337" s="68" t="s">
        <v>45</v>
      </c>
      <c r="AB337" s="69" t="s">
        <v>45</v>
      </c>
      <c r="AC337" s="384" t="s">
        <v>514</v>
      </c>
      <c r="AG337" s="78"/>
      <c r="AJ337" s="84" t="s">
        <v>45</v>
      </c>
      <c r="AK337" s="84">
        <v>0</v>
      </c>
      <c r="BB337" s="385" t="s">
        <v>67</v>
      </c>
      <c r="BM337" s="78">
        <f t="shared" si="31"/>
        <v>0</v>
      </c>
      <c r="BN337" s="78">
        <f t="shared" si="32"/>
        <v>0</v>
      </c>
      <c r="BO337" s="78">
        <f t="shared" si="33"/>
        <v>0</v>
      </c>
      <c r="BP337" s="78">
        <f t="shared" si="34"/>
        <v>0</v>
      </c>
    </row>
    <row r="338" spans="1:68" x14ac:dyDescent="0.2">
      <c r="A338" s="488"/>
      <c r="B338" s="488"/>
      <c r="C338" s="488"/>
      <c r="D338" s="488"/>
      <c r="E338" s="488"/>
      <c r="F338" s="488"/>
      <c r="G338" s="488"/>
      <c r="H338" s="488"/>
      <c r="I338" s="488"/>
      <c r="J338" s="488"/>
      <c r="K338" s="488"/>
      <c r="L338" s="488"/>
      <c r="M338" s="488"/>
      <c r="N338" s="488"/>
      <c r="O338" s="489"/>
      <c r="P338" s="485" t="s">
        <v>40</v>
      </c>
      <c r="Q338" s="486"/>
      <c r="R338" s="486"/>
      <c r="S338" s="486"/>
      <c r="T338" s="486"/>
      <c r="U338" s="486"/>
      <c r="V338" s="487"/>
      <c r="W338" s="42" t="s">
        <v>39</v>
      </c>
      <c r="X338" s="43">
        <f>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3">
        <f>IFERROR(Y328/H328,"0")+IFERROR(Y329/H329,"0")+IFERROR(Y330/H330,"0")+IFERROR(Y331/H331,"0")+IFERROR(Y332/H332,"0")+IFERROR(Y333/H333,"0")+IFERROR(Y334/H334,"0")+IFERROR(Y335/H335,"0")+IFERROR(Y336/H336,"0")+IFERROR(Y337/H337,"0")</f>
        <v>0</v>
      </c>
      <c r="Z338" s="43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488"/>
      <c r="B339" s="488"/>
      <c r="C339" s="488"/>
      <c r="D339" s="488"/>
      <c r="E339" s="488"/>
      <c r="F339" s="488"/>
      <c r="G339" s="488"/>
      <c r="H339" s="488"/>
      <c r="I339" s="488"/>
      <c r="J339" s="488"/>
      <c r="K339" s="488"/>
      <c r="L339" s="488"/>
      <c r="M339" s="488"/>
      <c r="N339" s="488"/>
      <c r="O339" s="489"/>
      <c r="P339" s="485" t="s">
        <v>40</v>
      </c>
      <c r="Q339" s="486"/>
      <c r="R339" s="486"/>
      <c r="S339" s="486"/>
      <c r="T339" s="486"/>
      <c r="U339" s="486"/>
      <c r="V339" s="487"/>
      <c r="W339" s="42" t="s">
        <v>0</v>
      </c>
      <c r="X339" s="43">
        <f>IFERROR(SUM(X328:X337),"0")</f>
        <v>0</v>
      </c>
      <c r="Y339" s="43">
        <f>IFERROR(SUM(Y328:Y337),"0")</f>
        <v>0</v>
      </c>
      <c r="Z339" s="42"/>
      <c r="AA339" s="67"/>
      <c r="AB339" s="67"/>
      <c r="AC339" s="67"/>
    </row>
    <row r="340" spans="1:68" ht="14.25" customHeight="1" x14ac:dyDescent="0.25">
      <c r="A340" s="479" t="s">
        <v>130</v>
      </c>
      <c r="B340" s="479"/>
      <c r="C340" s="479"/>
      <c r="D340" s="479"/>
      <c r="E340" s="479"/>
      <c r="F340" s="479"/>
      <c r="G340" s="479"/>
      <c r="H340" s="479"/>
      <c r="I340" s="479"/>
      <c r="J340" s="479"/>
      <c r="K340" s="479"/>
      <c r="L340" s="479"/>
      <c r="M340" s="479"/>
      <c r="N340" s="479"/>
      <c r="O340" s="479"/>
      <c r="P340" s="479"/>
      <c r="Q340" s="479"/>
      <c r="R340" s="479"/>
      <c r="S340" s="479"/>
      <c r="T340" s="479"/>
      <c r="U340" s="479"/>
      <c r="V340" s="479"/>
      <c r="W340" s="479"/>
      <c r="X340" s="479"/>
      <c r="Y340" s="479"/>
      <c r="Z340" s="479"/>
      <c r="AA340" s="66"/>
      <c r="AB340" s="66"/>
      <c r="AC340" s="80"/>
    </row>
    <row r="341" spans="1:68" ht="16.5" customHeight="1" x14ac:dyDescent="0.25">
      <c r="A341" s="63" t="s">
        <v>527</v>
      </c>
      <c r="B341" s="63" t="s">
        <v>528</v>
      </c>
      <c r="C341" s="36">
        <v>4301020334</v>
      </c>
      <c r="D341" s="480">
        <v>4607091388930</v>
      </c>
      <c r="E341" s="480"/>
      <c r="F341" s="62">
        <v>0.88</v>
      </c>
      <c r="G341" s="37">
        <v>6</v>
      </c>
      <c r="H341" s="62">
        <v>5.28</v>
      </c>
      <c r="I341" s="62">
        <v>5.64</v>
      </c>
      <c r="J341" s="37">
        <v>104</v>
      </c>
      <c r="K341" s="37" t="s">
        <v>101</v>
      </c>
      <c r="L341" s="37" t="s">
        <v>45</v>
      </c>
      <c r="M341" s="38" t="s">
        <v>104</v>
      </c>
      <c r="N341" s="38"/>
      <c r="O341" s="37">
        <v>70</v>
      </c>
      <c r="P341" s="6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82"/>
      <c r="R341" s="482"/>
      <c r="S341" s="482"/>
      <c r="T341" s="48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386" t="s">
        <v>529</v>
      </c>
      <c r="AG341" s="78"/>
      <c r="AJ341" s="84" t="s">
        <v>45</v>
      </c>
      <c r="AK341" s="84">
        <v>0</v>
      </c>
      <c r="BB341" s="387" t="s">
        <v>67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16.5" customHeight="1" x14ac:dyDescent="0.25">
      <c r="A342" s="63" t="s">
        <v>530</v>
      </c>
      <c r="B342" s="63" t="s">
        <v>531</v>
      </c>
      <c r="C342" s="36">
        <v>4301020385</v>
      </c>
      <c r="D342" s="480">
        <v>4680115880054</v>
      </c>
      <c r="E342" s="480"/>
      <c r="F342" s="62">
        <v>0.6</v>
      </c>
      <c r="G342" s="37">
        <v>8</v>
      </c>
      <c r="H342" s="62">
        <v>4.8</v>
      </c>
      <c r="I342" s="62">
        <v>6.93</v>
      </c>
      <c r="J342" s="37">
        <v>132</v>
      </c>
      <c r="K342" s="37" t="s">
        <v>105</v>
      </c>
      <c r="L342" s="37" t="s">
        <v>45</v>
      </c>
      <c r="M342" s="38" t="s">
        <v>100</v>
      </c>
      <c r="N342" s="38"/>
      <c r="O342" s="37">
        <v>70</v>
      </c>
      <c r="P342" s="6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82"/>
      <c r="R342" s="482"/>
      <c r="S342" s="482"/>
      <c r="T342" s="48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388" t="s">
        <v>529</v>
      </c>
      <c r="AG342" s="78"/>
      <c r="AJ342" s="84" t="s">
        <v>45</v>
      </c>
      <c r="AK342" s="84">
        <v>0</v>
      </c>
      <c r="BB342" s="389" t="s">
        <v>67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488"/>
      <c r="B343" s="488"/>
      <c r="C343" s="488"/>
      <c r="D343" s="488"/>
      <c r="E343" s="488"/>
      <c r="F343" s="488"/>
      <c r="G343" s="488"/>
      <c r="H343" s="488"/>
      <c r="I343" s="488"/>
      <c r="J343" s="488"/>
      <c r="K343" s="488"/>
      <c r="L343" s="488"/>
      <c r="M343" s="488"/>
      <c r="N343" s="488"/>
      <c r="O343" s="489"/>
      <c r="P343" s="485" t="s">
        <v>40</v>
      </c>
      <c r="Q343" s="486"/>
      <c r="R343" s="486"/>
      <c r="S343" s="486"/>
      <c r="T343" s="486"/>
      <c r="U343" s="486"/>
      <c r="V343" s="487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488"/>
      <c r="B344" s="488"/>
      <c r="C344" s="488"/>
      <c r="D344" s="488"/>
      <c r="E344" s="488"/>
      <c r="F344" s="488"/>
      <c r="G344" s="488"/>
      <c r="H344" s="488"/>
      <c r="I344" s="488"/>
      <c r="J344" s="488"/>
      <c r="K344" s="488"/>
      <c r="L344" s="488"/>
      <c r="M344" s="488"/>
      <c r="N344" s="488"/>
      <c r="O344" s="489"/>
      <c r="P344" s="485" t="s">
        <v>40</v>
      </c>
      <c r="Q344" s="486"/>
      <c r="R344" s="486"/>
      <c r="S344" s="486"/>
      <c r="T344" s="486"/>
      <c r="U344" s="486"/>
      <c r="V344" s="487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479" t="s">
        <v>195</v>
      </c>
      <c r="B345" s="479"/>
      <c r="C345" s="479"/>
      <c r="D345" s="479"/>
      <c r="E345" s="479"/>
      <c r="F345" s="479"/>
      <c r="G345" s="479"/>
      <c r="H345" s="479"/>
      <c r="I345" s="479"/>
      <c r="J345" s="479"/>
      <c r="K345" s="479"/>
      <c r="L345" s="479"/>
      <c r="M345" s="479"/>
      <c r="N345" s="479"/>
      <c r="O345" s="479"/>
      <c r="P345" s="479"/>
      <c r="Q345" s="479"/>
      <c r="R345" s="479"/>
      <c r="S345" s="479"/>
      <c r="T345" s="479"/>
      <c r="U345" s="479"/>
      <c r="V345" s="479"/>
      <c r="W345" s="479"/>
      <c r="X345" s="479"/>
      <c r="Y345" s="479"/>
      <c r="Z345" s="479"/>
      <c r="AA345" s="66"/>
      <c r="AB345" s="66"/>
      <c r="AC345" s="80"/>
    </row>
    <row r="346" spans="1:68" ht="27" customHeight="1" x14ac:dyDescent="0.25">
      <c r="A346" s="63" t="s">
        <v>532</v>
      </c>
      <c r="B346" s="63" t="s">
        <v>533</v>
      </c>
      <c r="C346" s="36">
        <v>4301031349</v>
      </c>
      <c r="D346" s="480">
        <v>4680115883116</v>
      </c>
      <c r="E346" s="480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100</v>
      </c>
      <c r="N346" s="38"/>
      <c r="O346" s="37">
        <v>70</v>
      </c>
      <c r="P346" s="6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82"/>
      <c r="R346" s="482"/>
      <c r="S346" s="482"/>
      <c r="T346" s="48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35"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90" t="s">
        <v>534</v>
      </c>
      <c r="AG346" s="78"/>
      <c r="AJ346" s="84" t="s">
        <v>45</v>
      </c>
      <c r="AK346" s="84">
        <v>0</v>
      </c>
      <c r="BB346" s="391" t="s">
        <v>67</v>
      </c>
      <c r="BM346" s="78">
        <f t="shared" ref="BM346:BM352" si="36">IFERROR(X346*I346/H346,"0")</f>
        <v>0</v>
      </c>
      <c r="BN346" s="78">
        <f t="shared" ref="BN346:BN352" si="37">IFERROR(Y346*I346/H346,"0")</f>
        <v>0</v>
      </c>
      <c r="BO346" s="78">
        <f t="shared" ref="BO346:BO352" si="38">IFERROR(1/J346*(X346/H346),"0")</f>
        <v>0</v>
      </c>
      <c r="BP346" s="78">
        <f t="shared" ref="BP346:BP352" si="39">IFERROR(1/J346*(Y346/H346),"0")</f>
        <v>0</v>
      </c>
    </row>
    <row r="347" spans="1:68" ht="27" customHeight="1" x14ac:dyDescent="0.25">
      <c r="A347" s="63" t="s">
        <v>535</v>
      </c>
      <c r="B347" s="63" t="s">
        <v>536</v>
      </c>
      <c r="C347" s="36">
        <v>4301031350</v>
      </c>
      <c r="D347" s="480">
        <v>4680115883093</v>
      </c>
      <c r="E347" s="480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83</v>
      </c>
      <c r="N347" s="38"/>
      <c r="O347" s="37">
        <v>70</v>
      </c>
      <c r="P347" s="6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82"/>
      <c r="R347" s="482"/>
      <c r="S347" s="482"/>
      <c r="T347" s="48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92" t="s">
        <v>537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538</v>
      </c>
      <c r="B348" s="63" t="s">
        <v>539</v>
      </c>
      <c r="C348" s="36">
        <v>4301031353</v>
      </c>
      <c r="D348" s="480">
        <v>4680115883109</v>
      </c>
      <c r="E348" s="480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83</v>
      </c>
      <c r="N348" s="38"/>
      <c r="O348" s="37">
        <v>70</v>
      </c>
      <c r="P348" s="6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82"/>
      <c r="R348" s="482"/>
      <c r="S348" s="482"/>
      <c r="T348" s="48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94" t="s">
        <v>540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ht="27" customHeight="1" x14ac:dyDescent="0.25">
      <c r="A349" s="63" t="s">
        <v>541</v>
      </c>
      <c r="B349" s="63" t="s">
        <v>542</v>
      </c>
      <c r="C349" s="36">
        <v>4301031419</v>
      </c>
      <c r="D349" s="480">
        <v>4680115882072</v>
      </c>
      <c r="E349" s="480"/>
      <c r="F349" s="62">
        <v>0.6</v>
      </c>
      <c r="G349" s="37">
        <v>8</v>
      </c>
      <c r="H349" s="62">
        <v>4.8</v>
      </c>
      <c r="I349" s="62">
        <v>6.93</v>
      </c>
      <c r="J349" s="37">
        <v>132</v>
      </c>
      <c r="K349" s="37" t="s">
        <v>105</v>
      </c>
      <c r="L349" s="37" t="s">
        <v>45</v>
      </c>
      <c r="M349" s="38" t="s">
        <v>100</v>
      </c>
      <c r="N349" s="38"/>
      <c r="O349" s="37">
        <v>70</v>
      </c>
      <c r="P349" s="6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82"/>
      <c r="R349" s="482"/>
      <c r="S349" s="482"/>
      <c r="T349" s="48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5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96" t="s">
        <v>534</v>
      </c>
      <c r="AG349" s="78"/>
      <c r="AJ349" s="84" t="s">
        <v>45</v>
      </c>
      <c r="AK349" s="84">
        <v>0</v>
      </c>
      <c r="BB349" s="397" t="s">
        <v>67</v>
      </c>
      <c r="BM349" s="78">
        <f t="shared" si="36"/>
        <v>0</v>
      </c>
      <c r="BN349" s="78">
        <f t="shared" si="37"/>
        <v>0</v>
      </c>
      <c r="BO349" s="78">
        <f t="shared" si="38"/>
        <v>0</v>
      </c>
      <c r="BP349" s="78">
        <f t="shared" si="39"/>
        <v>0</v>
      </c>
    </row>
    <row r="350" spans="1:68" ht="27" customHeight="1" x14ac:dyDescent="0.25">
      <c r="A350" s="63" t="s">
        <v>541</v>
      </c>
      <c r="B350" s="63" t="s">
        <v>543</v>
      </c>
      <c r="C350" s="36">
        <v>4301031351</v>
      </c>
      <c r="D350" s="480">
        <v>4680115882072</v>
      </c>
      <c r="E350" s="480"/>
      <c r="F350" s="62">
        <v>0.6</v>
      </c>
      <c r="G350" s="37">
        <v>6</v>
      </c>
      <c r="H350" s="62">
        <v>3.6</v>
      </c>
      <c r="I350" s="62">
        <v>3.81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70</v>
      </c>
      <c r="P350" s="6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82"/>
      <c r="R350" s="482"/>
      <c r="S350" s="482"/>
      <c r="T350" s="48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5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8" t="s">
        <v>534</v>
      </c>
      <c r="AG350" s="78"/>
      <c r="AJ350" s="84" t="s">
        <v>45</v>
      </c>
      <c r="AK350" s="84">
        <v>0</v>
      </c>
      <c r="BB350" s="399" t="s">
        <v>67</v>
      </c>
      <c r="BM350" s="78">
        <f t="shared" si="36"/>
        <v>0</v>
      </c>
      <c r="BN350" s="78">
        <f t="shared" si="37"/>
        <v>0</v>
      </c>
      <c r="BO350" s="78">
        <f t="shared" si="38"/>
        <v>0</v>
      </c>
      <c r="BP350" s="78">
        <f t="shared" si="39"/>
        <v>0</v>
      </c>
    </row>
    <row r="351" spans="1:68" ht="27" customHeight="1" x14ac:dyDescent="0.25">
      <c r="A351" s="63" t="s">
        <v>544</v>
      </c>
      <c r="B351" s="63" t="s">
        <v>545</v>
      </c>
      <c r="C351" s="36">
        <v>4301031418</v>
      </c>
      <c r="D351" s="480">
        <v>4680115882102</v>
      </c>
      <c r="E351" s="480"/>
      <c r="F351" s="62">
        <v>0.6</v>
      </c>
      <c r="G351" s="37">
        <v>8</v>
      </c>
      <c r="H351" s="62">
        <v>4.8</v>
      </c>
      <c r="I351" s="62">
        <v>6.69</v>
      </c>
      <c r="J351" s="37">
        <v>132</v>
      </c>
      <c r="K351" s="37" t="s">
        <v>105</v>
      </c>
      <c r="L351" s="37" t="s">
        <v>45</v>
      </c>
      <c r="M351" s="38" t="s">
        <v>83</v>
      </c>
      <c r="N351" s="38"/>
      <c r="O351" s="37">
        <v>70</v>
      </c>
      <c r="P351" s="64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82"/>
      <c r="R351" s="482"/>
      <c r="S351" s="482"/>
      <c r="T351" s="48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5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00" t="s">
        <v>537</v>
      </c>
      <c r="AG351" s="78"/>
      <c r="AJ351" s="84" t="s">
        <v>45</v>
      </c>
      <c r="AK351" s="84">
        <v>0</v>
      </c>
      <c r="BB351" s="401" t="s">
        <v>67</v>
      </c>
      <c r="BM351" s="78">
        <f t="shared" si="36"/>
        <v>0</v>
      </c>
      <c r="BN351" s="78">
        <f t="shared" si="37"/>
        <v>0</v>
      </c>
      <c r="BO351" s="78">
        <f t="shared" si="38"/>
        <v>0</v>
      </c>
      <c r="BP351" s="78">
        <f t="shared" si="39"/>
        <v>0</v>
      </c>
    </row>
    <row r="352" spans="1:68" ht="27" customHeight="1" x14ac:dyDescent="0.25">
      <c r="A352" s="63" t="s">
        <v>546</v>
      </c>
      <c r="B352" s="63" t="s">
        <v>547</v>
      </c>
      <c r="C352" s="36">
        <v>4301031417</v>
      </c>
      <c r="D352" s="480">
        <v>4680115882096</v>
      </c>
      <c r="E352" s="480"/>
      <c r="F352" s="62">
        <v>0.6</v>
      </c>
      <c r="G352" s="37">
        <v>8</v>
      </c>
      <c r="H352" s="62">
        <v>4.8</v>
      </c>
      <c r="I352" s="62">
        <v>6.69</v>
      </c>
      <c r="J352" s="37">
        <v>132</v>
      </c>
      <c r="K352" s="37" t="s">
        <v>105</v>
      </c>
      <c r="L352" s="37" t="s">
        <v>45</v>
      </c>
      <c r="M352" s="38" t="s">
        <v>83</v>
      </c>
      <c r="N352" s="38"/>
      <c r="O352" s="37">
        <v>70</v>
      </c>
      <c r="P352" s="64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82"/>
      <c r="R352" s="482"/>
      <c r="S352" s="482"/>
      <c r="T352" s="48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5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02" t="s">
        <v>540</v>
      </c>
      <c r="AG352" s="78"/>
      <c r="AJ352" s="84" t="s">
        <v>45</v>
      </c>
      <c r="AK352" s="84">
        <v>0</v>
      </c>
      <c r="BB352" s="403" t="s">
        <v>67</v>
      </c>
      <c r="BM352" s="78">
        <f t="shared" si="36"/>
        <v>0</v>
      </c>
      <c r="BN352" s="78">
        <f t="shared" si="37"/>
        <v>0</v>
      </c>
      <c r="BO352" s="78">
        <f t="shared" si="38"/>
        <v>0</v>
      </c>
      <c r="BP352" s="78">
        <f t="shared" si="39"/>
        <v>0</v>
      </c>
    </row>
    <row r="353" spans="1:68" x14ac:dyDescent="0.2">
      <c r="A353" s="488"/>
      <c r="B353" s="488"/>
      <c r="C353" s="488"/>
      <c r="D353" s="488"/>
      <c r="E353" s="488"/>
      <c r="F353" s="488"/>
      <c r="G353" s="488"/>
      <c r="H353" s="488"/>
      <c r="I353" s="488"/>
      <c r="J353" s="488"/>
      <c r="K353" s="488"/>
      <c r="L353" s="488"/>
      <c r="M353" s="488"/>
      <c r="N353" s="488"/>
      <c r="O353" s="489"/>
      <c r="P353" s="485" t="s">
        <v>40</v>
      </c>
      <c r="Q353" s="486"/>
      <c r="R353" s="486"/>
      <c r="S353" s="486"/>
      <c r="T353" s="486"/>
      <c r="U353" s="486"/>
      <c r="V353" s="487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488"/>
      <c r="B354" s="488"/>
      <c r="C354" s="488"/>
      <c r="D354" s="488"/>
      <c r="E354" s="488"/>
      <c r="F354" s="488"/>
      <c r="G354" s="488"/>
      <c r="H354" s="488"/>
      <c r="I354" s="488"/>
      <c r="J354" s="488"/>
      <c r="K354" s="488"/>
      <c r="L354" s="488"/>
      <c r="M354" s="488"/>
      <c r="N354" s="488"/>
      <c r="O354" s="489"/>
      <c r="P354" s="485" t="s">
        <v>40</v>
      </c>
      <c r="Q354" s="486"/>
      <c r="R354" s="486"/>
      <c r="S354" s="486"/>
      <c r="T354" s="486"/>
      <c r="U354" s="486"/>
      <c r="V354" s="487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479" t="s">
        <v>79</v>
      </c>
      <c r="B355" s="479"/>
      <c r="C355" s="479"/>
      <c r="D355" s="479"/>
      <c r="E355" s="479"/>
      <c r="F355" s="479"/>
      <c r="G355" s="479"/>
      <c r="H355" s="479"/>
      <c r="I355" s="479"/>
      <c r="J355" s="479"/>
      <c r="K355" s="479"/>
      <c r="L355" s="479"/>
      <c r="M355" s="479"/>
      <c r="N355" s="479"/>
      <c r="O355" s="479"/>
      <c r="P355" s="479"/>
      <c r="Q355" s="479"/>
      <c r="R355" s="479"/>
      <c r="S355" s="479"/>
      <c r="T355" s="479"/>
      <c r="U355" s="479"/>
      <c r="V355" s="479"/>
      <c r="W355" s="479"/>
      <c r="X355" s="479"/>
      <c r="Y355" s="479"/>
      <c r="Z355" s="479"/>
      <c r="AA355" s="66"/>
      <c r="AB355" s="66"/>
      <c r="AC355" s="80"/>
    </row>
    <row r="356" spans="1:68" ht="16.5" customHeight="1" x14ac:dyDescent="0.25">
      <c r="A356" s="63" t="s">
        <v>548</v>
      </c>
      <c r="B356" s="63" t="s">
        <v>549</v>
      </c>
      <c r="C356" s="36">
        <v>4301051232</v>
      </c>
      <c r="D356" s="480">
        <v>4607091383409</v>
      </c>
      <c r="E356" s="480"/>
      <c r="F356" s="62">
        <v>1.3</v>
      </c>
      <c r="G356" s="37">
        <v>6</v>
      </c>
      <c r="H356" s="62">
        <v>7.8</v>
      </c>
      <c r="I356" s="62">
        <v>8.3010000000000002</v>
      </c>
      <c r="J356" s="37">
        <v>64</v>
      </c>
      <c r="K356" s="37" t="s">
        <v>101</v>
      </c>
      <c r="L356" s="37" t="s">
        <v>45</v>
      </c>
      <c r="M356" s="38" t="s">
        <v>104</v>
      </c>
      <c r="N356" s="38"/>
      <c r="O356" s="37">
        <v>45</v>
      </c>
      <c r="P35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82"/>
      <c r="R356" s="482"/>
      <c r="S356" s="482"/>
      <c r="T356" s="48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04" t="s">
        <v>550</v>
      </c>
      <c r="AG356" s="78"/>
      <c r="AJ356" s="84" t="s">
        <v>45</v>
      </c>
      <c r="AK356" s="84">
        <v>0</v>
      </c>
      <c r="BB356" s="405" t="s">
        <v>67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551</v>
      </c>
      <c r="B357" s="63" t="s">
        <v>552</v>
      </c>
      <c r="C357" s="36">
        <v>4301051233</v>
      </c>
      <c r="D357" s="480">
        <v>4607091383416</v>
      </c>
      <c r="E357" s="480"/>
      <c r="F357" s="62">
        <v>1.3</v>
      </c>
      <c r="G357" s="37">
        <v>6</v>
      </c>
      <c r="H357" s="62">
        <v>7.8</v>
      </c>
      <c r="I357" s="62">
        <v>8.3010000000000002</v>
      </c>
      <c r="J357" s="37">
        <v>64</v>
      </c>
      <c r="K357" s="37" t="s">
        <v>101</v>
      </c>
      <c r="L357" s="37" t="s">
        <v>45</v>
      </c>
      <c r="M357" s="38" t="s">
        <v>104</v>
      </c>
      <c r="N357" s="38"/>
      <c r="O357" s="37">
        <v>45</v>
      </c>
      <c r="P357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82"/>
      <c r="R357" s="482"/>
      <c r="S357" s="482"/>
      <c r="T357" s="48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06" t="s">
        <v>553</v>
      </c>
      <c r="AG357" s="78"/>
      <c r="AJ357" s="84" t="s">
        <v>45</v>
      </c>
      <c r="AK357" s="84">
        <v>0</v>
      </c>
      <c r="BB357" s="407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488"/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9"/>
      <c r="P358" s="485" t="s">
        <v>40</v>
      </c>
      <c r="Q358" s="486"/>
      <c r="R358" s="486"/>
      <c r="S358" s="486"/>
      <c r="T358" s="486"/>
      <c r="U358" s="486"/>
      <c r="V358" s="487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488"/>
      <c r="B359" s="488"/>
      <c r="C359" s="488"/>
      <c r="D359" s="488"/>
      <c r="E359" s="488"/>
      <c r="F359" s="488"/>
      <c r="G359" s="488"/>
      <c r="H359" s="488"/>
      <c r="I359" s="488"/>
      <c r="J359" s="488"/>
      <c r="K359" s="488"/>
      <c r="L359" s="488"/>
      <c r="M359" s="488"/>
      <c r="N359" s="488"/>
      <c r="O359" s="489"/>
      <c r="P359" s="485" t="s">
        <v>40</v>
      </c>
      <c r="Q359" s="486"/>
      <c r="R359" s="486"/>
      <c r="S359" s="486"/>
      <c r="T359" s="486"/>
      <c r="U359" s="486"/>
      <c r="V359" s="487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27.75" customHeight="1" x14ac:dyDescent="0.2">
      <c r="A360" s="477" t="s">
        <v>554</v>
      </c>
      <c r="B360" s="477"/>
      <c r="C360" s="477"/>
      <c r="D360" s="477"/>
      <c r="E360" s="477"/>
      <c r="F360" s="477"/>
      <c r="G360" s="477"/>
      <c r="H360" s="477"/>
      <c r="I360" s="477"/>
      <c r="J360" s="477"/>
      <c r="K360" s="477"/>
      <c r="L360" s="477"/>
      <c r="M360" s="477"/>
      <c r="N360" s="477"/>
      <c r="O360" s="477"/>
      <c r="P360" s="477"/>
      <c r="Q360" s="477"/>
      <c r="R360" s="477"/>
      <c r="S360" s="477"/>
      <c r="T360" s="477"/>
      <c r="U360" s="477"/>
      <c r="V360" s="477"/>
      <c r="W360" s="477"/>
      <c r="X360" s="477"/>
      <c r="Y360" s="477"/>
      <c r="Z360" s="477"/>
      <c r="AA360" s="54"/>
      <c r="AB360" s="54"/>
      <c r="AC360" s="54"/>
    </row>
    <row r="361" spans="1:68" ht="16.5" customHeight="1" x14ac:dyDescent="0.25">
      <c r="A361" s="478" t="s">
        <v>554</v>
      </c>
      <c r="B361" s="478"/>
      <c r="C361" s="478"/>
      <c r="D361" s="478"/>
      <c r="E361" s="478"/>
      <c r="F361" s="478"/>
      <c r="G361" s="478"/>
      <c r="H361" s="478"/>
      <c r="I361" s="478"/>
      <c r="J361" s="478"/>
      <c r="K361" s="478"/>
      <c r="L361" s="478"/>
      <c r="M361" s="478"/>
      <c r="N361" s="478"/>
      <c r="O361" s="478"/>
      <c r="P361" s="478"/>
      <c r="Q361" s="478"/>
      <c r="R361" s="478"/>
      <c r="S361" s="478"/>
      <c r="T361" s="478"/>
      <c r="U361" s="478"/>
      <c r="V361" s="478"/>
      <c r="W361" s="478"/>
      <c r="X361" s="478"/>
      <c r="Y361" s="478"/>
      <c r="Z361" s="478"/>
      <c r="AA361" s="65"/>
      <c r="AB361" s="65"/>
      <c r="AC361" s="79"/>
    </row>
    <row r="362" spans="1:68" ht="14.25" customHeight="1" x14ac:dyDescent="0.25">
      <c r="A362" s="479" t="s">
        <v>79</v>
      </c>
      <c r="B362" s="479"/>
      <c r="C362" s="479"/>
      <c r="D362" s="479"/>
      <c r="E362" s="479"/>
      <c r="F362" s="479"/>
      <c r="G362" s="479"/>
      <c r="H362" s="479"/>
      <c r="I362" s="479"/>
      <c r="J362" s="479"/>
      <c r="K362" s="479"/>
      <c r="L362" s="479"/>
      <c r="M362" s="479"/>
      <c r="N362" s="479"/>
      <c r="O362" s="479"/>
      <c r="P362" s="479"/>
      <c r="Q362" s="479"/>
      <c r="R362" s="479"/>
      <c r="S362" s="479"/>
      <c r="T362" s="479"/>
      <c r="U362" s="479"/>
      <c r="V362" s="479"/>
      <c r="W362" s="479"/>
      <c r="X362" s="479"/>
      <c r="Y362" s="479"/>
      <c r="Z362" s="479"/>
      <c r="AA362" s="66"/>
      <c r="AB362" s="66"/>
      <c r="AC362" s="80"/>
    </row>
    <row r="363" spans="1:68" ht="27" customHeight="1" x14ac:dyDescent="0.25">
      <c r="A363" s="63" t="s">
        <v>555</v>
      </c>
      <c r="B363" s="63" t="s">
        <v>556</v>
      </c>
      <c r="C363" s="36">
        <v>4301051933</v>
      </c>
      <c r="D363" s="480">
        <v>4640242180540</v>
      </c>
      <c r="E363" s="480"/>
      <c r="F363" s="62">
        <v>1.3</v>
      </c>
      <c r="G363" s="37">
        <v>6</v>
      </c>
      <c r="H363" s="62">
        <v>7.8</v>
      </c>
      <c r="I363" s="62">
        <v>8.3190000000000008</v>
      </c>
      <c r="J363" s="37">
        <v>64</v>
      </c>
      <c r="K363" s="37" t="s">
        <v>101</v>
      </c>
      <c r="L363" s="37" t="s">
        <v>45</v>
      </c>
      <c r="M363" s="38" t="s">
        <v>104</v>
      </c>
      <c r="N363" s="38"/>
      <c r="O363" s="37">
        <v>45</v>
      </c>
      <c r="P363" s="649" t="s">
        <v>557</v>
      </c>
      <c r="Q363" s="482"/>
      <c r="R363" s="482"/>
      <c r="S363" s="482"/>
      <c r="T363" s="483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08" t="s">
        <v>558</v>
      </c>
      <c r="AG363" s="78"/>
      <c r="AJ363" s="84" t="s">
        <v>45</v>
      </c>
      <c r="AK363" s="84">
        <v>0</v>
      </c>
      <c r="BB363" s="409" t="s">
        <v>67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488"/>
      <c r="B364" s="488"/>
      <c r="C364" s="488"/>
      <c r="D364" s="488"/>
      <c r="E364" s="488"/>
      <c r="F364" s="488"/>
      <c r="G364" s="488"/>
      <c r="H364" s="488"/>
      <c r="I364" s="488"/>
      <c r="J364" s="488"/>
      <c r="K364" s="488"/>
      <c r="L364" s="488"/>
      <c r="M364" s="488"/>
      <c r="N364" s="488"/>
      <c r="O364" s="489"/>
      <c r="P364" s="485" t="s">
        <v>40</v>
      </c>
      <c r="Q364" s="486"/>
      <c r="R364" s="486"/>
      <c r="S364" s="486"/>
      <c r="T364" s="486"/>
      <c r="U364" s="486"/>
      <c r="V364" s="48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488"/>
      <c r="B365" s="488"/>
      <c r="C365" s="488"/>
      <c r="D365" s="488"/>
      <c r="E365" s="488"/>
      <c r="F365" s="488"/>
      <c r="G365" s="488"/>
      <c r="H365" s="488"/>
      <c r="I365" s="488"/>
      <c r="J365" s="488"/>
      <c r="K365" s="488"/>
      <c r="L365" s="488"/>
      <c r="M365" s="488"/>
      <c r="N365" s="488"/>
      <c r="O365" s="489"/>
      <c r="P365" s="485" t="s">
        <v>40</v>
      </c>
      <c r="Q365" s="486"/>
      <c r="R365" s="486"/>
      <c r="S365" s="486"/>
      <c r="T365" s="486"/>
      <c r="U365" s="486"/>
      <c r="V365" s="48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5" customHeight="1" x14ac:dyDescent="0.2">
      <c r="A366" s="488"/>
      <c r="B366" s="488"/>
      <c r="C366" s="488"/>
      <c r="D366" s="488"/>
      <c r="E366" s="488"/>
      <c r="F366" s="488"/>
      <c r="G366" s="488"/>
      <c r="H366" s="488"/>
      <c r="I366" s="488"/>
      <c r="J366" s="488"/>
      <c r="K366" s="488"/>
      <c r="L366" s="488"/>
      <c r="M366" s="488"/>
      <c r="N366" s="488"/>
      <c r="O366" s="654"/>
      <c r="P366" s="651" t="s">
        <v>33</v>
      </c>
      <c r="Q366" s="652"/>
      <c r="R366" s="652"/>
      <c r="S366" s="652"/>
      <c r="T366" s="652"/>
      <c r="U366" s="652"/>
      <c r="V366" s="653"/>
      <c r="W366" s="42" t="s">
        <v>0</v>
      </c>
      <c r="X366" s="43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0</v>
      </c>
      <c r="Y366" s="43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0</v>
      </c>
      <c r="Z366" s="42"/>
      <c r="AA366" s="67"/>
      <c r="AB366" s="67"/>
      <c r="AC366" s="67"/>
    </row>
    <row r="367" spans="1:68" x14ac:dyDescent="0.2">
      <c r="A367" s="488"/>
      <c r="B367" s="488"/>
      <c r="C367" s="488"/>
      <c r="D367" s="488"/>
      <c r="E367" s="488"/>
      <c r="F367" s="488"/>
      <c r="G367" s="488"/>
      <c r="H367" s="488"/>
      <c r="I367" s="488"/>
      <c r="J367" s="488"/>
      <c r="K367" s="488"/>
      <c r="L367" s="488"/>
      <c r="M367" s="488"/>
      <c r="N367" s="488"/>
      <c r="O367" s="654"/>
      <c r="P367" s="651" t="s">
        <v>34</v>
      </c>
      <c r="Q367" s="652"/>
      <c r="R367" s="652"/>
      <c r="S367" s="652"/>
      <c r="T367" s="652"/>
      <c r="U367" s="652"/>
      <c r="V367" s="653"/>
      <c r="W367" s="42" t="s">
        <v>0</v>
      </c>
      <c r="X367" s="43">
        <f>IFERROR(SUM(BM22:BM363),"0")</f>
        <v>0</v>
      </c>
      <c r="Y367" s="43">
        <f>IFERROR(SUM(BN22:BN363),"0")</f>
        <v>0</v>
      </c>
      <c r="Z367" s="42"/>
      <c r="AA367" s="67"/>
      <c r="AB367" s="67"/>
      <c r="AC367" s="67"/>
    </row>
    <row r="368" spans="1:68" x14ac:dyDescent="0.2">
      <c r="A368" s="488"/>
      <c r="B368" s="488"/>
      <c r="C368" s="488"/>
      <c r="D368" s="488"/>
      <c r="E368" s="488"/>
      <c r="F368" s="488"/>
      <c r="G368" s="488"/>
      <c r="H368" s="488"/>
      <c r="I368" s="488"/>
      <c r="J368" s="488"/>
      <c r="K368" s="488"/>
      <c r="L368" s="488"/>
      <c r="M368" s="488"/>
      <c r="N368" s="488"/>
      <c r="O368" s="654"/>
      <c r="P368" s="651" t="s">
        <v>35</v>
      </c>
      <c r="Q368" s="652"/>
      <c r="R368" s="652"/>
      <c r="S368" s="652"/>
      <c r="T368" s="652"/>
      <c r="U368" s="652"/>
      <c r="V368" s="653"/>
      <c r="W368" s="42" t="s">
        <v>20</v>
      </c>
      <c r="X368" s="44">
        <f>ROUNDUP(SUM(BO22:BO363),0)</f>
        <v>0</v>
      </c>
      <c r="Y368" s="44">
        <f>ROUNDUP(SUM(BP22:BP363),0)</f>
        <v>0</v>
      </c>
      <c r="Z368" s="42"/>
      <c r="AA368" s="67"/>
      <c r="AB368" s="67"/>
      <c r="AC368" s="67"/>
    </row>
    <row r="369" spans="1:32" x14ac:dyDescent="0.2">
      <c r="A369" s="488"/>
      <c r="B369" s="488"/>
      <c r="C369" s="488"/>
      <c r="D369" s="488"/>
      <c r="E369" s="488"/>
      <c r="F369" s="488"/>
      <c r="G369" s="488"/>
      <c r="H369" s="488"/>
      <c r="I369" s="488"/>
      <c r="J369" s="488"/>
      <c r="K369" s="488"/>
      <c r="L369" s="488"/>
      <c r="M369" s="488"/>
      <c r="N369" s="488"/>
      <c r="O369" s="654"/>
      <c r="P369" s="651" t="s">
        <v>36</v>
      </c>
      <c r="Q369" s="652"/>
      <c r="R369" s="652"/>
      <c r="S369" s="652"/>
      <c r="T369" s="652"/>
      <c r="U369" s="652"/>
      <c r="V369" s="653"/>
      <c r="W369" s="42" t="s">
        <v>0</v>
      </c>
      <c r="X369" s="43">
        <f>GrossWeightTotal+PalletQtyTotal*25</f>
        <v>0</v>
      </c>
      <c r="Y369" s="43">
        <f>GrossWeightTotalR+PalletQtyTotalR*25</f>
        <v>0</v>
      </c>
      <c r="Z369" s="42"/>
      <c r="AA369" s="67"/>
      <c r="AB369" s="67"/>
      <c r="AC369" s="67"/>
    </row>
    <row r="370" spans="1:32" x14ac:dyDescent="0.2">
      <c r="A370" s="488"/>
      <c r="B370" s="488"/>
      <c r="C370" s="488"/>
      <c r="D370" s="488"/>
      <c r="E370" s="488"/>
      <c r="F370" s="488"/>
      <c r="G370" s="488"/>
      <c r="H370" s="488"/>
      <c r="I370" s="488"/>
      <c r="J370" s="488"/>
      <c r="K370" s="488"/>
      <c r="L370" s="488"/>
      <c r="M370" s="488"/>
      <c r="N370" s="488"/>
      <c r="O370" s="654"/>
      <c r="P370" s="651" t="s">
        <v>37</v>
      </c>
      <c r="Q370" s="652"/>
      <c r="R370" s="652"/>
      <c r="S370" s="652"/>
      <c r="T370" s="652"/>
      <c r="U370" s="652"/>
      <c r="V370" s="653"/>
      <c r="W370" s="42" t="s">
        <v>20</v>
      </c>
      <c r="X370" s="43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0</v>
      </c>
      <c r="Y370" s="43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0</v>
      </c>
      <c r="Z370" s="42"/>
      <c r="AA370" s="67"/>
      <c r="AB370" s="67"/>
      <c r="AC370" s="67"/>
    </row>
    <row r="371" spans="1:32" ht="14.25" x14ac:dyDescent="0.2">
      <c r="A371" s="488"/>
      <c r="B371" s="488"/>
      <c r="C371" s="488"/>
      <c r="D371" s="488"/>
      <c r="E371" s="488"/>
      <c r="F371" s="488"/>
      <c r="G371" s="488"/>
      <c r="H371" s="488"/>
      <c r="I371" s="488"/>
      <c r="J371" s="488"/>
      <c r="K371" s="488"/>
      <c r="L371" s="488"/>
      <c r="M371" s="488"/>
      <c r="N371" s="488"/>
      <c r="O371" s="654"/>
      <c r="P371" s="651" t="s">
        <v>38</v>
      </c>
      <c r="Q371" s="652"/>
      <c r="R371" s="652"/>
      <c r="S371" s="652"/>
      <c r="T371" s="652"/>
      <c r="U371" s="652"/>
      <c r="V371" s="653"/>
      <c r="W371" s="45" t="s">
        <v>51</v>
      </c>
      <c r="X371" s="42"/>
      <c r="Y371" s="42"/>
      <c r="Z371" s="42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0</v>
      </c>
      <c r="AA371" s="67"/>
      <c r="AB371" s="67"/>
      <c r="AC371" s="67"/>
    </row>
    <row r="372" spans="1:32" ht="13.5" thickBot="1" x14ac:dyDescent="0.25"/>
    <row r="373" spans="1:32" ht="27" thickTop="1" thickBot="1" x14ac:dyDescent="0.25">
      <c r="A373" s="46" t="s">
        <v>9</v>
      </c>
      <c r="B373" s="85" t="s">
        <v>78</v>
      </c>
      <c r="C373" s="650" t="s">
        <v>94</v>
      </c>
      <c r="D373" s="650" t="s">
        <v>94</v>
      </c>
      <c r="E373" s="650" t="s">
        <v>94</v>
      </c>
      <c r="F373" s="650" t="s">
        <v>94</v>
      </c>
      <c r="G373" s="650" t="s">
        <v>94</v>
      </c>
      <c r="H373" s="650" t="s">
        <v>205</v>
      </c>
      <c r="I373" s="650" t="s">
        <v>205</v>
      </c>
      <c r="J373" s="650" t="s">
        <v>205</v>
      </c>
      <c r="K373" s="650" t="s">
        <v>205</v>
      </c>
      <c r="L373" s="650" t="s">
        <v>205</v>
      </c>
      <c r="M373" s="650" t="s">
        <v>205</v>
      </c>
      <c r="N373" s="655"/>
      <c r="O373" s="650" t="s">
        <v>205</v>
      </c>
      <c r="P373" s="650" t="s">
        <v>205</v>
      </c>
      <c r="Q373" s="650" t="s">
        <v>205</v>
      </c>
      <c r="R373" s="650" t="s">
        <v>205</v>
      </c>
      <c r="S373" s="650" t="s">
        <v>420</v>
      </c>
      <c r="T373" s="650" t="s">
        <v>420</v>
      </c>
      <c r="U373" s="650" t="s">
        <v>474</v>
      </c>
      <c r="V373" s="650" t="s">
        <v>474</v>
      </c>
      <c r="W373" s="85" t="s">
        <v>502</v>
      </c>
      <c r="X373" s="85" t="s">
        <v>554</v>
      </c>
      <c r="AB373" s="60"/>
      <c r="AC373" s="60"/>
      <c r="AF373" s="1"/>
    </row>
    <row r="374" spans="1:32" ht="14.25" customHeight="1" thickTop="1" x14ac:dyDescent="0.2">
      <c r="A374" s="656" t="s">
        <v>10</v>
      </c>
      <c r="B374" s="650" t="s">
        <v>78</v>
      </c>
      <c r="C374" s="650" t="s">
        <v>95</v>
      </c>
      <c r="D374" s="650" t="s">
        <v>111</v>
      </c>
      <c r="E374" s="650" t="s">
        <v>148</v>
      </c>
      <c r="F374" s="650" t="s">
        <v>166</v>
      </c>
      <c r="G374" s="650" t="s">
        <v>94</v>
      </c>
      <c r="H374" s="650" t="s">
        <v>206</v>
      </c>
      <c r="I374" s="650" t="s">
        <v>240</v>
      </c>
      <c r="J374" s="650" t="s">
        <v>287</v>
      </c>
      <c r="K374" s="650" t="s">
        <v>303</v>
      </c>
      <c r="L374" s="650" t="s">
        <v>319</v>
      </c>
      <c r="M374" s="650" t="s">
        <v>322</v>
      </c>
      <c r="N374" s="1"/>
      <c r="O374" s="650" t="s">
        <v>326</v>
      </c>
      <c r="P374" s="650" t="s">
        <v>330</v>
      </c>
      <c r="Q374" s="650" t="s">
        <v>335</v>
      </c>
      <c r="R374" s="650" t="s">
        <v>413</v>
      </c>
      <c r="S374" s="650" t="s">
        <v>421</v>
      </c>
      <c r="T374" s="650" t="s">
        <v>452</v>
      </c>
      <c r="U374" s="650" t="s">
        <v>475</v>
      </c>
      <c r="V374" s="650" t="s">
        <v>492</v>
      </c>
      <c r="W374" s="650" t="s">
        <v>502</v>
      </c>
      <c r="X374" s="650" t="s">
        <v>554</v>
      </c>
      <c r="AB374" s="60"/>
      <c r="AC374" s="60"/>
      <c r="AF374" s="1"/>
    </row>
    <row r="375" spans="1:32" ht="13.5" thickBot="1" x14ac:dyDescent="0.25">
      <c r="A375" s="657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1"/>
      <c r="O375" s="650"/>
      <c r="P375" s="650"/>
      <c r="Q375" s="650"/>
      <c r="R375" s="650"/>
      <c r="S375" s="650"/>
      <c r="T375" s="650"/>
      <c r="U375" s="650"/>
      <c r="V375" s="650"/>
      <c r="W375" s="650"/>
      <c r="X375" s="650"/>
      <c r="AB375" s="60"/>
      <c r="AC375" s="60"/>
      <c r="AF375" s="1"/>
    </row>
    <row r="376" spans="1:32" ht="18" thickTop="1" thickBot="1" x14ac:dyDescent="0.25">
      <c r="A376" s="46" t="s">
        <v>13</v>
      </c>
      <c r="B376" s="52">
        <f>IFERROR(Y22*1,"0")+IFERROR(Y23*1,"0")+IFERROR(Y27*1,"0")</f>
        <v>0</v>
      </c>
      <c r="C376" s="52">
        <f>IFERROR(Y33*1,"0")+IFERROR(Y34*1,"0")+IFERROR(Y35*1,"0")+IFERROR(Y36*1,"0")</f>
        <v>0</v>
      </c>
      <c r="D376" s="52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76" s="52">
        <f>IFERROR(Y63*1,"0")+IFERROR(Y64*1,"0")+IFERROR(Y68*1,"0")+IFERROR(Y69*1,"0")+IFERROR(Y70*1,"0")+IFERROR(Y71*1,"0")+IFERROR(Y72*1,"0")</f>
        <v>0</v>
      </c>
      <c r="F376" s="52">
        <f>IFERROR(Y77*1,"0")+IFERROR(Y78*1,"0")+IFERROR(Y79*1,"0")+IFERROR(Y83*1,"0")+IFERROR(Y84*1,"0")+IFERROR(Y85*1,"0")+IFERROR(Y89*1,"0")+IFERROR(Y90*1,"0")+IFERROR(Y91*1,"0")+IFERROR(Y95*1,"0")</f>
        <v>0</v>
      </c>
      <c r="G376" s="52">
        <f>IFERROR(Y100*1,"0")+IFERROR(Y104*1,"0")+IFERROR(Y105*1,"0")+IFERROR(Y106*1,"0")</f>
        <v>0</v>
      </c>
      <c r="H376" s="52">
        <f>IFERROR(Y112*1,"0")+IFERROR(Y113*1,"0")+IFERROR(Y114*1,"0")+IFERROR(Y115*1,"0")+IFERROR(Y116*1,"0")+IFERROR(Y117*1,"0")+IFERROR(Y118*1,"0")+IFERROR(Y119*1,"0")+IFERROR(Y123*1,"0")+IFERROR(Y124*1,"0")+IFERROR(Y125*1,"0")+IFERROR(Y129*1,"0")</f>
        <v>0</v>
      </c>
      <c r="I376" s="52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0</v>
      </c>
      <c r="J376" s="52">
        <f>IFERROR(Y167*1,"0")+IFERROR(Y168*1,"0")+IFERROR(Y169*1,"0")+IFERROR(Y170*1,"0")+IFERROR(Y171*1,"0")+IFERROR(Y172*1,"0")</f>
        <v>0</v>
      </c>
      <c r="K376" s="52">
        <f>IFERROR(Y177*1,"0")+IFERROR(Y178*1,"0")+IFERROR(Y179*1,"0")+IFERROR(Y180*1,"0")+IFERROR(Y181*1,"0")</f>
        <v>0</v>
      </c>
      <c r="L376" s="52">
        <f>IFERROR(Y186*1,"0")</f>
        <v>0</v>
      </c>
      <c r="M376" s="52">
        <f>IFERROR(Y191*1,"0")</f>
        <v>0</v>
      </c>
      <c r="N376" s="1"/>
      <c r="O376" s="52">
        <f>IFERROR(Y196*1,"0")</f>
        <v>0</v>
      </c>
      <c r="P376" s="52">
        <f>IFERROR(Y201*1,"0")</f>
        <v>0</v>
      </c>
      <c r="Q376" s="52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76" s="52">
        <f>IFERROR(Y251*1,"0")+IFERROR(Y252*1,"0")</f>
        <v>0</v>
      </c>
      <c r="S376" s="52">
        <f>IFERROR(Y258*1,"0")+IFERROR(Y259*1,"0")+IFERROR(Y260*1,"0")+IFERROR(Y261*1,"0")+IFERROR(Y262*1,"0")+IFERROR(Y263*1,"0")+IFERROR(Y267*1,"0")+IFERROR(Y268*1,"0")+IFERROR(Y272*1,"0")+IFERROR(Y273*1,"0")+IFERROR(Y277*1,"0")</f>
        <v>0</v>
      </c>
      <c r="T376" s="52">
        <f>IFERROR(Y282*1,"0")+IFERROR(Y283*1,"0")+IFERROR(Y284*1,"0")+IFERROR(Y285*1,"0")+IFERROR(Y289*1,"0")+IFERROR(Y293*1,"0")+IFERROR(Y294*1,"0")+IFERROR(Y298*1,"0")</f>
        <v>0</v>
      </c>
      <c r="U376" s="52">
        <f>IFERROR(Y304*1,"0")+IFERROR(Y305*1,"0")+IFERROR(Y306*1,"0")+IFERROR(Y307*1,"0")+IFERROR(Y311*1,"0")+IFERROR(Y312*1,"0")</f>
        <v>0</v>
      </c>
      <c r="V376" s="52">
        <f>IFERROR(Y317*1,"0")+IFERROR(Y318*1,"0")+IFERROR(Y322*1,"0")</f>
        <v>0</v>
      </c>
      <c r="W376" s="52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0</v>
      </c>
      <c r="X376" s="52">
        <f>IFERROR(Y363*1,"0")</f>
        <v>0</v>
      </c>
      <c r="AB376" s="60"/>
      <c r="AC376" s="60"/>
      <c r="AF376" s="1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61">
    <mergeCell ref="W374:W375"/>
    <mergeCell ref="X374:X375"/>
    <mergeCell ref="C373:G373"/>
    <mergeCell ref="H373:R373"/>
    <mergeCell ref="S373:T373"/>
    <mergeCell ref="U373:V373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J374:J375"/>
    <mergeCell ref="K374:K375"/>
    <mergeCell ref="L374:L375"/>
    <mergeCell ref="M374:M375"/>
    <mergeCell ref="O374:O375"/>
    <mergeCell ref="P374:P375"/>
    <mergeCell ref="Q374:Q375"/>
    <mergeCell ref="R374:R375"/>
    <mergeCell ref="S374:S375"/>
    <mergeCell ref="T374:T375"/>
    <mergeCell ref="U374:U375"/>
    <mergeCell ref="P364:V364"/>
    <mergeCell ref="A364:O365"/>
    <mergeCell ref="P365:V365"/>
    <mergeCell ref="P366:V366"/>
    <mergeCell ref="A366:O371"/>
    <mergeCell ref="P367:V367"/>
    <mergeCell ref="P368:V368"/>
    <mergeCell ref="P369:V369"/>
    <mergeCell ref="P370:V370"/>
    <mergeCell ref="P371:V371"/>
    <mergeCell ref="V374:V375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2:E322"/>
    <mergeCell ref="P322:T322"/>
    <mergeCell ref="P323:V323"/>
    <mergeCell ref="A323:O324"/>
    <mergeCell ref="P324:V324"/>
    <mergeCell ref="A325:Z325"/>
    <mergeCell ref="A326:Z326"/>
    <mergeCell ref="A327:Z327"/>
    <mergeCell ref="D328:E328"/>
    <mergeCell ref="P328:T328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297:Z297"/>
    <mergeCell ref="D298:E298"/>
    <mergeCell ref="P298:T298"/>
    <mergeCell ref="P299:V299"/>
    <mergeCell ref="A299:O300"/>
    <mergeCell ref="P300:V300"/>
    <mergeCell ref="A301:Z301"/>
    <mergeCell ref="A302:Z302"/>
    <mergeCell ref="A303:Z303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P295:V295"/>
    <mergeCell ref="A295:O296"/>
    <mergeCell ref="P296:V296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30:Z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P182:V182"/>
    <mergeCell ref="A182:O183"/>
    <mergeCell ref="P183:V183"/>
    <mergeCell ref="A184:Z184"/>
    <mergeCell ref="A185:Z185"/>
    <mergeCell ref="D186:E186"/>
    <mergeCell ref="P186:T186"/>
    <mergeCell ref="P187:V187"/>
    <mergeCell ref="A187:O188"/>
    <mergeCell ref="P188:V188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P163:V163"/>
    <mergeCell ref="A163:O164"/>
    <mergeCell ref="P164:V164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D146:E146"/>
    <mergeCell ref="P146:T146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A98:Z98"/>
    <mergeCell ref="A99:Z99"/>
    <mergeCell ref="D100:E100"/>
    <mergeCell ref="P100:T100"/>
    <mergeCell ref="P101:V101"/>
    <mergeCell ref="A101:O102"/>
    <mergeCell ref="P102:V102"/>
    <mergeCell ref="A103:Z103"/>
    <mergeCell ref="D104:E104"/>
    <mergeCell ref="P104:T104"/>
    <mergeCell ref="D91:E91"/>
    <mergeCell ref="P91:T91"/>
    <mergeCell ref="P92:V92"/>
    <mergeCell ref="A92:O93"/>
    <mergeCell ref="P93:V93"/>
    <mergeCell ref="A94:Z94"/>
    <mergeCell ref="D95:E95"/>
    <mergeCell ref="P95:T95"/>
    <mergeCell ref="P96:V96"/>
    <mergeCell ref="A96:O97"/>
    <mergeCell ref="P97:V97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73:V73"/>
    <mergeCell ref="A73:O74"/>
    <mergeCell ref="P74:V74"/>
    <mergeCell ref="A75:Z75"/>
    <mergeCell ref="A76:Z76"/>
    <mergeCell ref="D77:E77"/>
    <mergeCell ref="P77:T77"/>
    <mergeCell ref="D78:E78"/>
    <mergeCell ref="P78:T78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45:E45"/>
    <mergeCell ref="P45:T45"/>
    <mergeCell ref="D46:E46"/>
    <mergeCell ref="P46:T46"/>
    <mergeCell ref="P47:V47"/>
    <mergeCell ref="A47:O48"/>
    <mergeCell ref="P48:V48"/>
    <mergeCell ref="A49:Z49"/>
    <mergeCell ref="D50:E50"/>
    <mergeCell ref="P50:T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33:E33"/>
    <mergeCell ref="P33:T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559</v>
      </c>
      <c r="H1" s="9"/>
    </row>
    <row r="3" spans="2:8" x14ac:dyDescent="0.2">
      <c r="B3" s="53" t="s">
        <v>560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562</v>
      </c>
      <c r="D6" s="53" t="s">
        <v>563</v>
      </c>
      <c r="E6" s="53" t="s">
        <v>45</v>
      </c>
    </row>
    <row r="8" spans="2:8" x14ac:dyDescent="0.2">
      <c r="B8" s="53" t="s">
        <v>77</v>
      </c>
      <c r="C8" s="53" t="s">
        <v>562</v>
      </c>
      <c r="D8" s="53" t="s">
        <v>45</v>
      </c>
      <c r="E8" s="53" t="s">
        <v>45</v>
      </c>
    </row>
    <row r="10" spans="2:8" x14ac:dyDescent="0.2">
      <c r="B10" s="53" t="s">
        <v>564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574</v>
      </c>
      <c r="C20" s="53" t="s">
        <v>45</v>
      </c>
      <c r="D20" s="53" t="s">
        <v>45</v>
      </c>
      <c r="E20" s="53" t="s">
        <v>45</v>
      </c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690</vt:i4>
      </vt:variant>
    </vt:vector>
  </HeadingPairs>
  <TitlesOfParts>
    <vt:vector size="6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