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83E89365-DD5F-4531-B09F-081D3CF730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09" i="1" l="1"/>
  <c r="X498" i="1"/>
  <c r="X497" i="1"/>
  <c r="BO496" i="1"/>
  <c r="BM496" i="1"/>
  <c r="Y496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Y472" i="1" s="1"/>
  <c r="P468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N435" i="1"/>
  <c r="BM435" i="1"/>
  <c r="Z435" i="1"/>
  <c r="Y435" i="1"/>
  <c r="BP435" i="1" s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426" i="1" s="1"/>
  <c r="P424" i="1"/>
  <c r="X421" i="1"/>
  <c r="Y420" i="1"/>
  <c r="X420" i="1"/>
  <c r="BP419" i="1"/>
  <c r="BO419" i="1"/>
  <c r="BN419" i="1"/>
  <c r="BM419" i="1"/>
  <c r="Z419" i="1"/>
  <c r="Z420" i="1" s="1"/>
  <c r="Y419" i="1"/>
  <c r="X509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Y37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O509" i="1" s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Y255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6" i="1" s="1"/>
  <c r="P240" i="1"/>
  <c r="X238" i="1"/>
  <c r="X237" i="1"/>
  <c r="BO236" i="1"/>
  <c r="BM236" i="1"/>
  <c r="Y236" i="1"/>
  <c r="Y237" i="1" s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H509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X90" i="1"/>
  <c r="X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X64" i="1"/>
  <c r="Y63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P34" i="1"/>
  <c r="X32" i="1"/>
  <c r="X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3" i="1" s="1"/>
  <c r="BO22" i="1"/>
  <c r="BM22" i="1"/>
  <c r="X500" i="1" s="1"/>
  <c r="Y22" i="1"/>
  <c r="P22" i="1"/>
  <c r="H10" i="1"/>
  <c r="A9" i="1"/>
  <c r="D7" i="1"/>
  <c r="Q6" i="1"/>
  <c r="P2" i="1"/>
  <c r="F10" i="1" l="1"/>
  <c r="J9" i="1"/>
  <c r="F9" i="1"/>
  <c r="A10" i="1"/>
  <c r="Y58" i="1"/>
  <c r="BP51" i="1"/>
  <c r="BN51" i="1"/>
  <c r="Z51" i="1"/>
  <c r="D509" i="1"/>
  <c r="BP67" i="1"/>
  <c r="BN67" i="1"/>
  <c r="Z67" i="1"/>
  <c r="BP75" i="1"/>
  <c r="BN75" i="1"/>
  <c r="Z75" i="1"/>
  <c r="BP93" i="1"/>
  <c r="BN93" i="1"/>
  <c r="Z93" i="1"/>
  <c r="Z96" i="1" s="1"/>
  <c r="BP131" i="1"/>
  <c r="BN131" i="1"/>
  <c r="Z131" i="1"/>
  <c r="Z132" i="1" s="1"/>
  <c r="Y138" i="1"/>
  <c r="BP135" i="1"/>
  <c r="BN135" i="1"/>
  <c r="Z135" i="1"/>
  <c r="Z137" i="1" s="1"/>
  <c r="BP159" i="1"/>
  <c r="BN159" i="1"/>
  <c r="Z159" i="1"/>
  <c r="BP163" i="1"/>
  <c r="BN163" i="1"/>
  <c r="Z163" i="1"/>
  <c r="BP171" i="1"/>
  <c r="BN171" i="1"/>
  <c r="Z171" i="1"/>
  <c r="Y173" i="1"/>
  <c r="BP28" i="1"/>
  <c r="BN28" i="1"/>
  <c r="Z28" i="1"/>
  <c r="BP42" i="1"/>
  <c r="BN42" i="1"/>
  <c r="Z42" i="1"/>
  <c r="Y47" i="1"/>
  <c r="BP46" i="1"/>
  <c r="BN46" i="1"/>
  <c r="Z46" i="1"/>
  <c r="Z47" i="1" s="1"/>
  <c r="Y48" i="1"/>
  <c r="BP55" i="1"/>
  <c r="BN55" i="1"/>
  <c r="Z55" i="1"/>
  <c r="Z69" i="1"/>
  <c r="BP88" i="1"/>
  <c r="BN88" i="1"/>
  <c r="Z88" i="1"/>
  <c r="BP102" i="1"/>
  <c r="BN102" i="1"/>
  <c r="Z102" i="1"/>
  <c r="BP114" i="1"/>
  <c r="BN114" i="1"/>
  <c r="Z114" i="1"/>
  <c r="Z117" i="1" s="1"/>
  <c r="Y133" i="1"/>
  <c r="Y167" i="1"/>
  <c r="Z173" i="1"/>
  <c r="H9" i="1"/>
  <c r="B509" i="1"/>
  <c r="Y23" i="1"/>
  <c r="BP22" i="1"/>
  <c r="BN22" i="1"/>
  <c r="Z22" i="1"/>
  <c r="Z23" i="1" s="1"/>
  <c r="X501" i="1"/>
  <c r="X502" i="1" s="1"/>
  <c r="Y24" i="1"/>
  <c r="Y31" i="1"/>
  <c r="BP26" i="1"/>
  <c r="BN26" i="1"/>
  <c r="Z26" i="1"/>
  <c r="BP30" i="1"/>
  <c r="BN30" i="1"/>
  <c r="Z30" i="1"/>
  <c r="Y32" i="1"/>
  <c r="Y35" i="1"/>
  <c r="BP34" i="1"/>
  <c r="BN34" i="1"/>
  <c r="Z34" i="1"/>
  <c r="Z35" i="1" s="1"/>
  <c r="Y36" i="1"/>
  <c r="C509" i="1"/>
  <c r="Y43" i="1"/>
  <c r="BP40" i="1"/>
  <c r="BN40" i="1"/>
  <c r="Z40" i="1"/>
  <c r="Z43" i="1" s="1"/>
  <c r="BP53" i="1"/>
  <c r="BN53" i="1"/>
  <c r="Z53" i="1"/>
  <c r="Y57" i="1"/>
  <c r="Z63" i="1"/>
  <c r="BP61" i="1"/>
  <c r="BN61" i="1"/>
  <c r="Z61" i="1"/>
  <c r="Y70" i="1"/>
  <c r="Y69" i="1"/>
  <c r="Z77" i="1"/>
  <c r="BP73" i="1"/>
  <c r="BN73" i="1"/>
  <c r="Z73" i="1"/>
  <c r="Y77" i="1"/>
  <c r="BP81" i="1"/>
  <c r="BN81" i="1"/>
  <c r="Z81" i="1"/>
  <c r="Z82" i="1" s="1"/>
  <c r="Y83" i="1"/>
  <c r="E509" i="1"/>
  <c r="Y89" i="1"/>
  <c r="BP86" i="1"/>
  <c r="BN86" i="1"/>
  <c r="Z86" i="1"/>
  <c r="Z89" i="1" s="1"/>
  <c r="Y96" i="1"/>
  <c r="BP95" i="1"/>
  <c r="BN95" i="1"/>
  <c r="Z95" i="1"/>
  <c r="Y97" i="1"/>
  <c r="F509" i="1"/>
  <c r="Y105" i="1"/>
  <c r="BP100" i="1"/>
  <c r="BN100" i="1"/>
  <c r="Z100" i="1"/>
  <c r="Z104" i="1" s="1"/>
  <c r="Y104" i="1"/>
  <c r="BP108" i="1"/>
  <c r="BN108" i="1"/>
  <c r="Z108" i="1"/>
  <c r="Z110" i="1" s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Z149" i="1"/>
  <c r="BP147" i="1"/>
  <c r="BN147" i="1"/>
  <c r="Z147" i="1"/>
  <c r="Y168" i="1"/>
  <c r="BP161" i="1"/>
  <c r="BN161" i="1"/>
  <c r="Z161" i="1"/>
  <c r="Z167" i="1" s="1"/>
  <c r="BP165" i="1"/>
  <c r="BN165" i="1"/>
  <c r="Z165" i="1"/>
  <c r="Y174" i="1"/>
  <c r="Y184" i="1"/>
  <c r="Y188" i="1"/>
  <c r="Y200" i="1"/>
  <c r="Y212" i="1"/>
  <c r="Y216" i="1"/>
  <c r="Y229" i="1"/>
  <c r="Y238" i="1"/>
  <c r="Y245" i="1"/>
  <c r="Y254" i="1"/>
  <c r="Y263" i="1"/>
  <c r="Y270" i="1"/>
  <c r="P509" i="1"/>
  <c r="Y274" i="1"/>
  <c r="BP273" i="1"/>
  <c r="Y275" i="1"/>
  <c r="Y278" i="1"/>
  <c r="BP277" i="1"/>
  <c r="BN277" i="1"/>
  <c r="Z277" i="1"/>
  <c r="Z278" i="1" s="1"/>
  <c r="Y279" i="1"/>
  <c r="Y283" i="1"/>
  <c r="BP282" i="1"/>
  <c r="BN282" i="1"/>
  <c r="Z282" i="1"/>
  <c r="Z283" i="1" s="1"/>
  <c r="Y284" i="1"/>
  <c r="R509" i="1"/>
  <c r="Y294" i="1"/>
  <c r="BP287" i="1"/>
  <c r="BN287" i="1"/>
  <c r="Z287" i="1"/>
  <c r="BP291" i="1"/>
  <c r="BN291" i="1"/>
  <c r="Z291" i="1"/>
  <c r="BP299" i="1"/>
  <c r="BN299" i="1"/>
  <c r="Z299" i="1"/>
  <c r="Y303" i="1"/>
  <c r="BP307" i="1"/>
  <c r="BN307" i="1"/>
  <c r="Z307" i="1"/>
  <c r="Z311" i="1" s="1"/>
  <c r="Y311" i="1"/>
  <c r="BP315" i="1"/>
  <c r="BN315" i="1"/>
  <c r="Z315" i="1"/>
  <c r="Z317" i="1" s="1"/>
  <c r="BP321" i="1"/>
  <c r="BN321" i="1"/>
  <c r="Z321" i="1"/>
  <c r="BP329" i="1"/>
  <c r="BN329" i="1"/>
  <c r="Z329" i="1"/>
  <c r="Y331" i="1"/>
  <c r="S509" i="1"/>
  <c r="Y337" i="1"/>
  <c r="BP334" i="1"/>
  <c r="BN334" i="1"/>
  <c r="Z334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BP378" i="1"/>
  <c r="BN378" i="1"/>
  <c r="Z378" i="1"/>
  <c r="Z379" i="1" s="1"/>
  <c r="Y380" i="1"/>
  <c r="Y383" i="1"/>
  <c r="BP382" i="1"/>
  <c r="BN382" i="1"/>
  <c r="Z382" i="1"/>
  <c r="Z383" i="1" s="1"/>
  <c r="Y384" i="1"/>
  <c r="V509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4" i="1"/>
  <c r="BN434" i="1"/>
  <c r="Z434" i="1"/>
  <c r="BP471" i="1"/>
  <c r="BN471" i="1"/>
  <c r="Z471" i="1"/>
  <c r="Y473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Y492" i="1"/>
  <c r="L509" i="1"/>
  <c r="U509" i="1"/>
  <c r="X499" i="1"/>
  <c r="Y144" i="1"/>
  <c r="I509" i="1"/>
  <c r="Y156" i="1"/>
  <c r="J509" i="1"/>
  <c r="Z182" i="1"/>
  <c r="Z183" i="1" s="1"/>
  <c r="BN182" i="1"/>
  <c r="Y183" i="1"/>
  <c r="Z186" i="1"/>
  <c r="Z188" i="1" s="1"/>
  <c r="BN186" i="1"/>
  <c r="BP186" i="1"/>
  <c r="Z192" i="1"/>
  <c r="Z199" i="1" s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K509" i="1"/>
  <c r="Z221" i="1"/>
  <c r="Z229" i="1" s="1"/>
  <c r="BN221" i="1"/>
  <c r="Z223" i="1"/>
  <c r="BN223" i="1"/>
  <c r="Z224" i="1"/>
  <c r="BN224" i="1"/>
  <c r="Z226" i="1"/>
  <c r="BN226" i="1"/>
  <c r="Y230" i="1"/>
  <c r="Z236" i="1"/>
  <c r="Z237" i="1" s="1"/>
  <c r="BN236" i="1"/>
  <c r="BP236" i="1"/>
  <c r="Z240" i="1"/>
  <c r="Z245" i="1" s="1"/>
  <c r="BN240" i="1"/>
  <c r="BP240" i="1"/>
  <c r="Z241" i="1"/>
  <c r="BN241" i="1"/>
  <c r="Z243" i="1"/>
  <c r="BN243" i="1"/>
  <c r="Z250" i="1"/>
  <c r="Z254" i="1" s="1"/>
  <c r="BN250" i="1"/>
  <c r="Z252" i="1"/>
  <c r="BN252" i="1"/>
  <c r="M509" i="1"/>
  <c r="Z260" i="1"/>
  <c r="Z262" i="1" s="1"/>
  <c r="BN260" i="1"/>
  <c r="Z261" i="1"/>
  <c r="BN261" i="1"/>
  <c r="Y262" i="1"/>
  <c r="Z266" i="1"/>
  <c r="BN266" i="1"/>
  <c r="BP266" i="1"/>
  <c r="Z268" i="1"/>
  <c r="BN268" i="1"/>
  <c r="Y269" i="1"/>
  <c r="Z273" i="1"/>
  <c r="Z274" i="1" s="1"/>
  <c r="BN273" i="1"/>
  <c r="BP289" i="1"/>
  <c r="BN289" i="1"/>
  <c r="Z289" i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Y318" i="1"/>
  <c r="Y317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Y338" i="1"/>
  <c r="T509" i="1"/>
  <c r="Y349" i="1"/>
  <c r="BP342" i="1"/>
  <c r="BN342" i="1"/>
  <c r="Z342" i="1"/>
  <c r="Z349" i="1" s="1"/>
  <c r="BP346" i="1"/>
  <c r="BN346" i="1"/>
  <c r="Z346" i="1"/>
  <c r="Y354" i="1"/>
  <c r="BP358" i="1"/>
  <c r="BN358" i="1"/>
  <c r="Z358" i="1"/>
  <c r="Z359" i="1" s="1"/>
  <c r="Y360" i="1"/>
  <c r="BP368" i="1"/>
  <c r="BN368" i="1"/>
  <c r="Z368" i="1"/>
  <c r="Z370" i="1" s="1"/>
  <c r="Y379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W509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2" i="1" s="1"/>
  <c r="BP437" i="1"/>
  <c r="BN437" i="1"/>
  <c r="Z437" i="1"/>
  <c r="BP441" i="1"/>
  <c r="BN441" i="1"/>
  <c r="Z441" i="1"/>
  <c r="Y443" i="1"/>
  <c r="Y448" i="1"/>
  <c r="BP445" i="1"/>
  <c r="BN445" i="1"/>
  <c r="Z445" i="1"/>
  <c r="Y449" i="1"/>
  <c r="BP453" i="1"/>
  <c r="BN453" i="1"/>
  <c r="Z453" i="1"/>
  <c r="Y457" i="1"/>
  <c r="BP461" i="1"/>
  <c r="BN461" i="1"/>
  <c r="Z461" i="1"/>
  <c r="Z463" i="1" s="1"/>
  <c r="Y463" i="1"/>
  <c r="Q509" i="1"/>
  <c r="Y421" i="1"/>
  <c r="Z509" i="1"/>
  <c r="Y442" i="1"/>
  <c r="BP439" i="1"/>
  <c r="BN439" i="1"/>
  <c r="Z439" i="1"/>
  <c r="BP447" i="1"/>
  <c r="BN447" i="1"/>
  <c r="Z447" i="1"/>
  <c r="Y458" i="1"/>
  <c r="BP451" i="1"/>
  <c r="BN451" i="1"/>
  <c r="Z451" i="1"/>
  <c r="BP455" i="1"/>
  <c r="BN455" i="1"/>
  <c r="Z455" i="1"/>
  <c r="Y464" i="1"/>
  <c r="BP469" i="1"/>
  <c r="BN469" i="1"/>
  <c r="Z469" i="1"/>
  <c r="Z472" i="1" s="1"/>
  <c r="BP476" i="1"/>
  <c r="BN476" i="1"/>
  <c r="Z476" i="1"/>
  <c r="Y483" i="1"/>
  <c r="AB509" i="1"/>
  <c r="Y497" i="1"/>
  <c r="BP496" i="1"/>
  <c r="BN496" i="1"/>
  <c r="Z496" i="1"/>
  <c r="Z497" i="1" s="1"/>
  <c r="Y498" i="1"/>
  <c r="AA509" i="1"/>
  <c r="Z457" i="1" l="1"/>
  <c r="Z448" i="1"/>
  <c r="Z324" i="1"/>
  <c r="Z269" i="1"/>
  <c r="Z211" i="1"/>
  <c r="Z337" i="1"/>
  <c r="Z293" i="1"/>
  <c r="Z31" i="1"/>
  <c r="Y499" i="1"/>
  <c r="Y501" i="1"/>
  <c r="Z57" i="1"/>
  <c r="Z504" i="1" s="1"/>
  <c r="Z478" i="1"/>
  <c r="Z398" i="1"/>
  <c r="Y500" i="1"/>
  <c r="Y502" i="1" s="1"/>
  <c r="Y503" i="1"/>
</calcChain>
</file>

<file path=xl/sharedStrings.xml><?xml version="1.0" encoding="utf-8"?>
<sst xmlns="http://schemas.openxmlformats.org/spreadsheetml/2006/main" count="2185" uniqueCount="791">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</sst>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9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6" t="s">
        <v>0</v>
      </c>
      <c r="E1" s="580"/>
      <c r="F1" s="580"/>
      <c r="G1" s="12" t="s">
        <v>1</v>
      </c>
      <c r="H1" s="626" t="s">
        <v>2</v>
      </c>
      <c r="I1" s="580"/>
      <c r="J1" s="580"/>
      <c r="K1" s="580"/>
      <c r="L1" s="580"/>
      <c r="M1" s="580"/>
      <c r="N1" s="580"/>
      <c r="O1" s="580"/>
      <c r="P1" s="580"/>
      <c r="Q1" s="580"/>
      <c r="R1" s="579" t="s">
        <v>3</v>
      </c>
      <c r="S1" s="580"/>
      <c r="T1" s="58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6" t="s">
        <v>8</v>
      </c>
      <c r="B5" s="591"/>
      <c r="C5" s="592"/>
      <c r="D5" s="633"/>
      <c r="E5" s="634"/>
      <c r="F5" s="837" t="s">
        <v>9</v>
      </c>
      <c r="G5" s="592"/>
      <c r="H5" s="633"/>
      <c r="I5" s="781"/>
      <c r="J5" s="781"/>
      <c r="K5" s="781"/>
      <c r="L5" s="781"/>
      <c r="M5" s="634"/>
      <c r="N5" s="58"/>
      <c r="P5" s="24" t="s">
        <v>10</v>
      </c>
      <c r="Q5" s="852">
        <v>45946</v>
      </c>
      <c r="R5" s="674"/>
      <c r="T5" s="712" t="s">
        <v>11</v>
      </c>
      <c r="U5" s="680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76" t="s">
        <v>13</v>
      </c>
      <c r="B6" s="591"/>
      <c r="C6" s="592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0"/>
      <c r="T6" s="719" t="s">
        <v>16</v>
      </c>
      <c r="U6" s="680"/>
      <c r="V6" s="763" t="s">
        <v>17</v>
      </c>
      <c r="W6" s="599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80"/>
      <c r="V7" s="764"/>
      <c r="W7" s="765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19"/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19</v>
      </c>
      <c r="Q8" s="683">
        <v>0.41666666666666669</v>
      </c>
      <c r="R8" s="611"/>
      <c r="T8" s="559"/>
      <c r="U8" s="680"/>
      <c r="V8" s="764"/>
      <c r="W8" s="765"/>
      <c r="AB8" s="51"/>
      <c r="AC8" s="51"/>
      <c r="AD8" s="51"/>
      <c r="AE8" s="51"/>
    </row>
    <row r="9" spans="1:32" s="539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92"/>
      <c r="E9" s="566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7"/>
      <c r="P9" s="26" t="s">
        <v>20</v>
      </c>
      <c r="Q9" s="671"/>
      <c r="R9" s="672"/>
      <c r="T9" s="559"/>
      <c r="U9" s="680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92"/>
      <c r="E10" s="566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9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06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83"/>
      <c r="R12" s="611"/>
      <c r="S12" s="23"/>
      <c r="U12" s="24"/>
      <c r="V12" s="580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6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4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700" t="s">
        <v>34</v>
      </c>
      <c r="Q15" s="580"/>
      <c r="R15" s="580"/>
      <c r="S15" s="580"/>
      <c r="T15" s="58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688" t="s">
        <v>37</v>
      </c>
      <c r="D17" s="593" t="s">
        <v>38</v>
      </c>
      <c r="E17" s="655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654"/>
      <c r="R17" s="654"/>
      <c r="S17" s="654"/>
      <c r="T17" s="655"/>
      <c r="U17" s="869" t="s">
        <v>50</v>
      </c>
      <c r="V17" s="592"/>
      <c r="W17" s="593" t="s">
        <v>51</v>
      </c>
      <c r="X17" s="593" t="s">
        <v>52</v>
      </c>
      <c r="Y17" s="867" t="s">
        <v>53</v>
      </c>
      <c r="Z17" s="779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4"/>
      <c r="B18" s="594"/>
      <c r="C18" s="594"/>
      <c r="D18" s="656"/>
      <c r="E18" s="658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94"/>
      <c r="X18" s="594"/>
      <c r="Y18" s="868"/>
      <c r="Z18" s="780"/>
      <c r="AA18" s="758"/>
      <c r="AB18" s="758"/>
      <c r="AC18" s="758"/>
      <c r="AD18" s="834"/>
      <c r="AE18" s="835"/>
      <c r="AF18" s="836"/>
      <c r="AG18" s="66"/>
      <c r="BD18" s="65"/>
    </row>
    <row r="19" spans="1:68" ht="27.75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7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2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3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3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1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72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3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3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72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3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3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5" t="s">
        <v>96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7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55</v>
      </c>
      <c r="Y40" s="546">
        <f>IFERROR(IF(X40="",0,CEILING((X40/$H40),1)*$H40),"")</f>
        <v>64.800000000000011</v>
      </c>
      <c r="Z40" s="36">
        <f>IFERROR(IF(Y40=0,"",ROUNDUP(Y40/H40,0)*0.01898),"")</f>
        <v>0.11388000000000001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57.215277777777771</v>
      </c>
      <c r="BN40" s="64">
        <f>IFERROR(Y40*I40/H40,"0")</f>
        <v>67.410000000000011</v>
      </c>
      <c r="BO40" s="64">
        <f>IFERROR(1/J40*(X40/H40),"0")</f>
        <v>7.9571759259259259E-2</v>
      </c>
      <c r="BP40" s="64">
        <f>IFERROR(1/J40*(Y40/H40),"0")</f>
        <v>9.3750000000000014E-2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70</v>
      </c>
      <c r="Y41" s="546">
        <f>IFERROR(IF(X41="",0,CEILING((X41/$H41),1)*$H41),"")</f>
        <v>72</v>
      </c>
      <c r="Z41" s="36">
        <f>IFERROR(IF(Y41=0,"",ROUNDUP(Y41/H41,0)*0.00902),"")</f>
        <v>0.16236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73.674999999999997</v>
      </c>
      <c r="BN41" s="64">
        <f>IFERROR(Y41*I41/H41,"0")</f>
        <v>75.78</v>
      </c>
      <c r="BO41" s="64">
        <f>IFERROR(1/J41*(X41/H41),"0")</f>
        <v>0.13257575757575757</v>
      </c>
      <c r="BP41" s="64">
        <f>IFERROR(1/J41*(Y41/H41),"0")</f>
        <v>0.13636363636363635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2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3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22.592592592592592</v>
      </c>
      <c r="Y43" s="547">
        <f>IFERROR(Y40/H40,"0")+IFERROR(Y41/H41,"0")+IFERROR(Y42/H42,"0")</f>
        <v>24</v>
      </c>
      <c r="Z43" s="547">
        <f>IFERROR(IF(Z40="",0,Z40),"0")+IFERROR(IF(Z41="",0,Z41),"0")+IFERROR(IF(Z42="",0,Z42),"0")</f>
        <v>0.27624000000000004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3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125</v>
      </c>
      <c r="Y44" s="547">
        <f>IFERROR(SUM(Y40:Y42),"0")</f>
        <v>136.80000000000001</v>
      </c>
      <c r="Z44" s="37"/>
      <c r="AA44" s="548"/>
      <c r="AB44" s="548"/>
      <c r="AC44" s="548"/>
    </row>
    <row r="45" spans="1:68" ht="14.25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72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3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3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7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300</v>
      </c>
      <c r="Y52" s="546">
        <f t="shared" si="0"/>
        <v>302.40000000000003</v>
      </c>
      <c r="Z52" s="36">
        <f>IFERROR(IF(Y52=0,"",ROUNDUP(Y52/H52,0)*0.01898),"")</f>
        <v>0.53144000000000002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312.08333333333331</v>
      </c>
      <c r="BN52" s="64">
        <f t="shared" si="2"/>
        <v>314.58000000000004</v>
      </c>
      <c r="BO52" s="64">
        <f t="shared" si="3"/>
        <v>0.43402777777777773</v>
      </c>
      <c r="BP52" s="64">
        <f t="shared" si="4"/>
        <v>0.4375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251</v>
      </c>
      <c r="Y56" s="546">
        <f t="shared" si="0"/>
        <v>252</v>
      </c>
      <c r="Z56" s="36">
        <f>IFERROR(IF(Y56=0,"",ROUNDUP(Y56/H56,0)*0.00902),"")</f>
        <v>0.50512000000000001</v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262.71333333333337</v>
      </c>
      <c r="BN56" s="64">
        <f t="shared" si="2"/>
        <v>263.76</v>
      </c>
      <c r="BO56" s="64">
        <f t="shared" si="3"/>
        <v>0.42255892255892258</v>
      </c>
      <c r="BP56" s="64">
        <f t="shared" si="4"/>
        <v>0.42424242424242425</v>
      </c>
    </row>
    <row r="57" spans="1:68" x14ac:dyDescent="0.2">
      <c r="A57" s="572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3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83.555555555555557</v>
      </c>
      <c r="Y57" s="547">
        <f>IFERROR(Y51/H51,"0")+IFERROR(Y52/H52,"0")+IFERROR(Y53/H53,"0")+IFERROR(Y54/H54,"0")+IFERROR(Y55/H55,"0")+IFERROR(Y56/H56,"0")</f>
        <v>84</v>
      </c>
      <c r="Z57" s="547">
        <f>IFERROR(IF(Z51="",0,Z51),"0")+IFERROR(IF(Z52="",0,Z52),"0")+IFERROR(IF(Z53="",0,Z53),"0")+IFERROR(IF(Z54="",0,Z54),"0")+IFERROR(IF(Z55="",0,Z55),"0")+IFERROR(IF(Z56="",0,Z56),"0")</f>
        <v>1.0365600000000001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3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551</v>
      </c>
      <c r="Y58" s="547">
        <f>IFERROR(SUM(Y51:Y56),"0")</f>
        <v>554.40000000000009</v>
      </c>
      <c r="Z58" s="37"/>
      <c r="AA58" s="548"/>
      <c r="AB58" s="548"/>
      <c r="AC58" s="548"/>
    </row>
    <row r="59" spans="1:68" ht="14.25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112</v>
      </c>
      <c r="Y60" s="546">
        <f>IFERROR(IF(X60="",0,CEILING((X60/$H60),1)*$H60),"")</f>
        <v>118.80000000000001</v>
      </c>
      <c r="Z60" s="36">
        <f>IFERROR(IF(Y60=0,"",ROUNDUP(Y60/H60,0)*0.01898),"")</f>
        <v>0.20877999999999999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116.51111111111109</v>
      </c>
      <c r="BN60" s="64">
        <f>IFERROR(Y60*I60/H60,"0")</f>
        <v>123.58499999999999</v>
      </c>
      <c r="BO60" s="64">
        <f>IFERROR(1/J60*(X60/H60),"0")</f>
        <v>0.16203703703703703</v>
      </c>
      <c r="BP60" s="64">
        <f>IFERROR(1/J60*(Y60/H60),"0")</f>
        <v>0.171875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5</v>
      </c>
      <c r="Y62" s="546">
        <f>IFERROR(IF(X62="",0,CEILING((X62/$H62),1)*$H62),"")</f>
        <v>5.4</v>
      </c>
      <c r="Z62" s="36">
        <f>IFERROR(IF(Y62=0,"",ROUNDUP(Y62/H62,0)*0.00651),"")</f>
        <v>1.302E-2</v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5.3333333333333321</v>
      </c>
      <c r="BN62" s="64">
        <f>IFERROR(Y62*I62/H62,"0")</f>
        <v>5.76</v>
      </c>
      <c r="BO62" s="64">
        <f>IFERROR(1/J62*(X62/H62),"0")</f>
        <v>1.0175010175010175E-2</v>
      </c>
      <c r="BP62" s="64">
        <f>IFERROR(1/J62*(Y62/H62),"0")</f>
        <v>1.098901098901099E-2</v>
      </c>
    </row>
    <row r="63" spans="1:68" x14ac:dyDescent="0.2">
      <c r="A63" s="572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3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12.222222222222221</v>
      </c>
      <c r="Y63" s="547">
        <f>IFERROR(Y60/H60,"0")+IFERROR(Y61/H61,"0")+IFERROR(Y62/H62,"0")</f>
        <v>13</v>
      </c>
      <c r="Z63" s="547">
        <f>IFERROR(IF(Z60="",0,Z60),"0")+IFERROR(IF(Z61="",0,Z61),"0")+IFERROR(IF(Z62="",0,Z62),"0")</f>
        <v>0.2218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3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117</v>
      </c>
      <c r="Y64" s="547">
        <f>IFERROR(SUM(Y60:Y62),"0")</f>
        <v>124.20000000000002</v>
      </c>
      <c r="Z64" s="37"/>
      <c r="AA64" s="548"/>
      <c r="AB64" s="548"/>
      <c r="AC64" s="548"/>
    </row>
    <row r="65" spans="1:68" ht="14.25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72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3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3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72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3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3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72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3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3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7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60</v>
      </c>
      <c r="Y86" s="546">
        <f>IFERROR(IF(X86="",0,CEILING((X86/$H86),1)*$H86),"")</f>
        <v>64.800000000000011</v>
      </c>
      <c r="Z86" s="36">
        <f>IFERROR(IF(Y86=0,"",ROUNDUP(Y86/H86,0)*0.01898),"")</f>
        <v>0.11388000000000001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62.416666666666657</v>
      </c>
      <c r="BN86" s="64">
        <f>IFERROR(Y86*I86/H86,"0")</f>
        <v>67.410000000000011</v>
      </c>
      <c r="BO86" s="64">
        <f>IFERROR(1/J86*(X86/H86),"0")</f>
        <v>8.6805555555555552E-2</v>
      </c>
      <c r="BP86" s="64">
        <f>IFERROR(1/J86*(Y86/H86),"0")</f>
        <v>9.3750000000000014E-2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91</v>
      </c>
      <c r="Y88" s="546">
        <f>IFERROR(IF(X88="",0,CEILING((X88/$H88),1)*$H88),"")</f>
        <v>94.5</v>
      </c>
      <c r="Z88" s="36">
        <f>IFERROR(IF(Y88=0,"",ROUNDUP(Y88/H88,0)*0.00902),"")</f>
        <v>0.18942000000000001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95.24666666666667</v>
      </c>
      <c r="BN88" s="64">
        <f>IFERROR(Y88*I88/H88,"0")</f>
        <v>98.91</v>
      </c>
      <c r="BO88" s="64">
        <f>IFERROR(1/J88*(X88/H88),"0")</f>
        <v>0.1531986531986532</v>
      </c>
      <c r="BP88" s="64">
        <f>IFERROR(1/J88*(Y88/H88),"0")</f>
        <v>0.15909090909090909</v>
      </c>
    </row>
    <row r="89" spans="1:68" x14ac:dyDescent="0.2">
      <c r="A89" s="572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3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25.777777777777779</v>
      </c>
      <c r="Y89" s="547">
        <f>IFERROR(Y86/H86,"0")+IFERROR(Y87/H87,"0")+IFERROR(Y88/H88,"0")</f>
        <v>27</v>
      </c>
      <c r="Z89" s="547">
        <f>IFERROR(IF(Z86="",0,Z86),"0")+IFERROR(IF(Z87="",0,Z87),"0")+IFERROR(IF(Z88="",0,Z88),"0")</f>
        <v>0.30330000000000001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3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151</v>
      </c>
      <c r="Y90" s="547">
        <f>IFERROR(SUM(Y86:Y88),"0")</f>
        <v>159.30000000000001</v>
      </c>
      <c r="Z90" s="37"/>
      <c r="AA90" s="548"/>
      <c r="AB90" s="548"/>
      <c r="AC90" s="548"/>
    </row>
    <row r="91" spans="1:68" ht="14.25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4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177</v>
      </c>
      <c r="Y92" s="546">
        <f>IFERROR(IF(X92="",0,CEILING((X92/$H92),1)*$H92),"")</f>
        <v>178.2</v>
      </c>
      <c r="Z92" s="36">
        <f>IFERROR(IF(Y92=0,"",ROUNDUP(Y92/H92,0)*0.01898),"")</f>
        <v>0.41755999999999999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188.3411111111111</v>
      </c>
      <c r="BN92" s="64">
        <f>IFERROR(Y92*I92/H92,"0")</f>
        <v>189.61799999999997</v>
      </c>
      <c r="BO92" s="64">
        <f>IFERROR(1/J92*(X92/H92),"0")</f>
        <v>0.34143518518518517</v>
      </c>
      <c r="BP92" s="64">
        <f>IFERROR(1/J92*(Y92/H92),"0")</f>
        <v>0.34375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67</v>
      </c>
      <c r="Y94" s="546">
        <f>IFERROR(IF(X94="",0,CEILING((X94/$H94),1)*$H94),"")</f>
        <v>67.5</v>
      </c>
      <c r="Z94" s="36">
        <f>IFERROR(IF(Y94=0,"",ROUNDUP(Y94/H94,0)*0.00651),"")</f>
        <v>0.16275000000000001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73.25333333333333</v>
      </c>
      <c r="BN94" s="64">
        <f>IFERROR(Y94*I94/H94,"0")</f>
        <v>73.8</v>
      </c>
      <c r="BO94" s="64">
        <f>IFERROR(1/J94*(X94/H94),"0")</f>
        <v>0.13634513634513634</v>
      </c>
      <c r="BP94" s="64">
        <f>IFERROR(1/J94*(Y94/H94),"0")</f>
        <v>0.13736263736263737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49</v>
      </c>
      <c r="Y95" s="546">
        <f>IFERROR(IF(X95="",0,CEILING((X95/$H95),1)*$H95),"")</f>
        <v>49.5</v>
      </c>
      <c r="Z95" s="36">
        <f>IFERROR(IF(Y95=0,"",ROUNDUP(Y95/H95,0)*0.00651),"")</f>
        <v>0.16275000000000001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55.38484848484849</v>
      </c>
      <c r="BN95" s="64">
        <f>IFERROR(Y95*I95/H95,"0")</f>
        <v>55.95</v>
      </c>
      <c r="BO95" s="64">
        <f>IFERROR(1/J95*(X95/H95),"0")</f>
        <v>0.135975135975136</v>
      </c>
      <c r="BP95" s="64">
        <f>IFERROR(1/J95*(Y95/H95),"0")</f>
        <v>0.13736263736263737</v>
      </c>
    </row>
    <row r="96" spans="1:68" x14ac:dyDescent="0.2">
      <c r="A96" s="572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3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71.414141414141412</v>
      </c>
      <c r="Y96" s="547">
        <f>IFERROR(Y92/H92,"0")+IFERROR(Y93/H93,"0")+IFERROR(Y94/H94,"0")+IFERROR(Y95/H95,"0")</f>
        <v>72</v>
      </c>
      <c r="Z96" s="547">
        <f>IFERROR(IF(Z92="",0,Z92),"0")+IFERROR(IF(Z93="",0,Z93),"0")+IFERROR(IF(Z94="",0,Z94),"0")+IFERROR(IF(Z95="",0,Z95),"0")</f>
        <v>0.74306000000000005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3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293</v>
      </c>
      <c r="Y97" s="547">
        <f>IFERROR(SUM(Y92:Y95),"0")</f>
        <v>295.2</v>
      </c>
      <c r="Z97" s="37"/>
      <c r="AA97" s="548"/>
      <c r="AB97" s="548"/>
      <c r="AC97" s="548"/>
    </row>
    <row r="98" spans="1:68" ht="16.5" customHeight="1" x14ac:dyDescent="0.25">
      <c r="A98" s="567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47</v>
      </c>
      <c r="Y100" s="546">
        <f>IFERROR(IF(X100="",0,CEILING((X100/$H100),1)*$H100),"")</f>
        <v>54</v>
      </c>
      <c r="Z100" s="36">
        <f>IFERROR(IF(Y100=0,"",ROUNDUP(Y100/H100,0)*0.01898),"")</f>
        <v>9.4899999999999998E-2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48.893055555555549</v>
      </c>
      <c r="BN100" s="64">
        <f>IFERROR(Y100*I100/H100,"0")</f>
        <v>56.17499999999999</v>
      </c>
      <c r="BO100" s="64">
        <f>IFERROR(1/J100*(X100/H100),"0")</f>
        <v>6.7997685185185175E-2</v>
      </c>
      <c r="BP100" s="64">
        <f>IFERROR(1/J100*(Y100/H100),"0")</f>
        <v>7.8125E-2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26</v>
      </c>
      <c r="Y101" s="546">
        <f>IFERROR(IF(X101="",0,CEILING((X101/$H101),1)*$H101),"")</f>
        <v>26.25</v>
      </c>
      <c r="Z101" s="36">
        <f>IFERROR(IF(Y101=0,"",ROUNDUP(Y101/H101,0)*0.00902),"")</f>
        <v>6.3140000000000002E-2</v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27.456</v>
      </c>
      <c r="BN101" s="64">
        <f>IFERROR(Y101*I101/H101,"0")</f>
        <v>27.720000000000002</v>
      </c>
      <c r="BO101" s="64">
        <f>IFERROR(1/J101*(X101/H101),"0")</f>
        <v>5.252525252525253E-2</v>
      </c>
      <c r="BP101" s="64">
        <f>IFERROR(1/J101*(Y101/H101),"0")</f>
        <v>5.3030303030303032E-2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9</v>
      </c>
      <c r="Y102" s="546">
        <f>IFERROR(IF(X102="",0,CEILING((X102/$H102),1)*$H102),"")</f>
        <v>9</v>
      </c>
      <c r="Z102" s="36">
        <f>IFERROR(IF(Y102=0,"",ROUNDUP(Y102/H102,0)*0.00902),"")</f>
        <v>1.804E-2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9.42</v>
      </c>
      <c r="BN102" s="64">
        <f>IFERROR(Y102*I102/H102,"0")</f>
        <v>9.42</v>
      </c>
      <c r="BO102" s="64">
        <f>IFERROR(1/J102*(X102/H102),"0")</f>
        <v>1.5151515151515152E-2</v>
      </c>
      <c r="BP102" s="64">
        <f>IFERROR(1/J102*(Y102/H102),"0")</f>
        <v>1.5151515151515152E-2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2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3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13.285185185185185</v>
      </c>
      <c r="Y104" s="547">
        <f>IFERROR(Y100/H100,"0")+IFERROR(Y101/H101,"0")+IFERROR(Y102/H102,"0")+IFERROR(Y103/H103,"0")</f>
        <v>14</v>
      </c>
      <c r="Z104" s="547">
        <f>IFERROR(IF(Z100="",0,Z100),"0")+IFERROR(IF(Z101="",0,Z101),"0")+IFERROR(IF(Z102="",0,Z102),"0")+IFERROR(IF(Z103="",0,Z103),"0")</f>
        <v>0.17608000000000001</v>
      </c>
      <c r="AA104" s="548"/>
      <c r="AB104" s="548"/>
      <c r="AC104" s="548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3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82</v>
      </c>
      <c r="Y105" s="547">
        <f>IFERROR(SUM(Y100:Y103),"0")</f>
        <v>89.25</v>
      </c>
      <c r="Z105" s="37"/>
      <c r="AA105" s="548"/>
      <c r="AB105" s="548"/>
      <c r="AC105" s="548"/>
    </row>
    <row r="106" spans="1:68" ht="14.25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21</v>
      </c>
      <c r="Y108" s="546">
        <f>IFERROR(IF(X108="",0,CEILING((X108/$H108),1)*$H108),"")</f>
        <v>21.599999999999998</v>
      </c>
      <c r="Z108" s="36">
        <f>IFERROR(IF(Y108=0,"",ROUNDUP(Y108/H108,0)*0.00502),"")</f>
        <v>4.5179999999999998E-2</v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21.875</v>
      </c>
      <c r="BN108" s="64">
        <f>IFERROR(Y108*I108/H108,"0")</f>
        <v>22.499999999999996</v>
      </c>
      <c r="BO108" s="64">
        <f>IFERROR(1/J108*(X108/H108),"0")</f>
        <v>3.7393162393162399E-2</v>
      </c>
      <c r="BP108" s="64">
        <f>IFERROR(1/J108*(Y108/H108),"0")</f>
        <v>3.8461538461538464E-2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72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3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8.75</v>
      </c>
      <c r="Y110" s="547">
        <f>IFERROR(Y107/H107,"0")+IFERROR(Y108/H108,"0")+IFERROR(Y109/H109,"0")</f>
        <v>9</v>
      </c>
      <c r="Z110" s="547">
        <f>IFERROR(IF(Z107="",0,Z107),"0")+IFERROR(IF(Z108="",0,Z108),"0")+IFERROR(IF(Z109="",0,Z109),"0")</f>
        <v>4.5179999999999998E-2</v>
      </c>
      <c r="AA110" s="548"/>
      <c r="AB110" s="548"/>
      <c r="AC110" s="548"/>
    </row>
    <row r="111" spans="1:68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3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21</v>
      </c>
      <c r="Y111" s="547">
        <f>IFERROR(SUM(Y107:Y109),"0")</f>
        <v>21.599999999999998</v>
      </c>
      <c r="Z111" s="37"/>
      <c r="AA111" s="548"/>
      <c r="AB111" s="548"/>
      <c r="AC111" s="548"/>
    </row>
    <row r="112" spans="1:68" ht="14.25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134</v>
      </c>
      <c r="Y113" s="546">
        <f>IFERROR(IF(X113="",0,CEILING((X113/$H113),1)*$H113),"")</f>
        <v>137.69999999999999</v>
      </c>
      <c r="Z113" s="36">
        <f>IFERROR(IF(Y113=0,"",ROUNDUP(Y113/H113,0)*0.01898),"")</f>
        <v>0.32266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142.48666666666665</v>
      </c>
      <c r="BN113" s="64">
        <f>IFERROR(Y113*I113/H113,"0")</f>
        <v>146.42099999999996</v>
      </c>
      <c r="BO113" s="64">
        <f>IFERROR(1/J113*(X113/H113),"0")</f>
        <v>0.25848765432098769</v>
      </c>
      <c r="BP113" s="64">
        <f>IFERROR(1/J113*(Y113/H113),"0")</f>
        <v>0.265625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124</v>
      </c>
      <c r="Y114" s="546">
        <f>IFERROR(IF(X114="",0,CEILING((X114/$H114),1)*$H114),"")</f>
        <v>124.74</v>
      </c>
      <c r="Z114" s="36">
        <f>IFERROR(IF(Y114=0,"",ROUNDUP(Y114/H114,0)*0.00651),"")</f>
        <v>0.41012999999999999</v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139.40606060606061</v>
      </c>
      <c r="BN114" s="64">
        <f>IFERROR(Y114*I114/H114,"0")</f>
        <v>140.238</v>
      </c>
      <c r="BO114" s="64">
        <f>IFERROR(1/J114*(X114/H114),"0")</f>
        <v>0.34410034410034412</v>
      </c>
      <c r="BP114" s="64">
        <f>IFERROR(1/J114*(Y114/H114),"0")</f>
        <v>0.3461538461538462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9</v>
      </c>
      <c r="Y115" s="546">
        <f>IFERROR(IF(X115="",0,CEILING((X115/$H115),1)*$H115),"")</f>
        <v>10.8</v>
      </c>
      <c r="Z115" s="36">
        <f>IFERROR(IF(Y115=0,"",ROUNDUP(Y115/H115,0)*0.00651),"")</f>
        <v>2.6040000000000001E-2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9.8399999999999981</v>
      </c>
      <c r="BN115" s="64">
        <f>IFERROR(Y115*I115/H115,"0")</f>
        <v>11.808</v>
      </c>
      <c r="BO115" s="64">
        <f>IFERROR(1/J115*(X115/H115),"0")</f>
        <v>1.8315018315018316E-2</v>
      </c>
      <c r="BP115" s="64">
        <f>IFERROR(1/J115*(Y115/H115),"0")</f>
        <v>2.197802197802198E-2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2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3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82.502805836139174</v>
      </c>
      <c r="Y117" s="547">
        <f>IFERROR(Y113/H113,"0")+IFERROR(Y114/H114,"0")+IFERROR(Y115/H115,"0")+IFERROR(Y116/H116,"0")</f>
        <v>84</v>
      </c>
      <c r="Z117" s="547">
        <f>IFERROR(IF(Z113="",0,Z113),"0")+IFERROR(IF(Z114="",0,Z114),"0")+IFERROR(IF(Z115="",0,Z115),"0")+IFERROR(IF(Z116="",0,Z116),"0")</f>
        <v>0.75883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3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267</v>
      </c>
      <c r="Y118" s="547">
        <f>IFERROR(SUM(Y113:Y116),"0")</f>
        <v>273.24</v>
      </c>
      <c r="Z118" s="37"/>
      <c r="AA118" s="548"/>
      <c r="AB118" s="548"/>
      <c r="AC118" s="548"/>
    </row>
    <row r="119" spans="1:68" ht="14.25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2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3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3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7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25</v>
      </c>
      <c r="Y125" s="546">
        <f>IFERROR(IF(X125="",0,CEILING((X125/$H125),1)*$H125),"")</f>
        <v>25.6</v>
      </c>
      <c r="Z125" s="36">
        <f>IFERROR(IF(Y125=0,"",ROUNDUP(Y125/H125,0)*0.00651),"")</f>
        <v>5.2080000000000001E-2</v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26.40625</v>
      </c>
      <c r="BN125" s="64">
        <f>IFERROR(Y125*I125/H125,"0")</f>
        <v>27.04</v>
      </c>
      <c r="BO125" s="64">
        <f>IFERROR(1/J125*(X125/H125),"0")</f>
        <v>4.2925824175824176E-2</v>
      </c>
      <c r="BP125" s="64">
        <f>IFERROR(1/J125*(Y125/H125),"0")</f>
        <v>4.3956043956043959E-2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2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3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7.8125</v>
      </c>
      <c r="Y127" s="547">
        <f>IFERROR(Y125/H125,"0")+IFERROR(Y126/H126,"0")</f>
        <v>8</v>
      </c>
      <c r="Z127" s="547">
        <f>IFERROR(IF(Z125="",0,Z125),"0")+IFERROR(IF(Z126="",0,Z126),"0")</f>
        <v>5.2080000000000001E-2</v>
      </c>
      <c r="AA127" s="548"/>
      <c r="AB127" s="548"/>
      <c r="AC127" s="548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3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25</v>
      </c>
      <c r="Y128" s="547">
        <f>IFERROR(SUM(Y125:Y126),"0")</f>
        <v>25.6</v>
      </c>
      <c r="Z128" s="37"/>
      <c r="AA128" s="548"/>
      <c r="AB128" s="548"/>
      <c r="AC128" s="548"/>
    </row>
    <row r="129" spans="1:68" ht="14.25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10</v>
      </c>
      <c r="Y131" s="546">
        <f>IFERROR(IF(X131="",0,CEILING((X131/$H131),1)*$H131),"")</f>
        <v>11.2</v>
      </c>
      <c r="Z131" s="36">
        <f>IFERROR(IF(Y131=0,"",ROUNDUP(Y131/H131,0)*0.00651),"")</f>
        <v>2.6040000000000001E-2</v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10.957142857142857</v>
      </c>
      <c r="BN131" s="64">
        <f>IFERROR(Y131*I131/H131,"0")</f>
        <v>12.271999999999998</v>
      </c>
      <c r="BO131" s="64">
        <f>IFERROR(1/J131*(X131/H131),"0")</f>
        <v>1.9623233908948198E-2</v>
      </c>
      <c r="BP131" s="64">
        <f>IFERROR(1/J131*(Y131/H131),"0")</f>
        <v>2.197802197802198E-2</v>
      </c>
    </row>
    <row r="132" spans="1:68" x14ac:dyDescent="0.2">
      <c r="A132" s="572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3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3.5714285714285716</v>
      </c>
      <c r="Y132" s="547">
        <f>IFERROR(Y130/H130,"0")+IFERROR(Y131/H131,"0")</f>
        <v>4</v>
      </c>
      <c r="Z132" s="547">
        <f>IFERROR(IF(Z130="",0,Z130),"0")+IFERROR(IF(Z131="",0,Z131),"0")</f>
        <v>2.6040000000000001E-2</v>
      </c>
      <c r="AA132" s="548"/>
      <c r="AB132" s="548"/>
      <c r="AC132" s="548"/>
    </row>
    <row r="133" spans="1:68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3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10</v>
      </c>
      <c r="Y133" s="547">
        <f>IFERROR(SUM(Y130:Y131),"0")</f>
        <v>11.2</v>
      </c>
      <c r="Z133" s="37"/>
      <c r="AA133" s="548"/>
      <c r="AB133" s="548"/>
      <c r="AC133" s="548"/>
    </row>
    <row r="134" spans="1:68" ht="14.25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16</v>
      </c>
      <c r="Y136" s="546">
        <f>IFERROR(IF(X136="",0,CEILING((X136/$H136),1)*$H136),"")</f>
        <v>18.48</v>
      </c>
      <c r="Z136" s="36">
        <f>IFERROR(IF(Y136=0,"",ROUNDUP(Y136/H136,0)*0.00651),"")</f>
        <v>4.5569999999999999E-2</v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17.624242424242421</v>
      </c>
      <c r="BN136" s="64">
        <f>IFERROR(Y136*I136/H136,"0")</f>
        <v>20.355999999999998</v>
      </c>
      <c r="BO136" s="64">
        <f>IFERROR(1/J136*(X136/H136),"0")</f>
        <v>3.3300033300033303E-2</v>
      </c>
      <c r="BP136" s="64">
        <f>IFERROR(1/J136*(Y136/H136),"0")</f>
        <v>3.8461538461538464E-2</v>
      </c>
    </row>
    <row r="137" spans="1:68" x14ac:dyDescent="0.2">
      <c r="A137" s="572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3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6.0606060606060606</v>
      </c>
      <c r="Y137" s="547">
        <f>IFERROR(Y135/H135,"0")+IFERROR(Y136/H136,"0")</f>
        <v>7</v>
      </c>
      <c r="Z137" s="547">
        <f>IFERROR(IF(Z135="",0,Z135),"0")+IFERROR(IF(Z136="",0,Z136),"0")</f>
        <v>4.5569999999999999E-2</v>
      </c>
      <c r="AA137" s="548"/>
      <c r="AB137" s="548"/>
      <c r="AC137" s="548"/>
    </row>
    <row r="138" spans="1:68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3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16</v>
      </c>
      <c r="Y138" s="547">
        <f>IFERROR(SUM(Y135:Y136),"0")</f>
        <v>18.48</v>
      </c>
      <c r="Z138" s="37"/>
      <c r="AA138" s="548"/>
      <c r="AB138" s="548"/>
      <c r="AC138" s="548"/>
    </row>
    <row r="139" spans="1:68" ht="16.5" customHeight="1" x14ac:dyDescent="0.25">
      <c r="A139" s="567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53</v>
      </c>
      <c r="Y141" s="546">
        <f>IFERROR(IF(X141="",0,CEILING((X141/$H141),1)*$H141),"")</f>
        <v>56</v>
      </c>
      <c r="Z141" s="36">
        <f>IFERROR(IF(Y141=0,"",ROUNDUP(Y141/H141,0)*0.00902),"")</f>
        <v>0.12628</v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55.782499999999999</v>
      </c>
      <c r="BN141" s="64">
        <f>IFERROR(Y141*I141/H141,"0")</f>
        <v>58.94</v>
      </c>
      <c r="BO141" s="64">
        <f>IFERROR(1/J141*(X141/H141),"0")</f>
        <v>0.10037878787878789</v>
      </c>
      <c r="BP141" s="64">
        <f>IFERROR(1/J141*(Y141/H141),"0")</f>
        <v>0.10606060606060606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72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3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13.25</v>
      </c>
      <c r="Y143" s="547">
        <f>IFERROR(Y141/H141,"0")+IFERROR(Y142/H142,"0")</f>
        <v>14</v>
      </c>
      <c r="Z143" s="547">
        <f>IFERROR(IF(Z141="",0,Z141),"0")+IFERROR(IF(Z142="",0,Z142),"0")</f>
        <v>0.12628</v>
      </c>
      <c r="AA143" s="548"/>
      <c r="AB143" s="548"/>
      <c r="AC143" s="548"/>
    </row>
    <row r="144" spans="1:68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3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53</v>
      </c>
      <c r="Y144" s="547">
        <f>IFERROR(SUM(Y141:Y142),"0")</f>
        <v>56</v>
      </c>
      <c r="Z144" s="37"/>
      <c r="AA144" s="548"/>
      <c r="AB144" s="548"/>
      <c r="AC144" s="548"/>
    </row>
    <row r="145" spans="1:68" ht="14.25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72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3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3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5" t="s">
        <v>245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7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72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3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3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97</v>
      </c>
      <c r="Y160" s="546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101.85000000000001</v>
      </c>
      <c r="BN160" s="64">
        <f t="shared" si="7"/>
        <v>105.84000000000002</v>
      </c>
      <c r="BO160" s="64">
        <f t="shared" si="8"/>
        <v>0.17496392496392496</v>
      </c>
      <c r="BP160" s="64">
        <f t="shared" si="9"/>
        <v>0.18181818181818182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71</v>
      </c>
      <c r="Y161" s="546">
        <f t="shared" si="5"/>
        <v>71.400000000000006</v>
      </c>
      <c r="Z161" s="36">
        <f>IFERROR(IF(Y161=0,"",ROUNDUP(Y161/H161,0)*0.00502),"")</f>
        <v>0.17068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75.395238095238099</v>
      </c>
      <c r="BN161" s="64">
        <f t="shared" si="7"/>
        <v>75.820000000000007</v>
      </c>
      <c r="BO161" s="64">
        <f t="shared" si="8"/>
        <v>0.14448514448514449</v>
      </c>
      <c r="BP161" s="64">
        <f t="shared" si="9"/>
        <v>0.14529914529914531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41</v>
      </c>
      <c r="Y162" s="546">
        <f t="shared" si="5"/>
        <v>42</v>
      </c>
      <c r="Z162" s="36">
        <f>IFERROR(IF(Y162=0,"",ROUNDUP(Y162/H162,0)*0.00502),"")</f>
        <v>0.1004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43.538095238095231</v>
      </c>
      <c r="BN162" s="64">
        <f t="shared" si="7"/>
        <v>44.599999999999994</v>
      </c>
      <c r="BO162" s="64">
        <f t="shared" si="8"/>
        <v>8.3435083435083435E-2</v>
      </c>
      <c r="BP162" s="64">
        <f t="shared" si="9"/>
        <v>8.5470085470085472E-2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102</v>
      </c>
      <c r="Y164" s="546">
        <f t="shared" si="5"/>
        <v>102.9</v>
      </c>
      <c r="Z164" s="36">
        <f>IFERROR(IF(Y164=0,"",ROUNDUP(Y164/H164,0)*0.00502),"")</f>
        <v>0.24598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106.85714285714286</v>
      </c>
      <c r="BN164" s="64">
        <f t="shared" si="7"/>
        <v>107.80000000000001</v>
      </c>
      <c r="BO164" s="64">
        <f t="shared" si="8"/>
        <v>0.20757020757020758</v>
      </c>
      <c r="BP164" s="64">
        <f t="shared" si="9"/>
        <v>0.20940170940170943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72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3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125</v>
      </c>
      <c r="Y167" s="547">
        <f>IFERROR(Y158/H158,"0")+IFERROR(Y159/H159,"0")+IFERROR(Y160/H160,"0")+IFERROR(Y161/H161,"0")+IFERROR(Y162/H162,"0")+IFERROR(Y163/H163,"0")+IFERROR(Y164/H164,"0")+IFERROR(Y165/H165,"0")+IFERROR(Y166/H166,"0")</f>
        <v>127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0.73353999999999997</v>
      </c>
      <c r="AA167" s="548"/>
      <c r="AB167" s="548"/>
      <c r="AC167" s="548"/>
    </row>
    <row r="168" spans="1:68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3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311</v>
      </c>
      <c r="Y168" s="547">
        <f>IFERROR(SUM(Y158:Y166),"0")</f>
        <v>317.10000000000002</v>
      </c>
      <c r="Z168" s="37"/>
      <c r="AA168" s="548"/>
      <c r="AB168" s="548"/>
      <c r="AC168" s="548"/>
    </row>
    <row r="169" spans="1:68" ht="14.25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5</v>
      </c>
      <c r="Y172" s="546">
        <f>IFERROR(IF(X172="",0,CEILING((X172/$H172),1)*$H172),"")</f>
        <v>5.04</v>
      </c>
      <c r="Z172" s="36">
        <f>IFERROR(IF(Y172=0,"",ROUNDUP(Y172/H172,0)*0.0059),"")</f>
        <v>2.3599999999999999E-2</v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5.753968253968254</v>
      </c>
      <c r="BN172" s="64">
        <f>IFERROR(Y172*I172/H172,"0")</f>
        <v>5.8</v>
      </c>
      <c r="BO172" s="64">
        <f>IFERROR(1/J172*(X172/H172),"0")</f>
        <v>1.8371546149323927E-2</v>
      </c>
      <c r="BP172" s="64">
        <f>IFERROR(1/J172*(Y172/H172),"0")</f>
        <v>1.8518518518518517E-2</v>
      </c>
    </row>
    <row r="173" spans="1:68" x14ac:dyDescent="0.2">
      <c r="A173" s="572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3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3.9682539682539684</v>
      </c>
      <c r="Y173" s="547">
        <f>IFERROR(Y170/H170,"0")+IFERROR(Y171/H171,"0")+IFERROR(Y172/H172,"0")</f>
        <v>4</v>
      </c>
      <c r="Z173" s="547">
        <f>IFERROR(IF(Z170="",0,Z170),"0")+IFERROR(IF(Z171="",0,Z171),"0")+IFERROR(IF(Z172="",0,Z172),"0")</f>
        <v>2.3599999999999999E-2</v>
      </c>
      <c r="AA173" s="548"/>
      <c r="AB173" s="548"/>
      <c r="AC173" s="548"/>
    </row>
    <row r="174" spans="1:68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3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5</v>
      </c>
      <c r="Y174" s="547">
        <f>IFERROR(SUM(Y170:Y172),"0")</f>
        <v>5.04</v>
      </c>
      <c r="Z174" s="37"/>
      <c r="AA174" s="548"/>
      <c r="AB174" s="548"/>
      <c r="AC174" s="548"/>
    </row>
    <row r="175" spans="1:68" ht="14.25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2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3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3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7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72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3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3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72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3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3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16</v>
      </c>
      <c r="Y193" s="546">
        <f t="shared" si="10"/>
        <v>16.200000000000003</v>
      </c>
      <c r="Z193" s="36">
        <f>IFERROR(IF(Y193=0,"",ROUNDUP(Y193/H193,0)*0.00902),"")</f>
        <v>2.7060000000000001E-2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16.622222222222224</v>
      </c>
      <c r="BN193" s="64">
        <f t="shared" si="12"/>
        <v>16.830000000000002</v>
      </c>
      <c r="BO193" s="64">
        <f t="shared" si="13"/>
        <v>2.2446689113355778E-2</v>
      </c>
      <c r="BP193" s="64">
        <f t="shared" si="14"/>
        <v>2.2727272727272731E-2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106</v>
      </c>
      <c r="Y195" s="546">
        <f t="shared" si="10"/>
        <v>106.2</v>
      </c>
      <c r="Z195" s="36">
        <f>IFERROR(IF(Y195=0,"",ROUNDUP(Y195/H195,0)*0.00502),"")</f>
        <v>0.29618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113.65555555555554</v>
      </c>
      <c r="BN195" s="64">
        <f t="shared" si="12"/>
        <v>113.87</v>
      </c>
      <c r="BO195" s="64">
        <f t="shared" si="13"/>
        <v>0.25166191832858503</v>
      </c>
      <c r="BP195" s="64">
        <f t="shared" si="14"/>
        <v>0.25213675213675218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20</v>
      </c>
      <c r="Y196" s="546">
        <f t="shared" si="10"/>
        <v>21.6</v>
      </c>
      <c r="Z196" s="36">
        <f>IFERROR(IF(Y196=0,"",ROUNDUP(Y196/H196,0)*0.00502),"")</f>
        <v>6.0240000000000002E-2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21.111111111111111</v>
      </c>
      <c r="BN196" s="64">
        <f t="shared" si="12"/>
        <v>22.8</v>
      </c>
      <c r="BO196" s="64">
        <f t="shared" si="13"/>
        <v>4.7483380816714153E-2</v>
      </c>
      <c r="BP196" s="64">
        <f t="shared" si="14"/>
        <v>5.1282051282051287E-2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18</v>
      </c>
      <c r="Y198" s="546">
        <f t="shared" si="10"/>
        <v>18</v>
      </c>
      <c r="Z198" s="36">
        <f>IFERROR(IF(Y198=0,"",ROUNDUP(Y198/H198,0)*0.00502),"")</f>
        <v>5.0200000000000002E-2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18.999999999999996</v>
      </c>
      <c r="BN198" s="64">
        <f t="shared" si="12"/>
        <v>18.999999999999996</v>
      </c>
      <c r="BO198" s="64">
        <f t="shared" si="13"/>
        <v>4.2735042735042736E-2</v>
      </c>
      <c r="BP198" s="64">
        <f t="shared" si="14"/>
        <v>4.2735042735042736E-2</v>
      </c>
    </row>
    <row r="199" spans="1:68" x14ac:dyDescent="0.2">
      <c r="A199" s="572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3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82.962962962962962</v>
      </c>
      <c r="Y199" s="547">
        <f>IFERROR(Y191/H191,"0")+IFERROR(Y192/H192,"0")+IFERROR(Y193/H193,"0")+IFERROR(Y194/H194,"0")+IFERROR(Y195/H195,"0")+IFERROR(Y196/H196,"0")+IFERROR(Y197/H197,"0")+IFERROR(Y198/H198,"0")</f>
        <v>84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0.43368000000000001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3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160</v>
      </c>
      <c r="Y200" s="547">
        <f>IFERROR(SUM(Y191:Y198),"0")</f>
        <v>162</v>
      </c>
      <c r="Z200" s="37"/>
      <c r="AA200" s="548"/>
      <c r="AB200" s="548"/>
      <c r="AC200" s="548"/>
    </row>
    <row r="201" spans="1:68" ht="14.25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153</v>
      </c>
      <c r="Y205" s="546">
        <f t="shared" si="15"/>
        <v>153.6</v>
      </c>
      <c r="Z205" s="36">
        <f t="shared" ref="Z205:Z210" si="20">IFERROR(IF(Y205=0,"",ROUNDUP(Y205/H205,0)*0.00651),"")</f>
        <v>0.41664000000000001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170.21250000000001</v>
      </c>
      <c r="BN205" s="64">
        <f t="shared" si="17"/>
        <v>170.88</v>
      </c>
      <c r="BO205" s="64">
        <f t="shared" si="18"/>
        <v>0.35027472527472531</v>
      </c>
      <c r="BP205" s="64">
        <f t="shared" si="19"/>
        <v>0.35164835164835168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217</v>
      </c>
      <c r="Y207" s="546">
        <f t="shared" si="15"/>
        <v>218.4</v>
      </c>
      <c r="Z207" s="36">
        <f t="shared" si="20"/>
        <v>0.59240999999999999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239.78500000000003</v>
      </c>
      <c r="BN207" s="64">
        <f t="shared" si="17"/>
        <v>241.33200000000002</v>
      </c>
      <c r="BO207" s="64">
        <f t="shared" si="18"/>
        <v>0.49679487179487186</v>
      </c>
      <c r="BP207" s="64">
        <f t="shared" si="19"/>
        <v>0.5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232</v>
      </c>
      <c r="Y208" s="546">
        <f t="shared" si="15"/>
        <v>232.79999999999998</v>
      </c>
      <c r="Z208" s="36">
        <f t="shared" si="20"/>
        <v>0.63146999999999998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256.36</v>
      </c>
      <c r="BN208" s="64">
        <f t="shared" si="17"/>
        <v>257.24399999999997</v>
      </c>
      <c r="BO208" s="64">
        <f t="shared" si="18"/>
        <v>0.53113553113553125</v>
      </c>
      <c r="BP208" s="64">
        <f t="shared" si="19"/>
        <v>0.53296703296703296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60</v>
      </c>
      <c r="Y210" s="546">
        <f t="shared" si="15"/>
        <v>60</v>
      </c>
      <c r="Z210" s="36">
        <f t="shared" si="20"/>
        <v>0.16275000000000001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66.45</v>
      </c>
      <c r="BN210" s="64">
        <f t="shared" si="17"/>
        <v>66.45</v>
      </c>
      <c r="BO210" s="64">
        <f t="shared" si="18"/>
        <v>0.13736263736263737</v>
      </c>
      <c r="BP210" s="64">
        <f t="shared" si="19"/>
        <v>0.13736263736263737</v>
      </c>
    </row>
    <row r="211" spans="1:68" x14ac:dyDescent="0.2">
      <c r="A211" s="572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3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275.83333333333337</v>
      </c>
      <c r="Y211" s="547">
        <f>IFERROR(Y202/H202,"0")+IFERROR(Y203/H203,"0")+IFERROR(Y204/H204,"0")+IFERROR(Y205/H205,"0")+IFERROR(Y206/H206,"0")+IFERROR(Y207/H207,"0")+IFERROR(Y208/H208,"0")+IFERROR(Y209/H209,"0")+IFERROR(Y210/H210,"0")</f>
        <v>277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1.8032699999999999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3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662</v>
      </c>
      <c r="Y212" s="547">
        <f>IFERROR(SUM(Y202:Y210),"0")</f>
        <v>664.8</v>
      </c>
      <c r="Z212" s="37"/>
      <c r="AA212" s="548"/>
      <c r="AB212" s="548"/>
      <c r="AC212" s="548"/>
    </row>
    <row r="213" spans="1:68" ht="14.25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52</v>
      </c>
      <c r="Y215" s="546">
        <f>IFERROR(IF(X215="",0,CEILING((X215/$H215),1)*$H215),"")</f>
        <v>52.8</v>
      </c>
      <c r="Z215" s="36">
        <f>IFERROR(IF(Y215=0,"",ROUNDUP(Y215/H215,0)*0.00651),"")</f>
        <v>0.14322000000000001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57.46</v>
      </c>
      <c r="BN215" s="64">
        <f>IFERROR(Y215*I215/H215,"0")</f>
        <v>58.344000000000001</v>
      </c>
      <c r="BO215" s="64">
        <f>IFERROR(1/J215*(X215/H215),"0")</f>
        <v>0.11904761904761907</v>
      </c>
      <c r="BP215" s="64">
        <f>IFERROR(1/J215*(Y215/H215),"0")</f>
        <v>0.12087912087912089</v>
      </c>
    </row>
    <row r="216" spans="1:68" x14ac:dyDescent="0.2">
      <c r="A216" s="572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3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21.666666666666668</v>
      </c>
      <c r="Y216" s="547">
        <f>IFERROR(Y214/H214,"0")+IFERROR(Y215/H215,"0")</f>
        <v>22</v>
      </c>
      <c r="Z216" s="547">
        <f>IFERROR(IF(Z214="",0,Z214),"0")+IFERROR(IF(Z215="",0,Z215),"0")</f>
        <v>0.14322000000000001</v>
      </c>
      <c r="AA216" s="548"/>
      <c r="AB216" s="548"/>
      <c r="AC216" s="548"/>
    </row>
    <row r="217" spans="1:68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3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52</v>
      </c>
      <c r="Y217" s="547">
        <f>IFERROR(SUM(Y214:Y215),"0")</f>
        <v>52.8</v>
      </c>
      <c r="Z217" s="37"/>
      <c r="AA217" s="548"/>
      <c r="AB217" s="548"/>
      <c r="AC217" s="548"/>
    </row>
    <row r="218" spans="1:68" ht="16.5" customHeight="1" x14ac:dyDescent="0.25">
      <c r="A218" s="567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5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9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72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3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3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72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3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3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2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72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3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3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1</v>
      </c>
      <c r="Y240" s="546">
        <f>IFERROR(IF(X240="",0,CEILING((X240/$H240),1)*$H240),"")</f>
        <v>1.98</v>
      </c>
      <c r="Z240" s="36">
        <f>IFERROR(IF(Y240=0,"",ROUNDUP(Y240/H240,0)*0.0059),"")</f>
        <v>1.18E-2</v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1.1919191919191918</v>
      </c>
      <c r="BN240" s="64">
        <f>IFERROR(Y240*I240/H240,"0")</f>
        <v>2.36</v>
      </c>
      <c r="BO240" s="64">
        <f>IFERROR(1/J240*(X240/H240),"0")</f>
        <v>4.6763935652824546E-3</v>
      </c>
      <c r="BP240" s="64">
        <f>IFERROR(1/J240*(Y240/H240),"0")</f>
        <v>9.2592592592592587E-3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9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72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3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1.0101010101010102</v>
      </c>
      <c r="Y245" s="547">
        <f>IFERROR(Y240/H240,"0")+IFERROR(Y241/H241,"0")+IFERROR(Y242/H242,"0")+IFERROR(Y243/H243,"0")+IFERROR(Y244/H244,"0")</f>
        <v>2</v>
      </c>
      <c r="Z245" s="547">
        <f>IFERROR(IF(Z240="",0,Z240),"0")+IFERROR(IF(Z241="",0,Z241),"0")+IFERROR(IF(Z242="",0,Z242),"0")+IFERROR(IF(Z243="",0,Z243),"0")+IFERROR(IF(Z244="",0,Z244),"0")</f>
        <v>1.18E-2</v>
      </c>
      <c r="AA245" s="548"/>
      <c r="AB245" s="548"/>
      <c r="AC245" s="548"/>
    </row>
    <row r="246" spans="1:68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3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1</v>
      </c>
      <c r="Y246" s="547">
        <f>IFERROR(SUM(Y240:Y244),"0")</f>
        <v>1.98</v>
      </c>
      <c r="Z246" s="37"/>
      <c r="AA246" s="548"/>
      <c r="AB246" s="548"/>
      <c r="AC246" s="548"/>
    </row>
    <row r="247" spans="1:68" ht="16.5" customHeight="1" x14ac:dyDescent="0.25">
      <c r="A247" s="567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54</v>
      </c>
      <c r="Y249" s="546">
        <f>IFERROR(IF(X249="",0,CEILING((X249/$H249),1)*$H249),"")</f>
        <v>54</v>
      </c>
      <c r="Z249" s="36">
        <f>IFERROR(IF(Y249=0,"",ROUNDUP(Y249/H249,0)*0.01898),"")</f>
        <v>9.4899999999999998E-2</v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56.17499999999999</v>
      </c>
      <c r="BN249" s="64">
        <f>IFERROR(Y249*I249/H249,"0")</f>
        <v>56.17499999999999</v>
      </c>
      <c r="BO249" s="64">
        <f>IFERROR(1/J249*(X249/H249),"0")</f>
        <v>7.8125E-2</v>
      </c>
      <c r="BP249" s="64">
        <f>IFERROR(1/J249*(Y249/H249),"0")</f>
        <v>7.8125E-2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250</v>
      </c>
      <c r="Y251" s="546">
        <f>IFERROR(IF(X251="",0,CEILING((X251/$H251),1)*$H251),"")</f>
        <v>259.20000000000005</v>
      </c>
      <c r="Z251" s="36">
        <f>IFERROR(IF(Y251=0,"",ROUNDUP(Y251/H251,0)*0.01898),"")</f>
        <v>0.45552000000000004</v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260.0694444444444</v>
      </c>
      <c r="BN251" s="64">
        <f>IFERROR(Y251*I251/H251,"0")</f>
        <v>269.64000000000004</v>
      </c>
      <c r="BO251" s="64">
        <f>IFERROR(1/J251*(X251/H251),"0")</f>
        <v>0.36168981481481477</v>
      </c>
      <c r="BP251" s="64">
        <f>IFERROR(1/J251*(Y251/H251),"0")</f>
        <v>0.37500000000000006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72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3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28.148148148148145</v>
      </c>
      <c r="Y254" s="547">
        <f>IFERROR(Y249/H249,"0")+IFERROR(Y250/H250,"0")+IFERROR(Y251/H251,"0")+IFERROR(Y252/H252,"0")+IFERROR(Y253/H253,"0")</f>
        <v>29.000000000000004</v>
      </c>
      <c r="Z254" s="547">
        <f>IFERROR(IF(Z249="",0,Z249),"0")+IFERROR(IF(Z250="",0,Z250),"0")+IFERROR(IF(Z251="",0,Z251),"0")+IFERROR(IF(Z252="",0,Z252),"0")+IFERROR(IF(Z253="",0,Z253),"0")</f>
        <v>0.55042000000000002</v>
      </c>
      <c r="AA254" s="548"/>
      <c r="AB254" s="548"/>
      <c r="AC254" s="548"/>
    </row>
    <row r="255" spans="1:68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3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304</v>
      </c>
      <c r="Y255" s="547">
        <f>IFERROR(SUM(Y249:Y253),"0")</f>
        <v>313.20000000000005</v>
      </c>
      <c r="Z255" s="37"/>
      <c r="AA255" s="548"/>
      <c r="AB255" s="548"/>
      <c r="AC255" s="548"/>
    </row>
    <row r="256" spans="1:68" ht="16.5" customHeight="1" x14ac:dyDescent="0.25">
      <c r="A256" s="567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9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50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72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3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3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customHeight="1" x14ac:dyDescent="0.25">
      <c r="A264" s="567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3</v>
      </c>
      <c r="Y267" s="546">
        <f>IFERROR(IF(X267="",0,CEILING((X267/$H267),1)*$H267),"")</f>
        <v>4.8</v>
      </c>
      <c r="Z267" s="36">
        <f>IFERROR(IF(Y267=0,"",ROUNDUP(Y267/H267,0)*0.00651),"")</f>
        <v>1.302E-2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3.3150000000000004</v>
      </c>
      <c r="BN267" s="64">
        <f>IFERROR(Y267*I267/H267,"0")</f>
        <v>5.3040000000000003</v>
      </c>
      <c r="BO267" s="64">
        <f>IFERROR(1/J267*(X267/H267),"0")</f>
        <v>6.8681318681318689E-3</v>
      </c>
      <c r="BP267" s="64">
        <f>IFERROR(1/J267*(Y267/H267),"0")</f>
        <v>1.098901098901099E-2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4</v>
      </c>
      <c r="Y268" s="546">
        <f>IFERROR(IF(X268="",0,CEILING((X268/$H268),1)*$H268),"")</f>
        <v>4.8</v>
      </c>
      <c r="Z268" s="36">
        <f>IFERROR(IF(Y268=0,"",ROUNDUP(Y268/H268,0)*0.00651),"")</f>
        <v>1.302E-2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4.3000000000000007</v>
      </c>
      <c r="BN268" s="64">
        <f>IFERROR(Y268*I268/H268,"0")</f>
        <v>5.16</v>
      </c>
      <c r="BO268" s="64">
        <f>IFERROR(1/J268*(X268/H268),"0")</f>
        <v>9.1575091575091579E-3</v>
      </c>
      <c r="BP268" s="64">
        <f>IFERROR(1/J268*(Y268/H268),"0")</f>
        <v>1.098901098901099E-2</v>
      </c>
    </row>
    <row r="269" spans="1:68" x14ac:dyDescent="0.2">
      <c r="A269" s="572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3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2.916666666666667</v>
      </c>
      <c r="Y269" s="547">
        <f>IFERROR(Y266/H266,"0")+IFERROR(Y267/H267,"0")+IFERROR(Y268/H268,"0")</f>
        <v>4</v>
      </c>
      <c r="Z269" s="547">
        <f>IFERROR(IF(Z266="",0,Z266),"0")+IFERROR(IF(Z267="",0,Z267),"0")+IFERROR(IF(Z268="",0,Z268),"0")</f>
        <v>2.6040000000000001E-2</v>
      </c>
      <c r="AA269" s="548"/>
      <c r="AB269" s="548"/>
      <c r="AC269" s="548"/>
    </row>
    <row r="270" spans="1:68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3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7</v>
      </c>
      <c r="Y270" s="547">
        <f>IFERROR(SUM(Y266:Y268),"0")</f>
        <v>9.6</v>
      </c>
      <c r="Z270" s="37"/>
      <c r="AA270" s="548"/>
      <c r="AB270" s="548"/>
      <c r="AC270" s="548"/>
    </row>
    <row r="271" spans="1:68" ht="16.5" customHeight="1" x14ac:dyDescent="0.25">
      <c r="A271" s="567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72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3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3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72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3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3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customHeight="1" x14ac:dyDescent="0.25">
      <c r="A280" s="567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72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3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3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customHeight="1" x14ac:dyDescent="0.25">
      <c r="A285" s="567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137</v>
      </c>
      <c r="Y288" s="546">
        <f t="shared" si="27"/>
        <v>140.4</v>
      </c>
      <c r="Z288" s="36">
        <f>IFERROR(IF(Y288=0,"",ROUNDUP(Y288/H288,0)*0.01898),"")</f>
        <v>0.24674000000000001</v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142.51805555555555</v>
      </c>
      <c r="BN288" s="64">
        <f t="shared" si="29"/>
        <v>146.05499999999998</v>
      </c>
      <c r="BO288" s="64">
        <f t="shared" si="30"/>
        <v>0.19820601851851852</v>
      </c>
      <c r="BP288" s="64">
        <f t="shared" si="31"/>
        <v>0.203125</v>
      </c>
    </row>
    <row r="289" spans="1:68" ht="37.5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179</v>
      </c>
      <c r="Y289" s="546">
        <f t="shared" si="27"/>
        <v>183.60000000000002</v>
      </c>
      <c r="Z289" s="36">
        <f>IFERROR(IF(Y289=0,"",ROUNDUP(Y289/H289,0)*0.01898),"")</f>
        <v>0.32266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186.20972222222218</v>
      </c>
      <c r="BN289" s="64">
        <f t="shared" si="29"/>
        <v>190.995</v>
      </c>
      <c r="BO289" s="64">
        <f t="shared" si="30"/>
        <v>0.25896990740740738</v>
      </c>
      <c r="BP289" s="64">
        <f t="shared" si="31"/>
        <v>0.265625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186</v>
      </c>
      <c r="Y290" s="546">
        <f t="shared" si="27"/>
        <v>194.4</v>
      </c>
      <c r="Z290" s="36">
        <f>IFERROR(IF(Y290=0,"",ROUNDUP(Y290/H290,0)*0.01898),"")</f>
        <v>0.34164</v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193.49166666666665</v>
      </c>
      <c r="BN290" s="64">
        <f t="shared" si="29"/>
        <v>202.22999999999996</v>
      </c>
      <c r="BO290" s="64">
        <f t="shared" si="30"/>
        <v>0.26909722222222221</v>
      </c>
      <c r="BP290" s="64">
        <f t="shared" si="31"/>
        <v>0.28125</v>
      </c>
    </row>
    <row r="291" spans="1:68" ht="27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41</v>
      </c>
      <c r="Y291" s="546">
        <f t="shared" si="27"/>
        <v>44</v>
      </c>
      <c r="Z291" s="36">
        <f>IFERROR(IF(Y291=0,"",ROUNDUP(Y291/H291,0)*0.00902),"")</f>
        <v>9.9220000000000003E-2</v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43.152499999999996</v>
      </c>
      <c r="BN291" s="64">
        <f t="shared" si="29"/>
        <v>46.31</v>
      </c>
      <c r="BO291" s="64">
        <f t="shared" si="30"/>
        <v>7.7651515151515152E-2</v>
      </c>
      <c r="BP291" s="64">
        <f t="shared" si="31"/>
        <v>8.3333333333333343E-2</v>
      </c>
    </row>
    <row r="292" spans="1:68" ht="27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16</v>
      </c>
      <c r="Y292" s="546">
        <f t="shared" si="27"/>
        <v>16</v>
      </c>
      <c r="Z292" s="36">
        <f>IFERROR(IF(Y292=0,"",ROUNDUP(Y292/H292,0)*0.00902),"")</f>
        <v>3.6080000000000001E-2</v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16.84</v>
      </c>
      <c r="BN292" s="64">
        <f t="shared" si="29"/>
        <v>16.84</v>
      </c>
      <c r="BO292" s="64">
        <f t="shared" si="30"/>
        <v>3.0303030303030304E-2</v>
      </c>
      <c r="BP292" s="64">
        <f t="shared" si="31"/>
        <v>3.0303030303030304E-2</v>
      </c>
    </row>
    <row r="293" spans="1:68" x14ac:dyDescent="0.2">
      <c r="A293" s="572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3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60.731481481481481</v>
      </c>
      <c r="Y293" s="547">
        <f>IFERROR(Y287/H287,"0")+IFERROR(Y288/H288,"0")+IFERROR(Y289/H289,"0")+IFERROR(Y290/H290,"0")+IFERROR(Y291/H291,"0")+IFERROR(Y292/H292,"0")</f>
        <v>63</v>
      </c>
      <c r="Z293" s="547">
        <f>IFERROR(IF(Z287="",0,Z287),"0")+IFERROR(IF(Z288="",0,Z288),"0")+IFERROR(IF(Z289="",0,Z289),"0")+IFERROR(IF(Z290="",0,Z290),"0")+IFERROR(IF(Z291="",0,Z291),"0")+IFERROR(IF(Z292="",0,Z292),"0")</f>
        <v>1.0463400000000003</v>
      </c>
      <c r="AA293" s="548"/>
      <c r="AB293" s="548"/>
      <c r="AC293" s="548"/>
    </row>
    <row r="294" spans="1:68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3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559</v>
      </c>
      <c r="Y294" s="547">
        <f>IFERROR(SUM(Y287:Y292),"0")</f>
        <v>578.4</v>
      </c>
      <c r="Z294" s="37"/>
      <c r="AA294" s="548"/>
      <c r="AB294" s="548"/>
      <c r="AC294" s="548"/>
    </row>
    <row r="295" spans="1:68" ht="14.25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221</v>
      </c>
      <c r="Y296" s="546">
        <f t="shared" ref="Y296:Y302" si="32">IFERROR(IF(X296="",0,CEILING((X296/$H296),1)*$H296),"")</f>
        <v>222.60000000000002</v>
      </c>
      <c r="Z296" s="36">
        <f>IFERROR(IF(Y296=0,"",ROUNDUP(Y296/H296,0)*0.00902),"")</f>
        <v>0.47806000000000004</v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235.20714285714283</v>
      </c>
      <c r="BN296" s="64">
        <f t="shared" ref="BN296:BN302" si="34">IFERROR(Y296*I296/H296,"0")</f>
        <v>236.91</v>
      </c>
      <c r="BO296" s="64">
        <f t="shared" ref="BO296:BO302" si="35">IFERROR(1/J296*(X296/H296),"0")</f>
        <v>0.39862914862914861</v>
      </c>
      <c r="BP296" s="64">
        <f t="shared" ref="BP296:BP302" si="36">IFERROR(1/J296*(Y296/H296),"0")</f>
        <v>0.40151515151515155</v>
      </c>
    </row>
    <row r="297" spans="1:68" ht="27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0</v>
      </c>
      <c r="Y297" s="546">
        <f t="shared" si="32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0</v>
      </c>
      <c r="BN297" s="64">
        <f t="shared" si="34"/>
        <v>0</v>
      </c>
      <c r="BO297" s="64">
        <f t="shared" si="35"/>
        <v>0</v>
      </c>
      <c r="BP297" s="64">
        <f t="shared" si="36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33</v>
      </c>
      <c r="Y300" s="546">
        <f t="shared" si="32"/>
        <v>33.6</v>
      </c>
      <c r="Z300" s="36">
        <f>IFERROR(IF(Y300=0,"",ROUNDUP(Y300/H300,0)*0.00502),"")</f>
        <v>8.0320000000000003E-2</v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34.571428571428577</v>
      </c>
      <c r="BN300" s="64">
        <f t="shared" si="34"/>
        <v>35.200000000000003</v>
      </c>
      <c r="BO300" s="64">
        <f t="shared" si="35"/>
        <v>6.7155067155067152E-2</v>
      </c>
      <c r="BP300" s="64">
        <f t="shared" si="36"/>
        <v>6.8376068376068383E-2</v>
      </c>
    </row>
    <row r="301" spans="1:68" ht="27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32</v>
      </c>
      <c r="Y302" s="546">
        <f t="shared" si="32"/>
        <v>32.4</v>
      </c>
      <c r="Z302" s="36">
        <f>IFERROR(IF(Y302=0,"",ROUNDUP(Y302/H302,0)*0.00651),"")</f>
        <v>0.11718000000000001</v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36.053333333333335</v>
      </c>
      <c r="BN302" s="64">
        <f t="shared" si="34"/>
        <v>36.503999999999998</v>
      </c>
      <c r="BO302" s="64">
        <f t="shared" si="35"/>
        <v>9.7680097680097694E-2</v>
      </c>
      <c r="BP302" s="64">
        <f t="shared" si="36"/>
        <v>9.8901098901098911E-2</v>
      </c>
    </row>
    <row r="303" spans="1:68" x14ac:dyDescent="0.2">
      <c r="A303" s="572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3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86.111111111111114</v>
      </c>
      <c r="Y303" s="547">
        <f>IFERROR(Y296/H296,"0")+IFERROR(Y297/H297,"0")+IFERROR(Y298/H298,"0")+IFERROR(Y299/H299,"0")+IFERROR(Y300/H300,"0")+IFERROR(Y301/H301,"0")+IFERROR(Y302/H302,"0")</f>
        <v>87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0.67556000000000016</v>
      </c>
      <c r="AA303" s="548"/>
      <c r="AB303" s="548"/>
      <c r="AC303" s="548"/>
    </row>
    <row r="304" spans="1:68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3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286</v>
      </c>
      <c r="Y304" s="547">
        <f>IFERROR(SUM(Y296:Y302),"0")</f>
        <v>288.60000000000002</v>
      </c>
      <c r="Z304" s="37"/>
      <c r="AA304" s="548"/>
      <c r="AB304" s="548"/>
      <c r="AC304" s="548"/>
    </row>
    <row r="305" spans="1:68" ht="14.25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2300</v>
      </c>
      <c r="Y306" s="546">
        <f>IFERROR(IF(X306="",0,CEILING((X306/$H306),1)*$H306),"")</f>
        <v>2301</v>
      </c>
      <c r="Z306" s="36">
        <f>IFERROR(IF(Y306=0,"",ROUNDUP(Y306/H306,0)*0.01898),"")</f>
        <v>5.5991</v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2451.2692307692309</v>
      </c>
      <c r="BN306" s="64">
        <f>IFERROR(Y306*I306/H306,"0")</f>
        <v>2452.335</v>
      </c>
      <c r="BO306" s="64">
        <f>IFERROR(1/J306*(X306/H306),"0")</f>
        <v>4.6073717948717947</v>
      </c>
      <c r="BP306" s="64">
        <f>IFERROR(1/J306*(Y306/H306),"0")</f>
        <v>4.609375</v>
      </c>
    </row>
    <row r="307" spans="1:68" ht="27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87</v>
      </c>
      <c r="Y309" s="546">
        <f>IFERROR(IF(X309="",0,CEILING((X309/$H309),1)*$H309),"")</f>
        <v>87</v>
      </c>
      <c r="Z309" s="36">
        <f>IFERROR(IF(Y309=0,"",ROUNDUP(Y309/H309,0)*0.00651),"")</f>
        <v>0.18879000000000001</v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94.134</v>
      </c>
      <c r="BN309" s="64">
        <f>IFERROR(Y309*I309/H309,"0")</f>
        <v>94.134</v>
      </c>
      <c r="BO309" s="64">
        <f>IFERROR(1/J309*(X309/H309),"0")</f>
        <v>0.15934065934065936</v>
      </c>
      <c r="BP309" s="64">
        <f>IFERROR(1/J309*(Y309/H309),"0")</f>
        <v>0.15934065934065936</v>
      </c>
    </row>
    <row r="310" spans="1:68" ht="27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2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3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323.87179487179486</v>
      </c>
      <c r="Y311" s="547">
        <f>IFERROR(Y306/H306,"0")+IFERROR(Y307/H307,"0")+IFERROR(Y308/H308,"0")+IFERROR(Y309/H309,"0")+IFERROR(Y310/H310,"0")</f>
        <v>324</v>
      </c>
      <c r="Z311" s="547">
        <f>IFERROR(IF(Z306="",0,Z306),"0")+IFERROR(IF(Z307="",0,Z307),"0")+IFERROR(IF(Z308="",0,Z308),"0")+IFERROR(IF(Z309="",0,Z309),"0")+IFERROR(IF(Z310="",0,Z310),"0")</f>
        <v>5.78789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3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2387</v>
      </c>
      <c r="Y312" s="547">
        <f>IFERROR(SUM(Y306:Y310),"0")</f>
        <v>2388</v>
      </c>
      <c r="Z312" s="37"/>
      <c r="AA312" s="548"/>
      <c r="AB312" s="548"/>
      <c r="AC312" s="548"/>
    </row>
    <row r="313" spans="1:68" ht="14.25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70</v>
      </c>
      <c r="Y314" s="546">
        <f>IFERROR(IF(X314="",0,CEILING((X314/$H314),1)*$H314),"")</f>
        <v>75.600000000000009</v>
      </c>
      <c r="Z314" s="36">
        <f>IFERROR(IF(Y314=0,"",ROUNDUP(Y314/H314,0)*0.01898),"")</f>
        <v>0.17082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74.325000000000003</v>
      </c>
      <c r="BN314" s="64">
        <f>IFERROR(Y314*I314/H314,"0")</f>
        <v>80.271000000000001</v>
      </c>
      <c r="BO314" s="64">
        <f>IFERROR(1/J314*(X314/H314),"0")</f>
        <v>0.13020833333333331</v>
      </c>
      <c r="BP314" s="64">
        <f>IFERROR(1/J314*(Y314/H314),"0")</f>
        <v>0.140625</v>
      </c>
    </row>
    <row r="315" spans="1:68" ht="27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147</v>
      </c>
      <c r="Y316" s="546">
        <f>IFERROR(IF(X316="",0,CEILING((X316/$H316),1)*$H316),"")</f>
        <v>151.20000000000002</v>
      </c>
      <c r="Z316" s="36">
        <f>IFERROR(IF(Y316=0,"",ROUNDUP(Y316/H316,0)*0.01898),"")</f>
        <v>0.34164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156.08250000000001</v>
      </c>
      <c r="BN316" s="64">
        <f>IFERROR(Y316*I316/H316,"0")</f>
        <v>160.542</v>
      </c>
      <c r="BO316" s="64">
        <f>IFERROR(1/J316*(X316/H316),"0")</f>
        <v>0.2734375</v>
      </c>
      <c r="BP316" s="64">
        <f>IFERROR(1/J316*(Y316/H316),"0")</f>
        <v>0.28125</v>
      </c>
    </row>
    <row r="317" spans="1:68" x14ac:dyDescent="0.2">
      <c r="A317" s="572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3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25.833333333333332</v>
      </c>
      <c r="Y317" s="547">
        <f>IFERROR(Y314/H314,"0")+IFERROR(Y315/H315,"0")+IFERROR(Y316/H316,"0")</f>
        <v>27</v>
      </c>
      <c r="Z317" s="547">
        <f>IFERROR(IF(Z314="",0,Z314),"0")+IFERROR(IF(Z315="",0,Z315),"0")+IFERROR(IF(Z316="",0,Z316),"0")</f>
        <v>0.51246000000000003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3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217</v>
      </c>
      <c r="Y318" s="547">
        <f>IFERROR(SUM(Y314:Y316),"0")</f>
        <v>226.8</v>
      </c>
      <c r="Z318" s="37"/>
      <c r="AA318" s="548"/>
      <c r="AB318" s="548"/>
      <c r="AC318" s="548"/>
    </row>
    <row r="319" spans="1:68" ht="14.25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5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02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8</v>
      </c>
      <c r="Y322" s="546">
        <f>IFERROR(IF(X322="",0,CEILING((X322/$H322),1)*$H322),"")</f>
        <v>10.199999999999999</v>
      </c>
      <c r="Z322" s="36">
        <f>IFERROR(IF(Y322=0,"",ROUNDUP(Y322/H322,0)*0.00651),"")</f>
        <v>2.6040000000000001E-2</v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9.2705882352941185</v>
      </c>
      <c r="BN322" s="64">
        <f>IFERROR(Y322*I322/H322,"0")</f>
        <v>11.82</v>
      </c>
      <c r="BO322" s="64">
        <f>IFERROR(1/J322*(X322/H322),"0")</f>
        <v>1.7237664296487831E-2</v>
      </c>
      <c r="BP322" s="64">
        <f>IFERROR(1/J322*(Y322/H322),"0")</f>
        <v>2.197802197802198E-2</v>
      </c>
    </row>
    <row r="323" spans="1:68" ht="27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7</v>
      </c>
      <c r="Y323" s="546">
        <f>IFERROR(IF(X323="",0,CEILING((X323/$H323),1)*$H323),"")</f>
        <v>7.6499999999999995</v>
      </c>
      <c r="Z323" s="36">
        <f>IFERROR(IF(Y323=0,"",ROUNDUP(Y323/H323,0)*0.00651),"")</f>
        <v>1.9529999999999999E-2</v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7.9058823529411768</v>
      </c>
      <c r="BN323" s="64">
        <f>IFERROR(Y323*I323/H323,"0")</f>
        <v>8.6399999999999988</v>
      </c>
      <c r="BO323" s="64">
        <f>IFERROR(1/J323*(X323/H323),"0")</f>
        <v>1.508295625942685E-2</v>
      </c>
      <c r="BP323" s="64">
        <f>IFERROR(1/J323*(Y323/H323),"0")</f>
        <v>1.6483516483516484E-2</v>
      </c>
    </row>
    <row r="324" spans="1:68" x14ac:dyDescent="0.2">
      <c r="A324" s="572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3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5.882352941176471</v>
      </c>
      <c r="Y324" s="547">
        <f>IFERROR(Y320/H320,"0")+IFERROR(Y321/H321,"0")+IFERROR(Y322/H322,"0")+IFERROR(Y323/H323,"0")</f>
        <v>7</v>
      </c>
      <c r="Z324" s="547">
        <f>IFERROR(IF(Z320="",0,Z320),"0")+IFERROR(IF(Z321="",0,Z321),"0")+IFERROR(IF(Z322="",0,Z322),"0")+IFERROR(IF(Z323="",0,Z323),"0")</f>
        <v>4.5569999999999999E-2</v>
      </c>
      <c r="AA324" s="548"/>
      <c r="AB324" s="548"/>
      <c r="AC324" s="548"/>
    </row>
    <row r="325" spans="1:68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3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15</v>
      </c>
      <c r="Y325" s="547">
        <f>IFERROR(SUM(Y320:Y323),"0")</f>
        <v>17.849999999999998</v>
      </c>
      <c r="Z325" s="37"/>
      <c r="AA325" s="548"/>
      <c r="AB325" s="548"/>
      <c r="AC325" s="548"/>
    </row>
    <row r="326" spans="1:68" ht="14.25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2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3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3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7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226</v>
      </c>
      <c r="Y335" s="546">
        <f>IFERROR(IF(X335="",0,CEILING((X335/$H335),1)*$H335),"")</f>
        <v>226.8</v>
      </c>
      <c r="Z335" s="36">
        <f>IFERROR(IF(Y335=0,"",ROUNDUP(Y335/H335,0)*0.00651),"")</f>
        <v>0.70308000000000004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253.12</v>
      </c>
      <c r="BN335" s="64">
        <f>IFERROR(Y335*I335/H335,"0")</f>
        <v>254.01599999999996</v>
      </c>
      <c r="BO335" s="64">
        <f>IFERROR(1/J335*(X335/H335),"0")</f>
        <v>0.59131344845630562</v>
      </c>
      <c r="BP335" s="64">
        <f>IFERROR(1/J335*(Y335/H335),"0")</f>
        <v>0.59340659340659341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2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3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107.61904761904762</v>
      </c>
      <c r="Y337" s="547">
        <f>IFERROR(Y334/H334,"0")+IFERROR(Y335/H335,"0")+IFERROR(Y336/H336,"0")</f>
        <v>108</v>
      </c>
      <c r="Z337" s="547">
        <f>IFERROR(IF(Z334="",0,Z334),"0")+IFERROR(IF(Z335="",0,Z335),"0")+IFERROR(IF(Z336="",0,Z336),"0")</f>
        <v>0.70308000000000004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3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226</v>
      </c>
      <c r="Y338" s="547">
        <f>IFERROR(SUM(Y334:Y336),"0")</f>
        <v>226.8</v>
      </c>
      <c r="Z338" s="37"/>
      <c r="AA338" s="548"/>
      <c r="AB338" s="548"/>
      <c r="AC338" s="548"/>
    </row>
    <row r="339" spans="1:68" ht="27.75" customHeight="1" x14ac:dyDescent="0.2">
      <c r="A339" s="605" t="s">
        <v>534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customHeight="1" x14ac:dyDescent="0.25">
      <c r="A340" s="567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293</v>
      </c>
      <c r="Y342" s="546">
        <f t="shared" ref="Y342:Y348" si="37">IFERROR(IF(X342="",0,CEILING((X342/$H342),1)*$H342),"")</f>
        <v>300</v>
      </c>
      <c r="Z342" s="36">
        <f>IFERROR(IF(Y342=0,"",ROUNDUP(Y342/H342,0)*0.02175),"")</f>
        <v>0.43499999999999994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302.37600000000003</v>
      </c>
      <c r="BN342" s="64">
        <f t="shared" ref="BN342:BN348" si="39">IFERROR(Y342*I342/H342,"0")</f>
        <v>309.60000000000002</v>
      </c>
      <c r="BO342" s="64">
        <f t="shared" ref="BO342:BO348" si="40">IFERROR(1/J342*(X342/H342),"0")</f>
        <v>0.40694444444444444</v>
      </c>
      <c r="BP342" s="64">
        <f t="shared" ref="BP342:BP348" si="41">IFERROR(1/J342*(Y342/H342),"0")</f>
        <v>0.41666666666666663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790</v>
      </c>
      <c r="Y343" s="546">
        <f t="shared" si="37"/>
        <v>795</v>
      </c>
      <c r="Z343" s="36">
        <f>IFERROR(IF(Y343=0,"",ROUNDUP(Y343/H343,0)*0.02175),"")</f>
        <v>1.1527499999999999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815.28000000000009</v>
      </c>
      <c r="BN343" s="64">
        <f t="shared" si="39"/>
        <v>820.44</v>
      </c>
      <c r="BO343" s="64">
        <f t="shared" si="40"/>
        <v>1.0972222222222221</v>
      </c>
      <c r="BP343" s="64">
        <f t="shared" si="41"/>
        <v>1.1041666666666665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720</v>
      </c>
      <c r="Y344" s="546">
        <f t="shared" si="37"/>
        <v>720</v>
      </c>
      <c r="Z344" s="36">
        <f>IFERROR(IF(Y344=0,"",ROUNDUP(Y344/H344,0)*0.02175),"")</f>
        <v>1.044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743.04000000000008</v>
      </c>
      <c r="BN344" s="64">
        <f t="shared" si="39"/>
        <v>743.04000000000008</v>
      </c>
      <c r="BO344" s="64">
        <f t="shared" si="40"/>
        <v>1</v>
      </c>
      <c r="BP344" s="64">
        <f t="shared" si="41"/>
        <v>1</v>
      </c>
    </row>
    <row r="345" spans="1:68" ht="27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4</v>
      </c>
      <c r="Y347" s="546">
        <f t="shared" si="37"/>
        <v>5</v>
      </c>
      <c r="Z347" s="36">
        <f>IFERROR(IF(Y347=0,"",ROUNDUP(Y347/H347,0)*0.00902),"")</f>
        <v>9.0200000000000002E-3</v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4.1680000000000001</v>
      </c>
      <c r="BN347" s="64">
        <f t="shared" si="39"/>
        <v>5.21</v>
      </c>
      <c r="BO347" s="64">
        <f t="shared" si="40"/>
        <v>6.0606060606060615E-3</v>
      </c>
      <c r="BP347" s="64">
        <f t="shared" si="41"/>
        <v>7.575757575757576E-3</v>
      </c>
    </row>
    <row r="348" spans="1:68" ht="37.5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2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3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121</v>
      </c>
      <c r="Y349" s="547">
        <f>IFERROR(Y342/H342,"0")+IFERROR(Y343/H343,"0")+IFERROR(Y344/H344,"0")+IFERROR(Y345/H345,"0")+IFERROR(Y346/H346,"0")+IFERROR(Y347/H347,"0")+IFERROR(Y348/H348,"0")</f>
        <v>122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2.6407699999999998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3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1807</v>
      </c>
      <c r="Y350" s="547">
        <f>IFERROR(SUM(Y342:Y348),"0")</f>
        <v>1820</v>
      </c>
      <c r="Z350" s="37"/>
      <c r="AA350" s="548"/>
      <c r="AB350" s="548"/>
      <c r="AC350" s="548"/>
    </row>
    <row r="351" spans="1:68" ht="14.25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0</v>
      </c>
      <c r="Y352" s="546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24</v>
      </c>
      <c r="Y353" s="546">
        <f>IFERROR(IF(X353="",0,CEILING((X353/$H353),1)*$H353),"")</f>
        <v>24</v>
      </c>
      <c r="Z353" s="36">
        <f>IFERROR(IF(Y353=0,"",ROUNDUP(Y353/H353,0)*0.00902),"")</f>
        <v>5.4120000000000001E-2</v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25.259999999999998</v>
      </c>
      <c r="BN353" s="64">
        <f>IFERROR(Y353*I353/H353,"0")</f>
        <v>25.259999999999998</v>
      </c>
      <c r="BO353" s="64">
        <f>IFERROR(1/J353*(X353/H353),"0")</f>
        <v>4.5454545454545456E-2</v>
      </c>
      <c r="BP353" s="64">
        <f>IFERROR(1/J353*(Y353/H353),"0")</f>
        <v>4.5454545454545456E-2</v>
      </c>
    </row>
    <row r="354" spans="1:68" x14ac:dyDescent="0.2">
      <c r="A354" s="572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3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6</v>
      </c>
      <c r="Y354" s="547">
        <f>IFERROR(Y352/H352,"0")+IFERROR(Y353/H353,"0")</f>
        <v>6</v>
      </c>
      <c r="Z354" s="547">
        <f>IFERROR(IF(Z352="",0,Z352),"0")+IFERROR(IF(Z353="",0,Z353),"0")</f>
        <v>5.4120000000000001E-2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3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24</v>
      </c>
      <c r="Y355" s="547">
        <f>IFERROR(SUM(Y352:Y353),"0")</f>
        <v>24</v>
      </c>
      <c r="Z355" s="37"/>
      <c r="AA355" s="548"/>
      <c r="AB355" s="548"/>
      <c r="AC355" s="548"/>
    </row>
    <row r="356" spans="1:68" ht="14.25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2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3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3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30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2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3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3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7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3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3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2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3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3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109</v>
      </c>
      <c r="Y377" s="546">
        <f>IFERROR(IF(X377="",0,CEILING((X377/$H377),1)*$H377),"")</f>
        <v>117</v>
      </c>
      <c r="Z377" s="36">
        <f>IFERROR(IF(Y377=0,"",ROUNDUP(Y377/H377,0)*0.01898),"")</f>
        <v>0.24674000000000001</v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115.28566666666666</v>
      </c>
      <c r="BN377" s="64">
        <f>IFERROR(Y377*I377/H377,"0")</f>
        <v>123.747</v>
      </c>
      <c r="BO377" s="64">
        <f>IFERROR(1/J377*(X377/H377),"0")</f>
        <v>0.1892361111111111</v>
      </c>
      <c r="BP377" s="64">
        <f>IFERROR(1/J377*(Y377/H377),"0")</f>
        <v>0.203125</v>
      </c>
    </row>
    <row r="378" spans="1:68" ht="27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67</v>
      </c>
      <c r="Y378" s="546">
        <f>IFERROR(IF(X378="",0,CEILING((X378/$H378),1)*$H378),"")</f>
        <v>67.2</v>
      </c>
      <c r="Z378" s="36">
        <f>IFERROR(IF(Y378=0,"",ROUNDUP(Y378/H378,0)*0.00651),"")</f>
        <v>0.18228</v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74.37</v>
      </c>
      <c r="BN378" s="64">
        <f>IFERROR(Y378*I378/H378,"0")</f>
        <v>74.592000000000013</v>
      </c>
      <c r="BO378" s="64">
        <f>IFERROR(1/J378*(X378/H378),"0")</f>
        <v>0.1533882783882784</v>
      </c>
      <c r="BP378" s="64">
        <f>IFERROR(1/J378*(Y378/H378),"0")</f>
        <v>0.15384615384615388</v>
      </c>
    </row>
    <row r="379" spans="1:68" x14ac:dyDescent="0.2">
      <c r="A379" s="572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3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40.027777777777779</v>
      </c>
      <c r="Y379" s="547">
        <f>IFERROR(Y377/H377,"0")+IFERROR(Y378/H378,"0")</f>
        <v>41</v>
      </c>
      <c r="Z379" s="547">
        <f>IFERROR(IF(Z377="",0,Z377),"0")+IFERROR(IF(Z378="",0,Z378),"0")</f>
        <v>0.42902000000000001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3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176</v>
      </c>
      <c r="Y380" s="547">
        <f>IFERROR(SUM(Y377:Y378),"0")</f>
        <v>184.2</v>
      </c>
      <c r="Z380" s="37"/>
      <c r="AA380" s="548"/>
      <c r="AB380" s="548"/>
      <c r="AC380" s="548"/>
    </row>
    <row r="381" spans="1:68" ht="14.25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2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3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3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customHeight="1" x14ac:dyDescent="0.2">
      <c r="A385" s="605" t="s">
        <v>590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customHeight="1" x14ac:dyDescent="0.25">
      <c r="A386" s="567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2</v>
      </c>
      <c r="Y393" s="546">
        <f t="shared" si="42"/>
        <v>2.1</v>
      </c>
      <c r="Z393" s="36">
        <f t="shared" si="47"/>
        <v>5.0200000000000002E-3</v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2.1238095238095238</v>
      </c>
      <c r="BN393" s="64">
        <f t="shared" si="44"/>
        <v>2.23</v>
      </c>
      <c r="BO393" s="64">
        <f t="shared" si="45"/>
        <v>4.0700040700040706E-3</v>
      </c>
      <c r="BP393" s="64">
        <f t="shared" si="46"/>
        <v>4.2735042735042739E-3</v>
      </c>
    </row>
    <row r="394" spans="1:68" ht="37.5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x14ac:dyDescent="0.2">
      <c r="A398" s="572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3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0.95238095238095233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1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5.0200000000000002E-3</v>
      </c>
      <c r="AA398" s="548"/>
      <c r="AB398" s="548"/>
      <c r="AC398" s="548"/>
    </row>
    <row r="399" spans="1:68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3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2</v>
      </c>
      <c r="Y399" s="547">
        <f>IFERROR(SUM(Y388:Y397),"0")</f>
        <v>2.1</v>
      </c>
      <c r="Z399" s="37"/>
      <c r="AA399" s="548"/>
      <c r="AB399" s="548"/>
      <c r="AC399" s="548"/>
    </row>
    <row r="400" spans="1:68" ht="14.25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2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3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3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customHeight="1" x14ac:dyDescent="0.25">
      <c r="A405" s="567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2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3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3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2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3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0</v>
      </c>
      <c r="Y415" s="547">
        <f>IFERROR(Y411/H411,"0")+IFERROR(Y412/H412,"0")+IFERROR(Y413/H413,"0")+IFERROR(Y414/H414,"0")</f>
        <v>0</v>
      </c>
      <c r="Z415" s="547">
        <f>IFERROR(IF(Z411="",0,Z411),"0")+IFERROR(IF(Z412="",0,Z412),"0")+IFERROR(IF(Z413="",0,Z413),"0")+IFERROR(IF(Z414="",0,Z414),"0")</f>
        <v>0</v>
      </c>
      <c r="AA415" s="548"/>
      <c r="AB415" s="548"/>
      <c r="AC415" s="548"/>
    </row>
    <row r="416" spans="1:68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3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0</v>
      </c>
      <c r="Y416" s="547">
        <f>IFERROR(SUM(Y411:Y414),"0")</f>
        <v>0</v>
      </c>
      <c r="Z416" s="37"/>
      <c r="AA416" s="548"/>
      <c r="AB416" s="548"/>
      <c r="AC416" s="548"/>
    </row>
    <row r="417" spans="1:68" ht="16.5" customHeight="1" x14ac:dyDescent="0.25">
      <c r="A417" s="567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2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3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3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customHeight="1" x14ac:dyDescent="0.25">
      <c r="A422" s="567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2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3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3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customHeight="1" x14ac:dyDescent="0.2">
      <c r="A427" s="605" t="s">
        <v>646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customHeight="1" x14ac:dyDescent="0.25">
      <c r="A428" s="567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0</v>
      </c>
      <c r="Y430" s="546">
        <f t="shared" ref="Y430:Y441" si="48">IFERROR(IF(X430="",0,CEILING((X430/$H430),1)*$H430),"")</f>
        <v>0</v>
      </c>
      <c r="Z430" s="36" t="str">
        <f t="shared" ref="Z430:Z436" si="49">IFERROR(IF(Y430=0,"",ROUNDUP(Y430/H430,0)*0.01196),"")</f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0</v>
      </c>
      <c r="BN430" s="64">
        <f t="shared" ref="BN430:BN441" si="51">IFERROR(Y430*I430/H430,"0")</f>
        <v>0</v>
      </c>
      <c r="BO430" s="64">
        <f t="shared" ref="BO430:BO441" si="52">IFERROR(1/J430*(X430/H430),"0")</f>
        <v>0</v>
      </c>
      <c r="BP430" s="64">
        <f t="shared" ref="BP430:BP441" si="53">IFERROR(1/J430*(Y430/H430),"0")</f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0</v>
      </c>
      <c r="Y432" s="546">
        <f t="shared" si="48"/>
        <v>0</v>
      </c>
      <c r="Z432" s="36" t="str">
        <f t="shared" si="49"/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0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36</v>
      </c>
      <c r="Y435" s="546">
        <f t="shared" si="48"/>
        <v>36.96</v>
      </c>
      <c r="Z435" s="36">
        <f t="shared" si="49"/>
        <v>8.3720000000000003E-2</v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38.454545454545453</v>
      </c>
      <c r="BN435" s="64">
        <f t="shared" si="51"/>
        <v>39.479999999999997</v>
      </c>
      <c r="BO435" s="64">
        <f t="shared" si="52"/>
        <v>6.555944055944056E-2</v>
      </c>
      <c r="BP435" s="64">
        <f t="shared" si="53"/>
        <v>6.7307692307692318E-2</v>
      </c>
    </row>
    <row r="436" spans="1:68" ht="16.5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8</v>
      </c>
      <c r="Y438" s="546">
        <f t="shared" si="48"/>
        <v>9.6</v>
      </c>
      <c r="Z438" s="36">
        <f>IFERROR(IF(Y438=0,"",ROUNDUP(Y438/H438,0)*0.00902),"")</f>
        <v>1.804E-2</v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11.55</v>
      </c>
      <c r="BN438" s="64">
        <f t="shared" si="51"/>
        <v>13.86</v>
      </c>
      <c r="BO438" s="64">
        <f t="shared" si="52"/>
        <v>1.2626262626262628E-2</v>
      </c>
      <c r="BP438" s="64">
        <f t="shared" si="53"/>
        <v>1.5151515151515152E-2</v>
      </c>
    </row>
    <row r="439" spans="1:68" ht="27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2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3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8.4848484848484844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9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0.10176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3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44</v>
      </c>
      <c r="Y443" s="547">
        <f>IFERROR(SUM(Y430:Y441),"0")</f>
        <v>46.56</v>
      </c>
      <c r="Z443" s="37"/>
      <c r="AA443" s="548"/>
      <c r="AB443" s="548"/>
      <c r="AC443" s="548"/>
    </row>
    <row r="444" spans="1:68" ht="14.25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10</v>
      </c>
      <c r="Y445" s="546">
        <f>IFERROR(IF(X445="",0,CEILING((X445/$H445),1)*$H445),"")</f>
        <v>10.56</v>
      </c>
      <c r="Z445" s="36">
        <f>IFERROR(IF(Y445=0,"",ROUNDUP(Y445/H445,0)*0.01196),"")</f>
        <v>2.392E-2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10.681818181818182</v>
      </c>
      <c r="BN445" s="64">
        <f>IFERROR(Y445*I445/H445,"0")</f>
        <v>11.28</v>
      </c>
      <c r="BO445" s="64">
        <f>IFERROR(1/J445*(X445/H445),"0")</f>
        <v>1.8210955710955712E-2</v>
      </c>
      <c r="BP445" s="64">
        <f>IFERROR(1/J445*(Y445/H445),"0")</f>
        <v>1.9230769230769232E-2</v>
      </c>
    </row>
    <row r="446" spans="1:68" ht="16.5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2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3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1.8939393939393938</v>
      </c>
      <c r="Y448" s="547">
        <f>IFERROR(Y445/H445,"0")+IFERROR(Y446/H446,"0")+IFERROR(Y447/H447,"0")</f>
        <v>2</v>
      </c>
      <c r="Z448" s="547">
        <f>IFERROR(IF(Z445="",0,Z445),"0")+IFERROR(IF(Z446="",0,Z446),"0")+IFERROR(IF(Z447="",0,Z447),"0")</f>
        <v>2.392E-2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3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10</v>
      </c>
      <c r="Y449" s="547">
        <f>IFERROR(SUM(Y445:Y447),"0")</f>
        <v>10.56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72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37</v>
      </c>
      <c r="Y451" s="546">
        <f t="shared" ref="Y451:Y456" si="54">IFERROR(IF(X451="",0,CEILING((X451/$H451),1)*$H451),"")</f>
        <v>42.24</v>
      </c>
      <c r="Z451" s="36">
        <f>IFERROR(IF(Y451=0,"",ROUNDUP(Y451/H451,0)*0.01196),"")</f>
        <v>9.5680000000000001E-2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39.522727272727266</v>
      </c>
      <c r="BN451" s="64">
        <f t="shared" ref="BN451:BN456" si="56">IFERROR(Y451*I451/H451,"0")</f>
        <v>45.12</v>
      </c>
      <c r="BO451" s="64">
        <f t="shared" ref="BO451:BO456" si="57">IFERROR(1/J451*(X451/H451),"0")</f>
        <v>6.7380536130536128E-2</v>
      </c>
      <c r="BP451" s="64">
        <f t="shared" ref="BP451:BP456" si="58">IFERROR(1/J451*(Y451/H451),"0")</f>
        <v>7.6923076923076927E-2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39</v>
      </c>
      <c r="Y452" s="546">
        <f t="shared" si="54"/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41.659090909090907</v>
      </c>
      <c r="BN452" s="64">
        <f t="shared" si="56"/>
        <v>45.12</v>
      </c>
      <c r="BO452" s="64">
        <f t="shared" si="57"/>
        <v>7.1022727272727265E-2</v>
      </c>
      <c r="BP452" s="64">
        <f t="shared" si="58"/>
        <v>7.6923076923076927E-2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34</v>
      </c>
      <c r="Y453" s="546">
        <f t="shared" si="54"/>
        <v>36.96</v>
      </c>
      <c r="Z453" s="36">
        <f>IFERROR(IF(Y453=0,"",ROUNDUP(Y453/H453,0)*0.01196),"")</f>
        <v>8.3720000000000003E-2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36.318181818181813</v>
      </c>
      <c r="BN453" s="64">
        <f t="shared" si="56"/>
        <v>39.479999999999997</v>
      </c>
      <c r="BO453" s="64">
        <f t="shared" si="57"/>
        <v>6.1917249417249423E-2</v>
      </c>
      <c r="BP453" s="64">
        <f t="shared" si="58"/>
        <v>6.7307692307692318E-2</v>
      </c>
    </row>
    <row r="454" spans="1:68" ht="27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9</v>
      </c>
      <c r="Y455" s="546">
        <f t="shared" si="54"/>
        <v>9.6</v>
      </c>
      <c r="Z455" s="36">
        <f>IFERROR(IF(Y455=0,"",ROUNDUP(Y455/H455,0)*0.00902),"")</f>
        <v>1.804E-2</v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12.543750000000001</v>
      </c>
      <c r="BN455" s="64">
        <f t="shared" si="56"/>
        <v>13.38</v>
      </c>
      <c r="BO455" s="64">
        <f t="shared" si="57"/>
        <v>1.4204545454545456E-2</v>
      </c>
      <c r="BP455" s="64">
        <f t="shared" si="58"/>
        <v>1.5151515151515152E-2</v>
      </c>
    </row>
    <row r="456" spans="1:68" ht="27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10</v>
      </c>
      <c r="Y456" s="546">
        <f t="shared" si="54"/>
        <v>14.399999999999999</v>
      </c>
      <c r="Z456" s="36">
        <f>IFERROR(IF(Y456=0,"",ROUNDUP(Y456/H456,0)*0.00902),"")</f>
        <v>2.7060000000000001E-2</v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13.937500000000002</v>
      </c>
      <c r="BN456" s="64">
        <f t="shared" si="56"/>
        <v>20.07</v>
      </c>
      <c r="BO456" s="64">
        <f t="shared" si="57"/>
        <v>1.5782828282828284E-2</v>
      </c>
      <c r="BP456" s="64">
        <f t="shared" si="58"/>
        <v>2.2727272727272728E-2</v>
      </c>
    </row>
    <row r="457" spans="1:68" x14ac:dyDescent="0.2">
      <c r="A457" s="572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3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24.791666666666664</v>
      </c>
      <c r="Y457" s="547">
        <f>IFERROR(Y451/H451,"0")+IFERROR(Y452/H452,"0")+IFERROR(Y453/H453,"0")+IFERROR(Y454/H454,"0")+IFERROR(Y455/H455,"0")+IFERROR(Y456/H456,"0")</f>
        <v>28</v>
      </c>
      <c r="Z457" s="547">
        <f>IFERROR(IF(Z451="",0,Z451),"0")+IFERROR(IF(Z452="",0,Z452),"0")+IFERROR(IF(Z453="",0,Z453),"0")+IFERROR(IF(Z454="",0,Z454),"0")+IFERROR(IF(Z455="",0,Z455),"0")+IFERROR(IF(Z456="",0,Z456),"0")</f>
        <v>0.32018000000000002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3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129</v>
      </c>
      <c r="Y458" s="547">
        <f>IFERROR(SUM(Y451:Y456),"0")</f>
        <v>145.44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2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3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3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5" t="s">
        <v>710</v>
      </c>
      <c r="B465" s="606"/>
      <c r="C465" s="606"/>
      <c r="D465" s="606"/>
      <c r="E465" s="606"/>
      <c r="F465" s="606"/>
      <c r="G465" s="606"/>
      <c r="H465" s="606"/>
      <c r="I465" s="606"/>
      <c r="J465" s="606"/>
      <c r="K465" s="606"/>
      <c r="L465" s="606"/>
      <c r="M465" s="606"/>
      <c r="N465" s="606"/>
      <c r="O465" s="606"/>
      <c r="P465" s="606"/>
      <c r="Q465" s="606"/>
      <c r="R465" s="606"/>
      <c r="S465" s="606"/>
      <c r="T465" s="606"/>
      <c r="U465" s="606"/>
      <c r="V465" s="606"/>
      <c r="W465" s="606"/>
      <c r="X465" s="606"/>
      <c r="Y465" s="606"/>
      <c r="Z465" s="606"/>
      <c r="AA465" s="48"/>
      <c r="AB465" s="48"/>
      <c r="AC465" s="48"/>
    </row>
    <row r="466" spans="1:68" ht="16.5" customHeight="1" x14ac:dyDescent="0.25">
      <c r="A466" s="567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2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3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3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9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628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2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3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3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72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3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3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4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72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3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3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2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3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3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67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2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3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3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80"/>
      <c r="P499" s="590" t="s">
        <v>752</v>
      </c>
      <c r="Q499" s="591"/>
      <c r="R499" s="591"/>
      <c r="S499" s="591"/>
      <c r="T499" s="591"/>
      <c r="U499" s="591"/>
      <c r="V499" s="592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9095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9251.1000000000022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80"/>
      <c r="P500" s="590" t="s">
        <v>753</v>
      </c>
      <c r="Q500" s="591"/>
      <c r="R500" s="591"/>
      <c r="S500" s="591"/>
      <c r="T500" s="591"/>
      <c r="U500" s="591"/>
      <c r="V500" s="592"/>
      <c r="W500" s="37" t="s">
        <v>68</v>
      </c>
      <c r="X500" s="547">
        <f>IFERROR(SUM(BM22:BM496),"0")</f>
        <v>9652.1452706215387</v>
      </c>
      <c r="Y500" s="547">
        <f>IFERROR(SUM(BN22:BN496),"0")</f>
        <v>9819.4130000000005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80"/>
      <c r="P501" s="590" t="s">
        <v>754</v>
      </c>
      <c r="Q501" s="591"/>
      <c r="R501" s="591"/>
      <c r="S501" s="591"/>
      <c r="T501" s="591"/>
      <c r="U501" s="591"/>
      <c r="V501" s="592"/>
      <c r="W501" s="37" t="s">
        <v>755</v>
      </c>
      <c r="X501" s="38">
        <f>ROUNDUP(SUM(BO22:BO496),0)</f>
        <v>17</v>
      </c>
      <c r="Y501" s="38">
        <f>ROUNDUP(SUM(BP22:BP496),0)</f>
        <v>17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80"/>
      <c r="P502" s="590" t="s">
        <v>756</v>
      </c>
      <c r="Q502" s="591"/>
      <c r="R502" s="591"/>
      <c r="S502" s="591"/>
      <c r="T502" s="591"/>
      <c r="U502" s="591"/>
      <c r="V502" s="592"/>
      <c r="W502" s="37" t="s">
        <v>68</v>
      </c>
      <c r="X502" s="547">
        <f>GrossWeightTotal+PalletQtyTotal*25</f>
        <v>10077.145270621539</v>
      </c>
      <c r="Y502" s="547">
        <f>GrossWeightTotalR+PalletQtyTotalR*25</f>
        <v>10244.413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80"/>
      <c r="P503" s="590" t="s">
        <v>757</v>
      </c>
      <c r="Q503" s="591"/>
      <c r="R503" s="591"/>
      <c r="S503" s="591"/>
      <c r="T503" s="591"/>
      <c r="U503" s="591"/>
      <c r="V503" s="592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1705.50068260534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1734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80"/>
      <c r="P504" s="590" t="s">
        <v>758</v>
      </c>
      <c r="Q504" s="591"/>
      <c r="R504" s="591"/>
      <c r="S504" s="591"/>
      <c r="T504" s="591"/>
      <c r="U504" s="591"/>
      <c r="V504" s="592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19.882280000000005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7"/>
      <c r="E506" s="647"/>
      <c r="F506" s="647"/>
      <c r="G506" s="647"/>
      <c r="H506" s="648"/>
      <c r="I506" s="560" t="s">
        <v>245</v>
      </c>
      <c r="J506" s="647"/>
      <c r="K506" s="647"/>
      <c r="L506" s="647"/>
      <c r="M506" s="647"/>
      <c r="N506" s="647"/>
      <c r="O506" s="647"/>
      <c r="P506" s="647"/>
      <c r="Q506" s="647"/>
      <c r="R506" s="647"/>
      <c r="S506" s="648"/>
      <c r="T506" s="560" t="s">
        <v>534</v>
      </c>
      <c r="U506" s="648"/>
      <c r="V506" s="560" t="s">
        <v>590</v>
      </c>
      <c r="W506" s="647"/>
      <c r="X506" s="647"/>
      <c r="Y506" s="648"/>
      <c r="Z506" s="542" t="s">
        <v>646</v>
      </c>
      <c r="AA506" s="560" t="s">
        <v>710</v>
      </c>
      <c r="AB506" s="648"/>
      <c r="AC506" s="52"/>
      <c r="AF506" s="543"/>
    </row>
    <row r="507" spans="1:32" ht="14.25" customHeight="1" thickTop="1" x14ac:dyDescent="0.2">
      <c r="A507" s="769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70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136.80000000000001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678.6</v>
      </c>
      <c r="E509" s="46">
        <f>IFERROR(Y86*1,"0")+IFERROR(Y87*1,"0")+IFERROR(Y88*1,"0")+IFERROR(Y92*1,"0")+IFERROR(Y93*1,"0")+IFERROR(Y94*1,"0")+IFERROR(Y95*1,"0")</f>
        <v>454.5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384.09</v>
      </c>
      <c r="G509" s="46">
        <f>IFERROR(Y125*1,"0")+IFERROR(Y126*1,"0")+IFERROR(Y130*1,"0")+IFERROR(Y131*1,"0")+IFERROR(Y135*1,"0")+IFERROR(Y136*1,"0")</f>
        <v>55.28</v>
      </c>
      <c r="H509" s="46">
        <f>IFERROR(Y141*1,"0")+IFERROR(Y142*1,"0")+IFERROR(Y146*1,"0")+IFERROR(Y147*1,"0")+IFERROR(Y148*1,"0")</f>
        <v>56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322.14000000000004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879.59999999999991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1.98</v>
      </c>
      <c r="L509" s="46">
        <f>IFERROR(Y249*1,"0")+IFERROR(Y250*1,"0")+IFERROR(Y251*1,"0")+IFERROR(Y252*1,"0")+IFERROR(Y253*1,"0")</f>
        <v>313.20000000000005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9.6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3499.6499999999996</v>
      </c>
      <c r="S509" s="46">
        <f>IFERROR(Y334*1,"0")+IFERROR(Y335*1,"0")+IFERROR(Y336*1,"0")</f>
        <v>226.8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1844</v>
      </c>
      <c r="U509" s="46">
        <f>IFERROR(Y367*1,"0")+IFERROR(Y368*1,"0")+IFERROR(Y369*1,"0")+IFERROR(Y373*1,"0")+IFERROR(Y377*1,"0")+IFERROR(Y378*1,"0")+IFERROR(Y382*1,"0")</f>
        <v>184.2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2.1</v>
      </c>
      <c r="W509" s="46">
        <f>IFERROR(Y407*1,"0")+IFERROR(Y411*1,"0")+IFERROR(Y412*1,"0")+IFERROR(Y413*1,"0")+IFERROR(Y414*1,"0")</f>
        <v>0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202.56000000000003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X17:X18"/>
    <mergeCell ref="P216:V21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D407:E407"/>
    <mergeCell ref="Q6:R6"/>
    <mergeCell ref="P493:V493"/>
    <mergeCell ref="D452:E452"/>
    <mergeCell ref="P371:V371"/>
    <mergeCell ref="D252:E252"/>
    <mergeCell ref="A112:Z112"/>
    <mergeCell ref="P137:V137"/>
    <mergeCell ref="A257:Z257"/>
    <mergeCell ref="P439:T439"/>
    <mergeCell ref="D249:E249"/>
    <mergeCell ref="P433:T433"/>
    <mergeCell ref="D170:E170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403:V403"/>
    <mergeCell ref="P117:V117"/>
    <mergeCell ref="D76:E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201:Z201"/>
    <mergeCell ref="P363:V363"/>
    <mergeCell ref="D310:E310"/>
    <mergeCell ref="A245:O246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P490:T490"/>
    <mergeCell ref="D292:E292"/>
    <mergeCell ref="P346:T346"/>
    <mergeCell ref="D227:E227"/>
    <mergeCell ref="A463:O464"/>
    <mergeCell ref="P262:V262"/>
    <mergeCell ref="P321:T321"/>
    <mergeCell ref="P125:T12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A467:Z467"/>
    <mergeCell ref="D288:E288"/>
    <mergeCell ref="P130:T130"/>
    <mergeCell ref="P421:V421"/>
    <mergeCell ref="A271:Z271"/>
    <mergeCell ref="D136:E136"/>
    <mergeCell ref="D434:E434"/>
    <mergeCell ref="P46:T46"/>
    <mergeCell ref="P282:T282"/>
    <mergeCell ref="D154:E154"/>
    <mergeCell ref="D225:E225"/>
    <mergeCell ref="D461:E461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D446:E446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P404:V404"/>
    <mergeCell ref="A351:Z351"/>
    <mergeCell ref="P327:T327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P87:T87"/>
    <mergeCell ref="P451:T451"/>
    <mergeCell ref="P449:V449"/>
    <mergeCell ref="D335:E335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162:E162"/>
    <mergeCell ref="A69:O70"/>
    <mergeCell ref="D460:E460"/>
    <mergeCell ref="D327:E327"/>
    <mergeCell ref="P210:T21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380:V380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D390:E390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194:T194"/>
    <mergeCell ref="P250:T250"/>
    <mergeCell ref="D329:E329"/>
    <mergeCell ref="A167:O168"/>
    <mergeCell ref="D158:E158"/>
    <mergeCell ref="D147:E147"/>
    <mergeCell ref="D87:E87"/>
    <mergeCell ref="D445:E445"/>
    <mergeCell ref="P402:T402"/>
    <mergeCell ref="D301:E301"/>
    <mergeCell ref="P116:T116"/>
    <mergeCell ref="A376:Z376"/>
    <mergeCell ref="A233:O234"/>
    <mergeCell ref="I506:S506"/>
    <mergeCell ref="D224:E224"/>
    <mergeCell ref="A398:O399"/>
    <mergeCell ref="P401:T401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419:T419"/>
    <mergeCell ref="P399:V399"/>
    <mergeCell ref="D316:E316"/>
    <mergeCell ref="P273:T273"/>
    <mergeCell ref="A218:Z218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2025-10-14T10:45:55Z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