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211269F-77D8-45BE-BBBB-E8CF293FB5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09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5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3" i="1" s="1"/>
  <c r="BO22" i="1"/>
  <c r="X501" i="1" s="1"/>
  <c r="BM22" i="1"/>
  <c r="X500" i="1" s="1"/>
  <c r="X502" i="1" s="1"/>
  <c r="Y22" i="1"/>
  <c r="B509" i="1" s="1"/>
  <c r="P22" i="1"/>
  <c r="H10" i="1"/>
  <c r="A9" i="1"/>
  <c r="F10" i="1" s="1"/>
  <c r="D7" i="1"/>
  <c r="Q6" i="1"/>
  <c r="P2" i="1"/>
  <c r="Z117" i="1" l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Z96" i="1" s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59" i="1"/>
  <c r="BN159" i="1"/>
  <c r="Z159" i="1"/>
  <c r="BP163" i="1"/>
  <c r="BN163" i="1"/>
  <c r="Z163" i="1"/>
  <c r="Y167" i="1"/>
  <c r="Z173" i="1"/>
  <c r="BP171" i="1"/>
  <c r="BN171" i="1"/>
  <c r="Z171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Z254" i="1" s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Z269" i="1" s="1"/>
  <c r="O509" i="1"/>
  <c r="Y269" i="1"/>
  <c r="Z349" i="1"/>
  <c r="BP343" i="1"/>
  <c r="BN343" i="1"/>
  <c r="Z343" i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Z149" i="1" s="1"/>
  <c r="Y168" i="1"/>
  <c r="BP161" i="1"/>
  <c r="BN161" i="1"/>
  <c r="Z161" i="1"/>
  <c r="Z167" i="1" s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Z330" i="1" s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Z245" i="1" s="1"/>
  <c r="BP251" i="1"/>
  <c r="BN251" i="1"/>
  <c r="Z251" i="1"/>
  <c r="BP259" i="1"/>
  <c r="BN259" i="1"/>
  <c r="Z259" i="1"/>
  <c r="Y270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Z324" i="1"/>
  <c r="BP322" i="1"/>
  <c r="BN322" i="1"/>
  <c r="Z322" i="1"/>
  <c r="Y331" i="1"/>
  <c r="BP335" i="1"/>
  <c r="BN335" i="1"/>
  <c r="Z335" i="1"/>
  <c r="Z337" i="1" s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Z448" i="1" s="1"/>
  <c r="BP453" i="1"/>
  <c r="BN453" i="1"/>
  <c r="Z453" i="1"/>
  <c r="BP461" i="1"/>
  <c r="BN461" i="1"/>
  <c r="Z461" i="1"/>
  <c r="Z463" i="1" s="1"/>
  <c r="Y472" i="1"/>
  <c r="BP471" i="1"/>
  <c r="BN471" i="1"/>
  <c r="Z471" i="1"/>
  <c r="Z472" i="1" s="1"/>
  <c r="Y479" i="1"/>
  <c r="BP475" i="1"/>
  <c r="BN475" i="1"/>
  <c r="Z475" i="1"/>
  <c r="Z478" i="1" s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457" i="1" l="1"/>
  <c r="Z442" i="1"/>
  <c r="Y501" i="1"/>
  <c r="Z229" i="1"/>
  <c r="Z370" i="1"/>
  <c r="Z317" i="1"/>
  <c r="Z311" i="1"/>
  <c r="Z216" i="1"/>
  <c r="Z211" i="1"/>
  <c r="Z43" i="1"/>
  <c r="Z31" i="1"/>
  <c r="Z504" i="1" s="1"/>
  <c r="Y503" i="1"/>
  <c r="Y500" i="1"/>
  <c r="Y502" i="1" s="1"/>
  <c r="Z262" i="1"/>
  <c r="Y499" i="1"/>
</calcChain>
</file>

<file path=xl/sharedStrings.xml><?xml version="1.0" encoding="utf-8"?>
<sst xmlns="http://schemas.openxmlformats.org/spreadsheetml/2006/main" count="2185" uniqueCount="791">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</sst>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6" zoomScaleNormal="100" zoomScaleSheetLayoutView="100" workbookViewId="0">
      <selection activeCell="Y505" sqref="Y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6" t="s">
        <v>0</v>
      </c>
      <c r="E1" s="580"/>
      <c r="F1" s="580"/>
      <c r="G1" s="12" t="s">
        <v>1</v>
      </c>
      <c r="H1" s="626" t="s">
        <v>2</v>
      </c>
      <c r="I1" s="580"/>
      <c r="J1" s="580"/>
      <c r="K1" s="580"/>
      <c r="L1" s="580"/>
      <c r="M1" s="580"/>
      <c r="N1" s="580"/>
      <c r="O1" s="580"/>
      <c r="P1" s="580"/>
      <c r="Q1" s="580"/>
      <c r="R1" s="579" t="s">
        <v>3</v>
      </c>
      <c r="S1" s="580"/>
      <c r="T1" s="5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6" t="s">
        <v>8</v>
      </c>
      <c r="B5" s="591"/>
      <c r="C5" s="592"/>
      <c r="D5" s="633"/>
      <c r="E5" s="634"/>
      <c r="F5" s="837" t="s">
        <v>9</v>
      </c>
      <c r="G5" s="592"/>
      <c r="H5" s="633"/>
      <c r="I5" s="781"/>
      <c r="J5" s="781"/>
      <c r="K5" s="781"/>
      <c r="L5" s="781"/>
      <c r="M5" s="634"/>
      <c r="N5" s="58"/>
      <c r="P5" s="24" t="s">
        <v>10</v>
      </c>
      <c r="Q5" s="852">
        <v>45946</v>
      </c>
      <c r="R5" s="674"/>
      <c r="T5" s="712" t="s">
        <v>11</v>
      </c>
      <c r="U5" s="680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76" t="s">
        <v>13</v>
      </c>
      <c r="B6" s="591"/>
      <c r="C6" s="592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80"/>
      <c r="V6" s="763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80"/>
      <c r="V7" s="764"/>
      <c r="W7" s="765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19"/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19</v>
      </c>
      <c r="Q8" s="683">
        <v>0.41666666666666669</v>
      </c>
      <c r="R8" s="611"/>
      <c r="T8" s="559"/>
      <c r="U8" s="680"/>
      <c r="V8" s="764"/>
      <c r="W8" s="765"/>
      <c r="AB8" s="51"/>
      <c r="AC8" s="51"/>
      <c r="AD8" s="51"/>
      <c r="AE8" s="51"/>
    </row>
    <row r="9" spans="1:32" s="539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92"/>
      <c r="E9" s="566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7"/>
      <c r="P9" s="26" t="s">
        <v>20</v>
      </c>
      <c r="Q9" s="671"/>
      <c r="R9" s="672"/>
      <c r="T9" s="559"/>
      <c r="U9" s="680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92"/>
      <c r="E10" s="566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9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06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83"/>
      <c r="R12" s="611"/>
      <c r="S12" s="23"/>
      <c r="U12" s="24"/>
      <c r="V12" s="580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6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4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700" t="s">
        <v>34</v>
      </c>
      <c r="Q15" s="580"/>
      <c r="R15" s="580"/>
      <c r="S15" s="580"/>
      <c r="T15" s="5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88" t="s">
        <v>37</v>
      </c>
      <c r="D17" s="593" t="s">
        <v>38</v>
      </c>
      <c r="E17" s="655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54"/>
      <c r="R17" s="654"/>
      <c r="S17" s="654"/>
      <c r="T17" s="655"/>
      <c r="U17" s="869" t="s">
        <v>50</v>
      </c>
      <c r="V17" s="592"/>
      <c r="W17" s="593" t="s">
        <v>51</v>
      </c>
      <c r="X17" s="593" t="s">
        <v>52</v>
      </c>
      <c r="Y17" s="867" t="s">
        <v>53</v>
      </c>
      <c r="Z17" s="779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56"/>
      <c r="E18" s="658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94"/>
      <c r="X18" s="594"/>
      <c r="Y18" s="868"/>
      <c r="Z18" s="780"/>
      <c r="AA18" s="758"/>
      <c r="AB18" s="758"/>
      <c r="AC18" s="758"/>
      <c r="AD18" s="834"/>
      <c r="AE18" s="835"/>
      <c r="AF18" s="836"/>
      <c r="AG18" s="66"/>
      <c r="BD18" s="65"/>
    </row>
    <row r="19" spans="1:68" ht="27.75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7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2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3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3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2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3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3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2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3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3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5" t="s">
        <v>96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7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120</v>
      </c>
      <c r="Y40" s="546">
        <f>IFERROR(IF(X40="",0,CEILING((X40/$H40),1)*$H40),"")</f>
        <v>129.60000000000002</v>
      </c>
      <c r="Z40" s="36">
        <f>IFERROR(IF(Y40=0,"",ROUNDUP(Y40/H40,0)*0.01898),"")</f>
        <v>0.22776000000000002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124.83333333333331</v>
      </c>
      <c r="BN40" s="64">
        <f>IFERROR(Y40*I40/H40,"0")</f>
        <v>134.82000000000002</v>
      </c>
      <c r="BO40" s="64">
        <f>IFERROR(1/J40*(X40/H40),"0")</f>
        <v>0.1736111111111111</v>
      </c>
      <c r="BP40" s="64">
        <f>IFERROR(1/J40*(Y40/H40),"0")</f>
        <v>0.18750000000000003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24</v>
      </c>
      <c r="Y41" s="546">
        <f>IFERROR(IF(X41="",0,CEILING((X41/$H41),1)*$H41),"")</f>
        <v>24</v>
      </c>
      <c r="Z41" s="36">
        <f>IFERROR(IF(Y41=0,"",ROUNDUP(Y41/H41,0)*0.00902),"")</f>
        <v>5.4120000000000001E-2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25.259999999999998</v>
      </c>
      <c r="BN41" s="64">
        <f>IFERROR(Y41*I41/H41,"0")</f>
        <v>25.259999999999998</v>
      </c>
      <c r="BO41" s="64">
        <f>IFERROR(1/J41*(X41/H41),"0")</f>
        <v>4.5454545454545456E-2</v>
      </c>
      <c r="BP41" s="64">
        <f>IFERROR(1/J41*(Y41/H41),"0")</f>
        <v>4.5454545454545456E-2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2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3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17.111111111111111</v>
      </c>
      <c r="Y43" s="547">
        <f>IFERROR(Y40/H40,"0")+IFERROR(Y41/H41,"0")+IFERROR(Y42/H42,"0")</f>
        <v>18</v>
      </c>
      <c r="Z43" s="547">
        <f>IFERROR(IF(Z40="",0,Z40),"0")+IFERROR(IF(Z41="",0,Z41),"0")+IFERROR(IF(Z42="",0,Z42),"0")</f>
        <v>0.28188000000000002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3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144</v>
      </c>
      <c r="Y44" s="547">
        <f>IFERROR(SUM(Y40:Y42),"0")</f>
        <v>153.60000000000002</v>
      </c>
      <c r="Z44" s="37"/>
      <c r="AA44" s="548"/>
      <c r="AB44" s="548"/>
      <c r="AC44" s="548"/>
    </row>
    <row r="45" spans="1:68" ht="14.25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2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3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3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7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100</v>
      </c>
      <c r="Y52" s="546">
        <f t="shared" si="0"/>
        <v>108</v>
      </c>
      <c r="Z52" s="36">
        <f>IFERROR(IF(Y52=0,"",ROUNDUP(Y52/H52,0)*0.01898),"")</f>
        <v>0.1898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104.02777777777777</v>
      </c>
      <c r="BN52" s="64">
        <f t="shared" si="2"/>
        <v>112.34999999999998</v>
      </c>
      <c r="BO52" s="64">
        <f t="shared" si="3"/>
        <v>0.14467592592592593</v>
      </c>
      <c r="BP52" s="64">
        <f t="shared" si="4"/>
        <v>0.15625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2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3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9.2592592592592595</v>
      </c>
      <c r="Y57" s="547">
        <f>IFERROR(Y51/H51,"0")+IFERROR(Y52/H52,"0")+IFERROR(Y53/H53,"0")+IFERROR(Y54/H54,"0")+IFERROR(Y55/H55,"0")+IFERROR(Y56/H56,"0")</f>
        <v>10</v>
      </c>
      <c r="Z57" s="547">
        <f>IFERROR(IF(Z51="",0,Z51),"0")+IFERROR(IF(Z52="",0,Z52),"0")+IFERROR(IF(Z53="",0,Z53),"0")+IFERROR(IF(Z54="",0,Z54),"0")+IFERROR(IF(Z55="",0,Z55),"0")+IFERROR(IF(Z56="",0,Z56),"0")</f>
        <v>0.1898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3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100</v>
      </c>
      <c r="Y58" s="547">
        <f>IFERROR(SUM(Y51:Y56),"0")</f>
        <v>108</v>
      </c>
      <c r="Z58" s="37"/>
      <c r="AA58" s="548"/>
      <c r="AB58" s="548"/>
      <c r="AC58" s="548"/>
    </row>
    <row r="59" spans="1:68" ht="14.25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250</v>
      </c>
      <c r="Y60" s="546">
        <f>IFERROR(IF(X60="",0,CEILING((X60/$H60),1)*$H60),"")</f>
        <v>259.20000000000005</v>
      </c>
      <c r="Z60" s="36">
        <f>IFERROR(IF(Y60=0,"",ROUNDUP(Y60/H60,0)*0.01898),"")</f>
        <v>0.45552000000000004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260.0694444444444</v>
      </c>
      <c r="BN60" s="64">
        <f>IFERROR(Y60*I60/H60,"0")</f>
        <v>269.64000000000004</v>
      </c>
      <c r="BO60" s="64">
        <f>IFERROR(1/J60*(X60/H60),"0")</f>
        <v>0.36168981481481477</v>
      </c>
      <c r="BP60" s="64">
        <f>IFERROR(1/J60*(Y60/H60),"0")</f>
        <v>0.37500000000000006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2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3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23.148148148148145</v>
      </c>
      <c r="Y63" s="547">
        <f>IFERROR(Y60/H60,"0")+IFERROR(Y61/H61,"0")+IFERROR(Y62/H62,"0")</f>
        <v>24.000000000000004</v>
      </c>
      <c r="Z63" s="547">
        <f>IFERROR(IF(Z60="",0,Z60),"0")+IFERROR(IF(Z61="",0,Z61),"0")+IFERROR(IF(Z62="",0,Z62),"0")</f>
        <v>0.45552000000000004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3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250</v>
      </c>
      <c r="Y64" s="547">
        <f>IFERROR(SUM(Y60:Y62),"0")</f>
        <v>259.20000000000005</v>
      </c>
      <c r="Z64" s="37"/>
      <c r="AA64" s="548"/>
      <c r="AB64" s="548"/>
      <c r="AC64" s="548"/>
    </row>
    <row r="65" spans="1:68" ht="14.25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2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3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3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2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3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3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2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3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3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7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2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3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3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4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2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3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3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7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2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3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3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2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3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3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60</v>
      </c>
      <c r="Y113" s="546">
        <f>IFERROR(IF(X113="",0,CEILING((X113/$H113),1)*$H113),"")</f>
        <v>64.8</v>
      </c>
      <c r="Z113" s="36">
        <f>IFERROR(IF(Y113=0,"",ROUNDUP(Y113/H113,0)*0.01898),"")</f>
        <v>0.15184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63.8</v>
      </c>
      <c r="BN113" s="64">
        <f>IFERROR(Y113*I113/H113,"0")</f>
        <v>68.903999999999996</v>
      </c>
      <c r="BO113" s="64">
        <f>IFERROR(1/J113*(X113/H113),"0")</f>
        <v>0.11574074074074074</v>
      </c>
      <c r="BP113" s="64">
        <f>IFERROR(1/J113*(Y113/H113),"0")</f>
        <v>0.125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2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3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7.4074074074074074</v>
      </c>
      <c r="Y117" s="547">
        <f>IFERROR(Y113/H113,"0")+IFERROR(Y114/H114,"0")+IFERROR(Y115/H115,"0")+IFERROR(Y116/H116,"0")</f>
        <v>8</v>
      </c>
      <c r="Z117" s="547">
        <f>IFERROR(IF(Z113="",0,Z113),"0")+IFERROR(IF(Z114="",0,Z114),"0")+IFERROR(IF(Z115="",0,Z115),"0")+IFERROR(IF(Z116="",0,Z116),"0")</f>
        <v>0.15184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3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60</v>
      </c>
      <c r="Y118" s="547">
        <f>IFERROR(SUM(Y113:Y116),"0")</f>
        <v>64.8</v>
      </c>
      <c r="Z118" s="37"/>
      <c r="AA118" s="548"/>
      <c r="AB118" s="548"/>
      <c r="AC118" s="548"/>
    </row>
    <row r="119" spans="1:68" ht="14.25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2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3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3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7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2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3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3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2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3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3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2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3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3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7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2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3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3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2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3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3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5" t="s">
        <v>245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7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2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3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3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2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3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3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72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3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3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2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3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3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7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2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3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3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2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3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3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2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3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3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2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3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3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72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3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3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7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9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72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3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3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72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3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3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2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72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3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3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9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2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3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3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customHeight="1" x14ac:dyDescent="0.25">
      <c r="A247" s="567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2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3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0</v>
      </c>
      <c r="Y254" s="547">
        <f>IFERROR(Y249/H249,"0")+IFERROR(Y250/H250,"0")+IFERROR(Y251/H251,"0")+IFERROR(Y252/H252,"0")+IFERROR(Y253/H253,"0")</f>
        <v>0</v>
      </c>
      <c r="Z254" s="547">
        <f>IFERROR(IF(Z249="",0,Z249),"0")+IFERROR(IF(Z250="",0,Z250),"0")+IFERROR(IF(Z251="",0,Z251),"0")+IFERROR(IF(Z252="",0,Z252),"0")+IFERROR(IF(Z253="",0,Z253),"0")</f>
        <v>0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3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0</v>
      </c>
      <c r="Y255" s="547">
        <f>IFERROR(SUM(Y249:Y253),"0")</f>
        <v>0</v>
      </c>
      <c r="Z255" s="37"/>
      <c r="AA255" s="548"/>
      <c r="AB255" s="548"/>
      <c r="AC255" s="548"/>
    </row>
    <row r="256" spans="1:68" ht="16.5" customHeight="1" x14ac:dyDescent="0.25">
      <c r="A256" s="567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9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50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72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3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3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customHeight="1" x14ac:dyDescent="0.25">
      <c r="A264" s="567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72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3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3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customHeight="1" x14ac:dyDescent="0.25">
      <c r="A271" s="567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72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3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3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72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3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3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customHeight="1" x14ac:dyDescent="0.25">
      <c r="A280" s="567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72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3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3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customHeight="1" x14ac:dyDescent="0.25">
      <c r="A285" s="567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140</v>
      </c>
      <c r="Y290" s="546">
        <f t="shared" si="27"/>
        <v>140.4</v>
      </c>
      <c r="Z290" s="36">
        <f>IFERROR(IF(Y290=0,"",ROUNDUP(Y290/H290,0)*0.01898),"")</f>
        <v>0.24674000000000001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145.63888888888886</v>
      </c>
      <c r="BN290" s="64">
        <f t="shared" si="29"/>
        <v>146.05499999999998</v>
      </c>
      <c r="BO290" s="64">
        <f t="shared" si="30"/>
        <v>0.20254629629629628</v>
      </c>
      <c r="BP290" s="64">
        <f t="shared" si="31"/>
        <v>0.203125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2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3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12.962962962962962</v>
      </c>
      <c r="Y293" s="547">
        <f>IFERROR(Y287/H287,"0")+IFERROR(Y288/H288,"0")+IFERROR(Y289/H289,"0")+IFERROR(Y290/H290,"0")+IFERROR(Y291/H291,"0")+IFERROR(Y292/H292,"0")</f>
        <v>13</v>
      </c>
      <c r="Z293" s="547">
        <f>IFERROR(IF(Z287="",0,Z287),"0")+IFERROR(IF(Z288="",0,Z288),"0")+IFERROR(IF(Z289="",0,Z289),"0")+IFERROR(IF(Z290="",0,Z290),"0")+IFERROR(IF(Z291="",0,Z291),"0")+IFERROR(IF(Z292="",0,Z292),"0")</f>
        <v>0.24674000000000001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3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140</v>
      </c>
      <c r="Y294" s="547">
        <f>IFERROR(SUM(Y287:Y292),"0")</f>
        <v>140.4</v>
      </c>
      <c r="Z294" s="37"/>
      <c r="AA294" s="548"/>
      <c r="AB294" s="548"/>
      <c r="AC294" s="548"/>
    </row>
    <row r="295" spans="1:68" ht="14.25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60</v>
      </c>
      <c r="Y296" s="546">
        <f t="shared" ref="Y296:Y302" si="32">IFERROR(IF(X296="",0,CEILING((X296/$H296),1)*$H296),"")</f>
        <v>63</v>
      </c>
      <c r="Z296" s="36">
        <f>IFERROR(IF(Y296=0,"",ROUNDUP(Y296/H296,0)*0.00902),"")</f>
        <v>0.1353</v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63.857142857142854</v>
      </c>
      <c r="BN296" s="64">
        <f t="shared" ref="BN296:BN302" si="34">IFERROR(Y296*I296/H296,"0")</f>
        <v>67.049999999999983</v>
      </c>
      <c r="BO296" s="64">
        <f t="shared" ref="BO296:BO302" si="35">IFERROR(1/J296*(X296/H296),"0")</f>
        <v>0.10822510822510822</v>
      </c>
      <c r="BP296" s="64">
        <f t="shared" ref="BP296:BP302" si="36">IFERROR(1/J296*(Y296/H296),"0")</f>
        <v>0.11363636363636365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200</v>
      </c>
      <c r="Y297" s="546">
        <f t="shared" si="32"/>
        <v>201.60000000000002</v>
      </c>
      <c r="Z297" s="36">
        <f>IFERROR(IF(Y297=0,"",ROUNDUP(Y297/H297,0)*0.00902),"")</f>
        <v>0.43296000000000001</v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212.85714285714286</v>
      </c>
      <c r="BN297" s="64">
        <f t="shared" si="34"/>
        <v>214.56</v>
      </c>
      <c r="BO297" s="64">
        <f t="shared" si="35"/>
        <v>0.36075036075036077</v>
      </c>
      <c r="BP297" s="64">
        <f t="shared" si="36"/>
        <v>0.36363636363636365</v>
      </c>
    </row>
    <row r="298" spans="1:68" ht="27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2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3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61.904761904761905</v>
      </c>
      <c r="Y303" s="547">
        <f>IFERROR(Y296/H296,"0")+IFERROR(Y297/H297,"0")+IFERROR(Y298/H298,"0")+IFERROR(Y299/H299,"0")+IFERROR(Y300/H300,"0")+IFERROR(Y301/H301,"0")+IFERROR(Y302/H302,"0")</f>
        <v>63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0.56825999999999999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3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260</v>
      </c>
      <c r="Y304" s="547">
        <f>IFERROR(SUM(Y296:Y302),"0")</f>
        <v>264.60000000000002</v>
      </c>
      <c r="Z304" s="37"/>
      <c r="AA304" s="548"/>
      <c r="AB304" s="548"/>
      <c r="AC304" s="548"/>
    </row>
    <row r="305" spans="1:68" ht="14.25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1000</v>
      </c>
      <c r="Y306" s="546">
        <f>IFERROR(IF(X306="",0,CEILING((X306/$H306),1)*$H306),"")</f>
        <v>1006.1999999999999</v>
      </c>
      <c r="Z306" s="36">
        <f>IFERROR(IF(Y306=0,"",ROUNDUP(Y306/H306,0)*0.01898),"")</f>
        <v>2.44842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1065.7692307692307</v>
      </c>
      <c r="BN306" s="64">
        <f>IFERROR(Y306*I306/H306,"0")</f>
        <v>1072.377</v>
      </c>
      <c r="BO306" s="64">
        <f>IFERROR(1/J306*(X306/H306),"0")</f>
        <v>2.0032051282051282</v>
      </c>
      <c r="BP306" s="64">
        <f>IFERROR(1/J306*(Y306/H306),"0")</f>
        <v>2.015625</v>
      </c>
    </row>
    <row r="307" spans="1:68" ht="27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2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3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128.2051282051282</v>
      </c>
      <c r="Y311" s="547">
        <f>IFERROR(Y306/H306,"0")+IFERROR(Y307/H307,"0")+IFERROR(Y308/H308,"0")+IFERROR(Y309/H309,"0")+IFERROR(Y310/H310,"0")</f>
        <v>129</v>
      </c>
      <c r="Z311" s="547">
        <f>IFERROR(IF(Z306="",0,Z306),"0")+IFERROR(IF(Z307="",0,Z307),"0")+IFERROR(IF(Z308="",0,Z308),"0")+IFERROR(IF(Z309="",0,Z309),"0")+IFERROR(IF(Z310="",0,Z310),"0")</f>
        <v>2.44842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3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1000</v>
      </c>
      <c r="Y312" s="547">
        <f>IFERROR(SUM(Y306:Y310),"0")</f>
        <v>1006.1999999999999</v>
      </c>
      <c r="Z312" s="37"/>
      <c r="AA312" s="548"/>
      <c r="AB312" s="548"/>
      <c r="AC312" s="548"/>
    </row>
    <row r="313" spans="1:68" ht="14.25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3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3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5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02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2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3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3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2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3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3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7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2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3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3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5" t="s">
        <v>534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customHeight="1" x14ac:dyDescent="0.25">
      <c r="A340" s="567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60</v>
      </c>
      <c r="Y342" s="546">
        <f t="shared" ref="Y342:Y348" si="37">IFERROR(IF(X342="",0,CEILING((X342/$H342),1)*$H342),"")</f>
        <v>60</v>
      </c>
      <c r="Z342" s="36">
        <f>IFERROR(IF(Y342=0,"",ROUNDUP(Y342/H342,0)*0.02175),"")</f>
        <v>8.6999999999999994E-2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61.92</v>
      </c>
      <c r="BN342" s="64">
        <f t="shared" ref="BN342:BN348" si="39">IFERROR(Y342*I342/H342,"0")</f>
        <v>61.92</v>
      </c>
      <c r="BO342" s="64">
        <f t="shared" ref="BO342:BO348" si="40">IFERROR(1/J342*(X342/H342),"0")</f>
        <v>8.3333333333333329E-2</v>
      </c>
      <c r="BP342" s="64">
        <f t="shared" ref="BP342:BP348" si="41">IFERROR(1/J342*(Y342/H342),"0")</f>
        <v>8.3333333333333329E-2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0</v>
      </c>
      <c r="Y343" s="546">
        <f t="shared" si="37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0</v>
      </c>
      <c r="BN343" s="64">
        <f t="shared" si="39"/>
        <v>0</v>
      </c>
      <c r="BO343" s="64">
        <f t="shared" si="40"/>
        <v>0</v>
      </c>
      <c r="BP343" s="64">
        <f t="shared" si="41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1000</v>
      </c>
      <c r="Y345" s="546">
        <f t="shared" si="37"/>
        <v>1005</v>
      </c>
      <c r="Z345" s="36">
        <f>IFERROR(IF(Y345=0,"",ROUNDUP(Y345/H345,0)*0.02175),"")</f>
        <v>1.4572499999999999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1032</v>
      </c>
      <c r="BN345" s="64">
        <f t="shared" si="39"/>
        <v>1037.1600000000001</v>
      </c>
      <c r="BO345" s="64">
        <f t="shared" si="40"/>
        <v>1.3888888888888888</v>
      </c>
      <c r="BP345" s="64">
        <f t="shared" si="41"/>
        <v>1.3958333333333333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2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3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70.666666666666671</v>
      </c>
      <c r="Y349" s="547">
        <f>IFERROR(Y342/H342,"0")+IFERROR(Y343/H343,"0")+IFERROR(Y344/H344,"0")+IFERROR(Y345/H345,"0")+IFERROR(Y346/H346,"0")+IFERROR(Y347/H347,"0")+IFERROR(Y348/H348,"0")</f>
        <v>71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1.5442499999999999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3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1060</v>
      </c>
      <c r="Y350" s="547">
        <f>IFERROR(SUM(Y342:Y348),"0")</f>
        <v>1065</v>
      </c>
      <c r="Z350" s="37"/>
      <c r="AA350" s="548"/>
      <c r="AB350" s="548"/>
      <c r="AC350" s="548"/>
    </row>
    <row r="351" spans="1:68" ht="14.25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700</v>
      </c>
      <c r="Y352" s="546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3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46.666666666666664</v>
      </c>
      <c r="Y354" s="547">
        <f>IFERROR(Y352/H352,"0")+IFERROR(Y353/H353,"0")</f>
        <v>47</v>
      </c>
      <c r="Z354" s="547">
        <f>IFERROR(IF(Z352="",0,Z352),"0")+IFERROR(IF(Z353="",0,Z353),"0")</f>
        <v>1.0222499999999999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3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700</v>
      </c>
      <c r="Y355" s="547">
        <f>IFERROR(SUM(Y352:Y353),"0")</f>
        <v>705</v>
      </c>
      <c r="Z355" s="37"/>
      <c r="AA355" s="548"/>
      <c r="AB355" s="548"/>
      <c r="AC355" s="548"/>
    </row>
    <row r="356" spans="1:68" ht="14.25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2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3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3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30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2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3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3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7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3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3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2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3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3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450</v>
      </c>
      <c r="Y377" s="546">
        <f>IFERROR(IF(X377="",0,CEILING((X377/$H377),1)*$H377),"")</f>
        <v>450</v>
      </c>
      <c r="Z377" s="36">
        <f>IFERROR(IF(Y377=0,"",ROUNDUP(Y377/H377,0)*0.01898),"")</f>
        <v>0.94900000000000007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475.95000000000005</v>
      </c>
      <c r="BN377" s="64">
        <f>IFERROR(Y377*I377/H377,"0")</f>
        <v>475.95000000000005</v>
      </c>
      <c r="BO377" s="64">
        <f>IFERROR(1/J377*(X377/H377),"0")</f>
        <v>0.78125</v>
      </c>
      <c r="BP377" s="64">
        <f>IFERROR(1/J377*(Y377/H377),"0")</f>
        <v>0.78125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3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50</v>
      </c>
      <c r="Y379" s="547">
        <f>IFERROR(Y377/H377,"0")+IFERROR(Y378/H378,"0")</f>
        <v>50</v>
      </c>
      <c r="Z379" s="547">
        <f>IFERROR(IF(Z377="",0,Z377),"0")+IFERROR(IF(Z378="",0,Z378),"0")</f>
        <v>0.94900000000000007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3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450</v>
      </c>
      <c r="Y380" s="547">
        <f>IFERROR(SUM(Y377:Y378),"0")</f>
        <v>450</v>
      </c>
      <c r="Z380" s="37"/>
      <c r="AA380" s="548"/>
      <c r="AB380" s="548"/>
      <c r="AC380" s="548"/>
    </row>
    <row r="381" spans="1:68" ht="14.25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2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3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3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customHeight="1" x14ac:dyDescent="0.2">
      <c r="A385" s="605" t="s">
        <v>590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customHeight="1" x14ac:dyDescent="0.25">
      <c r="A386" s="567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30</v>
      </c>
      <c r="Y391" s="546">
        <f t="shared" si="42"/>
        <v>32.400000000000006</v>
      </c>
      <c r="Z391" s="36">
        <f>IFERROR(IF(Y391=0,"",ROUNDUP(Y391/H391,0)*0.00902),"")</f>
        <v>5.4120000000000001E-2</v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31.166666666666668</v>
      </c>
      <c r="BN391" s="64">
        <f t="shared" si="44"/>
        <v>33.660000000000004</v>
      </c>
      <c r="BO391" s="64">
        <f t="shared" si="45"/>
        <v>4.208754208754209E-2</v>
      </c>
      <c r="BP391" s="64">
        <f t="shared" si="46"/>
        <v>4.5454545454545463E-2</v>
      </c>
    </row>
    <row r="392" spans="1:68" ht="27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2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3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5.5555555555555554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6.0000000000000009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5.4120000000000001E-2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3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30</v>
      </c>
      <c r="Y399" s="547">
        <f>IFERROR(SUM(Y388:Y397),"0")</f>
        <v>32.400000000000006</v>
      </c>
      <c r="Z399" s="37"/>
      <c r="AA399" s="548"/>
      <c r="AB399" s="548"/>
      <c r="AC399" s="548"/>
    </row>
    <row r="400" spans="1:68" ht="14.25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2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3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3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customHeight="1" x14ac:dyDescent="0.25">
      <c r="A405" s="567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2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3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3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50</v>
      </c>
      <c r="Y411" s="546">
        <f>IFERROR(IF(X411="",0,CEILING((X411/$H411),1)*$H411),"")</f>
        <v>54</v>
      </c>
      <c r="Z411" s="36">
        <f>IFERROR(IF(Y411=0,"",ROUNDUP(Y411/H411,0)*0.00902),"")</f>
        <v>9.0200000000000002E-2</v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51.944444444444443</v>
      </c>
      <c r="BN411" s="64">
        <f>IFERROR(Y411*I411/H411,"0")</f>
        <v>56.099999999999994</v>
      </c>
      <c r="BO411" s="64">
        <f>IFERROR(1/J411*(X411/H411),"0")</f>
        <v>7.0145903479236812E-2</v>
      </c>
      <c r="BP411" s="64">
        <f>IFERROR(1/J411*(Y411/H411),"0")</f>
        <v>7.575757575757576E-2</v>
      </c>
    </row>
    <row r="412" spans="1:68" ht="27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3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9.2592592592592595</v>
      </c>
      <c r="Y415" s="547">
        <f>IFERROR(Y411/H411,"0")+IFERROR(Y412/H412,"0")+IFERROR(Y413/H413,"0")+IFERROR(Y414/H414,"0")</f>
        <v>10</v>
      </c>
      <c r="Z415" s="547">
        <f>IFERROR(IF(Z411="",0,Z411),"0")+IFERROR(IF(Z412="",0,Z412),"0")+IFERROR(IF(Z413="",0,Z413),"0")+IFERROR(IF(Z414="",0,Z414),"0")</f>
        <v>9.0200000000000002E-2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3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50</v>
      </c>
      <c r="Y416" s="547">
        <f>IFERROR(SUM(Y411:Y414),"0")</f>
        <v>54</v>
      </c>
      <c r="Z416" s="37"/>
      <c r="AA416" s="548"/>
      <c r="AB416" s="548"/>
      <c r="AC416" s="548"/>
    </row>
    <row r="417" spans="1:68" ht="16.5" customHeight="1" x14ac:dyDescent="0.25">
      <c r="A417" s="567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2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3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3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customHeight="1" x14ac:dyDescent="0.25">
      <c r="A422" s="567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2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3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3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customHeight="1" x14ac:dyDescent="0.2">
      <c r="A427" s="605" t="s">
        <v>646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customHeight="1" x14ac:dyDescent="0.25">
      <c r="A428" s="567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120</v>
      </c>
      <c r="Y432" s="546">
        <f t="shared" si="48"/>
        <v>121.44000000000001</v>
      </c>
      <c r="Z432" s="36">
        <f t="shared" si="49"/>
        <v>0.27507999999999999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128.18181818181816</v>
      </c>
      <c r="BN432" s="64">
        <f t="shared" si="51"/>
        <v>129.72</v>
      </c>
      <c r="BO432" s="64">
        <f t="shared" si="52"/>
        <v>0.21853146853146854</v>
      </c>
      <c r="BP432" s="64">
        <f t="shared" si="53"/>
        <v>0.22115384615384617</v>
      </c>
    </row>
    <row r="433" spans="1:68" ht="27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0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110</v>
      </c>
      <c r="Y435" s="546">
        <f t="shared" si="48"/>
        <v>110.88000000000001</v>
      </c>
      <c r="Z435" s="36">
        <f t="shared" si="49"/>
        <v>0.25115999999999999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117.49999999999999</v>
      </c>
      <c r="BN435" s="64">
        <f t="shared" si="51"/>
        <v>118.44</v>
      </c>
      <c r="BO435" s="64">
        <f t="shared" si="52"/>
        <v>0.20032051282051283</v>
      </c>
      <c r="BP435" s="64">
        <f t="shared" si="53"/>
        <v>0.20192307692307693</v>
      </c>
    </row>
    <row r="436" spans="1:68" ht="16.5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2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3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43.560606060606062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44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0.52624000000000004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3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230</v>
      </c>
      <c r="Y443" s="547">
        <f>IFERROR(SUM(Y430:Y441),"0")</f>
        <v>232.32000000000002</v>
      </c>
      <c r="Z443" s="37"/>
      <c r="AA443" s="548"/>
      <c r="AB443" s="548"/>
      <c r="AC443" s="548"/>
    </row>
    <row r="444" spans="1:68" ht="14.25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400</v>
      </c>
      <c r="Y445" s="546">
        <f>IFERROR(IF(X445="",0,CEILING((X445/$H445),1)*$H445),"")</f>
        <v>401.28000000000003</v>
      </c>
      <c r="Z445" s="36">
        <f>IFERROR(IF(Y445=0,"",ROUNDUP(Y445/H445,0)*0.01196),"")</f>
        <v>0.90895999999999999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427.27272727272725</v>
      </c>
      <c r="BN445" s="64">
        <f>IFERROR(Y445*I445/H445,"0")</f>
        <v>428.64</v>
      </c>
      <c r="BO445" s="64">
        <f>IFERROR(1/J445*(X445/H445),"0")</f>
        <v>0.72843822843822836</v>
      </c>
      <c r="BP445" s="64">
        <f>IFERROR(1/J445*(Y445/H445),"0")</f>
        <v>0.73076923076923084</v>
      </c>
    </row>
    <row r="446" spans="1:68" ht="16.5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2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3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75.757575757575751</v>
      </c>
      <c r="Y448" s="547">
        <f>IFERROR(Y445/H445,"0")+IFERROR(Y446/H446,"0")+IFERROR(Y447/H447,"0")</f>
        <v>76</v>
      </c>
      <c r="Z448" s="547">
        <f>IFERROR(IF(Z445="",0,Z445),"0")+IFERROR(IF(Z446="",0,Z446),"0")+IFERROR(IF(Z447="",0,Z447),"0")</f>
        <v>0.90895999999999999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3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400</v>
      </c>
      <c r="Y449" s="547">
        <f>IFERROR(SUM(Y445:Y447),"0")</f>
        <v>401.28000000000003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7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40</v>
      </c>
      <c r="Y451" s="546">
        <f t="shared" ref="Y451:Y456" si="54">IFERROR(IF(X451="",0,CEILING((X451/$H451),1)*$H451),"")</f>
        <v>42.24</v>
      </c>
      <c r="Z451" s="36">
        <f>IFERROR(IF(Y451=0,"",ROUNDUP(Y451/H451,0)*0.01196),"")</f>
        <v>9.5680000000000001E-2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42.727272727272727</v>
      </c>
      <c r="BN451" s="64">
        <f t="shared" ref="BN451:BN456" si="56">IFERROR(Y451*I451/H451,"0")</f>
        <v>45.12</v>
      </c>
      <c r="BO451" s="64">
        <f t="shared" ref="BO451:BO456" si="57">IFERROR(1/J451*(X451/H451),"0")</f>
        <v>7.2843822843822847E-2</v>
      </c>
      <c r="BP451" s="64">
        <f t="shared" ref="BP451:BP456" si="58">IFERROR(1/J451*(Y451/H451),"0")</f>
        <v>7.6923076923076927E-2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110</v>
      </c>
      <c r="Y452" s="546">
        <f t="shared" si="54"/>
        <v>110.88000000000001</v>
      </c>
      <c r="Z452" s="36">
        <f>IFERROR(IF(Y452=0,"",ROUNDUP(Y452/H452,0)*0.01196),"")</f>
        <v>0.25115999999999999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117.49999999999999</v>
      </c>
      <c r="BN452" s="64">
        <f t="shared" si="56"/>
        <v>118.44</v>
      </c>
      <c r="BO452" s="64">
        <f t="shared" si="57"/>
        <v>0.20032051282051283</v>
      </c>
      <c r="BP452" s="64">
        <f t="shared" si="58"/>
        <v>0.20192307692307693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0</v>
      </c>
      <c r="Y453" s="546">
        <f t="shared" si="54"/>
        <v>0</v>
      </c>
      <c r="Z453" s="36" t="str">
        <f>IFERROR(IF(Y453=0,"",ROUNDUP(Y453/H453,0)*0.01196),"")</f>
        <v/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2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3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28.409090909090907</v>
      </c>
      <c r="Y457" s="547">
        <f>IFERROR(Y451/H451,"0")+IFERROR(Y452/H452,"0")+IFERROR(Y453/H453,"0")+IFERROR(Y454/H454,"0")+IFERROR(Y455/H455,"0")+IFERROR(Y456/H456,"0")</f>
        <v>29</v>
      </c>
      <c r="Z457" s="547">
        <f>IFERROR(IF(Z451="",0,Z451),"0")+IFERROR(IF(Z452="",0,Z452),"0")+IFERROR(IF(Z453="",0,Z453),"0")+IFERROR(IF(Z454="",0,Z454),"0")+IFERROR(IF(Z455="",0,Z455),"0")+IFERROR(IF(Z456="",0,Z456),"0")</f>
        <v>0.34683999999999998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3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150</v>
      </c>
      <c r="Y458" s="547">
        <f>IFERROR(SUM(Y451:Y456),"0")</f>
        <v>153.12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2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3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3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5" t="s">
        <v>710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customHeight="1" x14ac:dyDescent="0.25">
      <c r="A466" s="567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300</v>
      </c>
      <c r="Y470" s="546">
        <f>IFERROR(IF(X470="",0,CEILING((X470/$H470),1)*$H470),"")</f>
        <v>300</v>
      </c>
      <c r="Z470" s="36">
        <f>IFERROR(IF(Y470=0,"",ROUNDUP(Y470/H470,0)*0.01898),"")</f>
        <v>0.47450000000000003</v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310.875</v>
      </c>
      <c r="BN470" s="64">
        <f>IFERROR(Y470*I470/H470,"0")</f>
        <v>310.875</v>
      </c>
      <c r="BO470" s="64">
        <f>IFERROR(1/J470*(X470/H470),"0")</f>
        <v>0.390625</v>
      </c>
      <c r="BP470" s="64">
        <f>IFERROR(1/J470*(Y470/H470),"0")</f>
        <v>0.390625</v>
      </c>
    </row>
    <row r="471" spans="1:68" ht="27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2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3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25</v>
      </c>
      <c r="Y472" s="547">
        <f>IFERROR(Y468/H468,"0")+IFERROR(Y469/H469,"0")+IFERROR(Y470/H470,"0")+IFERROR(Y471/H471,"0")</f>
        <v>25</v>
      </c>
      <c r="Z472" s="547">
        <f>IFERROR(IF(Z468="",0,Z468),"0")+IFERROR(IF(Z469="",0,Z469),"0")+IFERROR(IF(Z470="",0,Z470),"0")+IFERROR(IF(Z471="",0,Z471),"0")</f>
        <v>0.47450000000000003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3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300</v>
      </c>
      <c r="Y473" s="547">
        <f>IFERROR(SUM(Y468:Y471),"0")</f>
        <v>300</v>
      </c>
      <c r="Z473" s="37"/>
      <c r="AA473" s="548"/>
      <c r="AB473" s="548"/>
      <c r="AC473" s="548"/>
    </row>
    <row r="474" spans="1:68" ht="14.25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9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628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2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3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3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50</v>
      </c>
      <c r="Y482" s="546">
        <f>IFERROR(IF(X482="",0,CEILING((X482/$H482),1)*$H482),"")</f>
        <v>50.400000000000006</v>
      </c>
      <c r="Z482" s="36">
        <f>IFERROR(IF(Y482=0,"",ROUNDUP(Y482/H482,0)*0.00902),"")</f>
        <v>0.10824</v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53.214285714285715</v>
      </c>
      <c r="BN482" s="64">
        <f>IFERROR(Y482*I482/H482,"0")</f>
        <v>53.64</v>
      </c>
      <c r="BO482" s="64">
        <f>IFERROR(1/J482*(X482/H482),"0")</f>
        <v>9.0187590187590191E-2</v>
      </c>
      <c r="BP482" s="64">
        <f>IFERROR(1/J482*(Y482/H482),"0")</f>
        <v>9.0909090909090912E-2</v>
      </c>
    </row>
    <row r="483" spans="1:68" x14ac:dyDescent="0.2">
      <c r="A483" s="572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3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11.904761904761905</v>
      </c>
      <c r="Y483" s="547">
        <f>IFERROR(Y481/H481,"0")+IFERROR(Y482/H482,"0")</f>
        <v>12</v>
      </c>
      <c r="Z483" s="547">
        <f>IFERROR(IF(Z481="",0,Z481),"0")+IFERROR(IF(Z482="",0,Z482),"0")</f>
        <v>0.10824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3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50</v>
      </c>
      <c r="Y484" s="547">
        <f>IFERROR(SUM(Y481:Y482),"0")</f>
        <v>50.400000000000006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16</v>
      </c>
      <c r="Y486" s="546">
        <f>IFERROR(IF(X486="",0,CEILING((X486/$H486),1)*$H486),"")</f>
        <v>18</v>
      </c>
      <c r="Z486" s="36">
        <f>IFERROR(IF(Y486=0,"",ROUNDUP(Y486/H486,0)*0.01898),"")</f>
        <v>3.7960000000000001E-2</v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16.922666666666668</v>
      </c>
      <c r="BN486" s="64">
        <f>IFERROR(Y486*I486/H486,"0")</f>
        <v>19.038</v>
      </c>
      <c r="BO486" s="64">
        <f>IFERROR(1/J486*(X486/H486),"0")</f>
        <v>2.7777777777777776E-2</v>
      </c>
      <c r="BP486" s="64">
        <f>IFERROR(1/J486*(Y486/H486),"0")</f>
        <v>3.125E-2</v>
      </c>
    </row>
    <row r="487" spans="1:68" x14ac:dyDescent="0.2">
      <c r="A487" s="572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3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1.7777777777777777</v>
      </c>
      <c r="Y487" s="547">
        <f>IFERROR(Y486/H486,"0")</f>
        <v>2</v>
      </c>
      <c r="Z487" s="547">
        <f>IFERROR(IF(Z486="",0,Z486),"0")</f>
        <v>3.7960000000000001E-2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3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16</v>
      </c>
      <c r="Y488" s="547">
        <f>IFERROR(SUM(Y486:Y486),"0")</f>
        <v>18</v>
      </c>
      <c r="Z488" s="37"/>
      <c r="AA488" s="548"/>
      <c r="AB488" s="548"/>
      <c r="AC488" s="548"/>
    </row>
    <row r="489" spans="1:68" ht="14.25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2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3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3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67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2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3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3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80"/>
      <c r="P499" s="590" t="s">
        <v>752</v>
      </c>
      <c r="Q499" s="591"/>
      <c r="R499" s="591"/>
      <c r="S499" s="591"/>
      <c r="T499" s="591"/>
      <c r="U499" s="591"/>
      <c r="V499" s="592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5390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5458.3199999999988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80"/>
      <c r="P500" s="590" t="s">
        <v>753</v>
      </c>
      <c r="Q500" s="591"/>
      <c r="R500" s="591"/>
      <c r="S500" s="591"/>
      <c r="T500" s="591"/>
      <c r="U500" s="591"/>
      <c r="V500" s="592"/>
      <c r="W500" s="37" t="s">
        <v>68</v>
      </c>
      <c r="X500" s="547">
        <f>IFERROR(SUM(BM22:BM496),"0")</f>
        <v>5655.687842601842</v>
      </c>
      <c r="Y500" s="547">
        <f>IFERROR(SUM(BN22:BN496),"0")</f>
        <v>5727.2789999999995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80"/>
      <c r="P501" s="590" t="s">
        <v>754</v>
      </c>
      <c r="Q501" s="591"/>
      <c r="R501" s="591"/>
      <c r="S501" s="591"/>
      <c r="T501" s="591"/>
      <c r="U501" s="591"/>
      <c r="V501" s="592"/>
      <c r="W501" s="37" t="s">
        <v>755</v>
      </c>
      <c r="X501" s="38">
        <f>ROUNDUP(SUM(BO22:BO496),0)</f>
        <v>9</v>
      </c>
      <c r="Y501" s="38">
        <f>ROUNDUP(SUM(BP22:BP496),0)</f>
        <v>9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80"/>
      <c r="P502" s="590" t="s">
        <v>756</v>
      </c>
      <c r="Q502" s="591"/>
      <c r="R502" s="591"/>
      <c r="S502" s="591"/>
      <c r="T502" s="591"/>
      <c r="U502" s="591"/>
      <c r="V502" s="592"/>
      <c r="W502" s="37" t="s">
        <v>68</v>
      </c>
      <c r="X502" s="547">
        <f>GrossWeightTotal+PalletQtyTotal*25</f>
        <v>5880.687842601842</v>
      </c>
      <c r="Y502" s="547">
        <f>GrossWeightTotalR+PalletQtyTotalR*25</f>
        <v>5952.2789999999995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80"/>
      <c r="P503" s="590" t="s">
        <v>757</v>
      </c>
      <c r="Q503" s="591"/>
      <c r="R503" s="591"/>
      <c r="S503" s="591"/>
      <c r="T503" s="591"/>
      <c r="U503" s="591"/>
      <c r="V503" s="592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628.55673955673967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637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80"/>
      <c r="P504" s="590" t="s">
        <v>758</v>
      </c>
      <c r="Q504" s="591"/>
      <c r="R504" s="591"/>
      <c r="S504" s="591"/>
      <c r="T504" s="591"/>
      <c r="U504" s="591"/>
      <c r="V504" s="592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10.40502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7"/>
      <c r="E506" s="647"/>
      <c r="F506" s="647"/>
      <c r="G506" s="647"/>
      <c r="H506" s="648"/>
      <c r="I506" s="560" t="s">
        <v>245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48"/>
      <c r="T506" s="560" t="s">
        <v>534</v>
      </c>
      <c r="U506" s="648"/>
      <c r="V506" s="560" t="s">
        <v>590</v>
      </c>
      <c r="W506" s="647"/>
      <c r="X506" s="647"/>
      <c r="Y506" s="648"/>
      <c r="Z506" s="542" t="s">
        <v>646</v>
      </c>
      <c r="AA506" s="560" t="s">
        <v>710</v>
      </c>
      <c r="AB506" s="648"/>
      <c r="AC506" s="52"/>
      <c r="AF506" s="543"/>
    </row>
    <row r="507" spans="1:32" ht="14.25" customHeight="1" thickTop="1" x14ac:dyDescent="0.2">
      <c r="A507" s="769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70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153.60000000000002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367.20000000000005</v>
      </c>
      <c r="E509" s="46">
        <f>IFERROR(Y86*1,"0")+IFERROR(Y87*1,"0")+IFERROR(Y88*1,"0")+IFERROR(Y92*1,"0")+IFERROR(Y93*1,"0")+IFERROR(Y94*1,"0")+IFERROR(Y95*1,"0")</f>
        <v>0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64.8</v>
      </c>
      <c r="G509" s="46">
        <f>IFERROR(Y125*1,"0")+IFERROR(Y126*1,"0")+IFERROR(Y130*1,"0")+IFERROR(Y131*1,"0")+IFERROR(Y135*1,"0")+IFERROR(Y136*1,"0")</f>
        <v>0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0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1411.1999999999998</v>
      </c>
      <c r="S509" s="46">
        <f>IFERROR(Y334*1,"0")+IFERROR(Y335*1,"0")+IFERROR(Y336*1,"0")</f>
        <v>0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1770</v>
      </c>
      <c r="U509" s="46">
        <f>IFERROR(Y367*1,"0")+IFERROR(Y368*1,"0")+IFERROR(Y369*1,"0")+IFERROR(Y373*1,"0")+IFERROR(Y377*1,"0")+IFERROR(Y378*1,"0")+IFERROR(Y382*1,"0")</f>
        <v>450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32.400000000000006</v>
      </c>
      <c r="W509" s="46">
        <f>IFERROR(Y407*1,"0")+IFERROR(Y411*1,"0")+IFERROR(Y412*1,"0")+IFERROR(Y413*1,"0")+IFERROR(Y414*1,"0")</f>
        <v>54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786.72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368.4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X17:X18"/>
    <mergeCell ref="P216:V21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D446:E446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P404:V404"/>
    <mergeCell ref="A351:Z351"/>
    <mergeCell ref="P327:T327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380:V380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D390:E390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419:T419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2025-10-14T08:24:02Z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