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/>
  <c r="X497"/>
  <c r="BO496"/>
  <c r="BM496"/>
  <c r="Y496"/>
  <c r="AB509" s="1"/>
  <c r="X493"/>
  <c r="X492"/>
  <c r="BO491"/>
  <c r="BM491"/>
  <c r="Y491"/>
  <c r="P491"/>
  <c r="BO490"/>
  <c r="BM490"/>
  <c r="Y490"/>
  <c r="P490"/>
  <c r="X488"/>
  <c r="X487"/>
  <c r="BO486"/>
  <c r="BM486"/>
  <c r="Y486"/>
  <c r="BP486" s="1"/>
  <c r="P486"/>
  <c r="X484"/>
  <c r="X483"/>
  <c r="BO482"/>
  <c r="BM482"/>
  <c r="Y482"/>
  <c r="BP482" s="1"/>
  <c r="P482"/>
  <c r="BO481"/>
  <c r="BM481"/>
  <c r="Y481"/>
  <c r="BP481" s="1"/>
  <c r="P481"/>
  <c r="X479"/>
  <c r="X478"/>
  <c r="BP477"/>
  <c r="BO477"/>
  <c r="BN477"/>
  <c r="BM477"/>
  <c r="Z477"/>
  <c r="Y477"/>
  <c r="P477"/>
  <c r="BO476"/>
  <c r="BM476"/>
  <c r="Y476"/>
  <c r="Z476" s="1"/>
  <c r="BO475"/>
  <c r="BM475"/>
  <c r="Y475"/>
  <c r="Y479" s="1"/>
  <c r="P475"/>
  <c r="X473"/>
  <c r="X472"/>
  <c r="BO471"/>
  <c r="BM471"/>
  <c r="Y471"/>
  <c r="Z471" s="1"/>
  <c r="P471"/>
  <c r="BO470"/>
  <c r="BM470"/>
  <c r="Y470"/>
  <c r="P470"/>
  <c r="BO469"/>
  <c r="BM469"/>
  <c r="Z469"/>
  <c r="Y469"/>
  <c r="BN469" s="1"/>
  <c r="P469"/>
  <c r="BO468"/>
  <c r="BM468"/>
  <c r="Y468"/>
  <c r="P468"/>
  <c r="X464"/>
  <c r="X463"/>
  <c r="BO462"/>
  <c r="BM462"/>
  <c r="Y462"/>
  <c r="BN462" s="1"/>
  <c r="P462"/>
  <c r="BO461"/>
  <c r="BM461"/>
  <c r="Y461"/>
  <c r="BP461" s="1"/>
  <c r="P461"/>
  <c r="BO460"/>
  <c r="BM460"/>
  <c r="Y460"/>
  <c r="P460"/>
  <c r="X458"/>
  <c r="X457"/>
  <c r="BO456"/>
  <c r="BM456"/>
  <c r="Y456"/>
  <c r="BP456" s="1"/>
  <c r="P456"/>
  <c r="BO455"/>
  <c r="BM455"/>
  <c r="Y455"/>
  <c r="BP455" s="1"/>
  <c r="P455"/>
  <c r="BO454"/>
  <c r="BM454"/>
  <c r="Y454"/>
  <c r="BP454" s="1"/>
  <c r="P454"/>
  <c r="BO453"/>
  <c r="BM453"/>
  <c r="Y453"/>
  <c r="BP453" s="1"/>
  <c r="P453"/>
  <c r="BO452"/>
  <c r="BM452"/>
  <c r="Y452"/>
  <c r="P452"/>
  <c r="BO451"/>
  <c r="BM451"/>
  <c r="Y451"/>
  <c r="P451"/>
  <c r="X449"/>
  <c r="X448"/>
  <c r="BO447"/>
  <c r="BM447"/>
  <c r="Y447"/>
  <c r="P447"/>
  <c r="BO446"/>
  <c r="BM446"/>
  <c r="Y446"/>
  <c r="BP446" s="1"/>
  <c r="P446"/>
  <c r="BO445"/>
  <c r="BM445"/>
  <c r="Y445"/>
  <c r="BP445" s="1"/>
  <c r="P445"/>
  <c r="X443"/>
  <c r="X442"/>
  <c r="BO441"/>
  <c r="BM441"/>
  <c r="Y441"/>
  <c r="Z441" s="1"/>
  <c r="P441"/>
  <c r="BO440"/>
  <c r="BM440"/>
  <c r="Y440"/>
  <c r="Z440" s="1"/>
  <c r="P440"/>
  <c r="BO439"/>
  <c r="BM439"/>
  <c r="Y439"/>
  <c r="P439"/>
  <c r="BO438"/>
  <c r="BM438"/>
  <c r="Y438"/>
  <c r="BP438" s="1"/>
  <c r="P438"/>
  <c r="BO437"/>
  <c r="BM437"/>
  <c r="Y437"/>
  <c r="P437"/>
  <c r="BO436"/>
  <c r="BM436"/>
  <c r="Y436"/>
  <c r="BP436" s="1"/>
  <c r="P436"/>
  <c r="BO435"/>
  <c r="BM435"/>
  <c r="Y435"/>
  <c r="BP435" s="1"/>
  <c r="P435"/>
  <c r="BO434"/>
  <c r="BM434"/>
  <c r="Y434"/>
  <c r="BP434" s="1"/>
  <c r="P434"/>
  <c r="BO433"/>
  <c r="BM433"/>
  <c r="Y433"/>
  <c r="BP433" s="1"/>
  <c r="BO432"/>
  <c r="BM432"/>
  <c r="Y432"/>
  <c r="BN432" s="1"/>
  <c r="P432"/>
  <c r="BO431"/>
  <c r="BM431"/>
  <c r="Y431"/>
  <c r="P431"/>
  <c r="BO430"/>
  <c r="BM430"/>
  <c r="Y430"/>
  <c r="P430"/>
  <c r="X426"/>
  <c r="X425"/>
  <c r="BO424"/>
  <c r="BM424"/>
  <c r="Y424"/>
  <c r="Y426" s="1"/>
  <c r="P424"/>
  <c r="X421"/>
  <c r="X420"/>
  <c r="BO419"/>
  <c r="BM419"/>
  <c r="Y419"/>
  <c r="X509" s="1"/>
  <c r="P419"/>
  <c r="X416"/>
  <c r="X415"/>
  <c r="BO414"/>
  <c r="BM414"/>
  <c r="Y414"/>
  <c r="BP414" s="1"/>
  <c r="P414"/>
  <c r="BO413"/>
  <c r="BM413"/>
  <c r="Y413"/>
  <c r="BP413" s="1"/>
  <c r="P413"/>
  <c r="BO412"/>
  <c r="BM412"/>
  <c r="Y412"/>
  <c r="Z412" s="1"/>
  <c r="P412"/>
  <c r="BO411"/>
  <c r="BM411"/>
  <c r="Y411"/>
  <c r="Z411" s="1"/>
  <c r="P411"/>
  <c r="X409"/>
  <c r="X408"/>
  <c r="BO407"/>
  <c r="BM407"/>
  <c r="Y407"/>
  <c r="Z407" s="1"/>
  <c r="Z408" s="1"/>
  <c r="P407"/>
  <c r="X404"/>
  <c r="X403"/>
  <c r="BO402"/>
  <c r="BM402"/>
  <c r="Y402"/>
  <c r="BP402" s="1"/>
  <c r="P402"/>
  <c r="BO401"/>
  <c r="BM401"/>
  <c r="Y401"/>
  <c r="Y403" s="1"/>
  <c r="P401"/>
  <c r="X399"/>
  <c r="X398"/>
  <c r="BO397"/>
  <c r="BM397"/>
  <c r="Y397"/>
  <c r="P397"/>
  <c r="BO396"/>
  <c r="BM396"/>
  <c r="Y396"/>
  <c r="BP396" s="1"/>
  <c r="P396"/>
  <c r="BO395"/>
  <c r="BM395"/>
  <c r="Y395"/>
  <c r="P395"/>
  <c r="BO394"/>
  <c r="BM394"/>
  <c r="Y394"/>
  <c r="BP394" s="1"/>
  <c r="P394"/>
  <c r="BO393"/>
  <c r="BM393"/>
  <c r="Y393"/>
  <c r="BP393" s="1"/>
  <c r="P393"/>
  <c r="BO392"/>
  <c r="BM392"/>
  <c r="Y392"/>
  <c r="BP392" s="1"/>
  <c r="P392"/>
  <c r="BO391"/>
  <c r="BM391"/>
  <c r="Y391"/>
  <c r="BN391" s="1"/>
  <c r="P391"/>
  <c r="BO390"/>
  <c r="BM390"/>
  <c r="Y390"/>
  <c r="BN390" s="1"/>
  <c r="P390"/>
  <c r="BO389"/>
  <c r="BM389"/>
  <c r="Y389"/>
  <c r="P389"/>
  <c r="BO388"/>
  <c r="BM388"/>
  <c r="Y388"/>
  <c r="P388"/>
  <c r="X384"/>
  <c r="X383"/>
  <c r="BO382"/>
  <c r="BM382"/>
  <c r="Y382"/>
  <c r="Y384" s="1"/>
  <c r="P382"/>
  <c r="X380"/>
  <c r="X379"/>
  <c r="BO378"/>
  <c r="BM378"/>
  <c r="Y378"/>
  <c r="BP378" s="1"/>
  <c r="P378"/>
  <c r="BO377"/>
  <c r="BM377"/>
  <c r="Y377"/>
  <c r="Z377" s="1"/>
  <c r="P377"/>
  <c r="X375"/>
  <c r="X374"/>
  <c r="BO373"/>
  <c r="BM373"/>
  <c r="Y373"/>
  <c r="P373"/>
  <c r="X371"/>
  <c r="X370"/>
  <c r="BO369"/>
  <c r="BM369"/>
  <c r="Y369"/>
  <c r="BP369" s="1"/>
  <c r="P369"/>
  <c r="BO368"/>
  <c r="BM368"/>
  <c r="Y368"/>
  <c r="BP368" s="1"/>
  <c r="P368"/>
  <c r="BO367"/>
  <c r="BM367"/>
  <c r="Y367"/>
  <c r="Y370" s="1"/>
  <c r="P367"/>
  <c r="X364"/>
  <c r="X363"/>
  <c r="BO362"/>
  <c r="BM362"/>
  <c r="Y362"/>
  <c r="Y363" s="1"/>
  <c r="X360"/>
  <c r="X359"/>
  <c r="BO358"/>
  <c r="BM358"/>
  <c r="Y358"/>
  <c r="Z358" s="1"/>
  <c r="P358"/>
  <c r="BO357"/>
  <c r="BM357"/>
  <c r="Y357"/>
  <c r="P357"/>
  <c r="X355"/>
  <c r="X354"/>
  <c r="BO353"/>
  <c r="BM353"/>
  <c r="Y353"/>
  <c r="P353"/>
  <c r="BO352"/>
  <c r="BM352"/>
  <c r="Y352"/>
  <c r="BP352" s="1"/>
  <c r="P352"/>
  <c r="X350"/>
  <c r="X349"/>
  <c r="BO348"/>
  <c r="BM348"/>
  <c r="Y348"/>
  <c r="BP348" s="1"/>
  <c r="P348"/>
  <c r="BO347"/>
  <c r="BM347"/>
  <c r="Y347"/>
  <c r="BP347" s="1"/>
  <c r="P347"/>
  <c r="BO346"/>
  <c r="BM346"/>
  <c r="Y346"/>
  <c r="BP346" s="1"/>
  <c r="P346"/>
  <c r="BO345"/>
  <c r="BM345"/>
  <c r="Y345"/>
  <c r="P345"/>
  <c r="BO344"/>
  <c r="BM344"/>
  <c r="Y344"/>
  <c r="P344"/>
  <c r="BO343"/>
  <c r="BM343"/>
  <c r="Y343"/>
  <c r="BN343" s="1"/>
  <c r="P343"/>
  <c r="BO342"/>
  <c r="BM342"/>
  <c r="Y342"/>
  <c r="P342"/>
  <c r="X338"/>
  <c r="X337"/>
  <c r="BO336"/>
  <c r="BM336"/>
  <c r="Y336"/>
  <c r="P336"/>
  <c r="BO335"/>
  <c r="BM335"/>
  <c r="Y335"/>
  <c r="BP335" s="1"/>
  <c r="P335"/>
  <c r="BO334"/>
  <c r="BM334"/>
  <c r="Y334"/>
  <c r="BP334" s="1"/>
  <c r="P334"/>
  <c r="X331"/>
  <c r="X330"/>
  <c r="BO329"/>
  <c r="BM329"/>
  <c r="Y329"/>
  <c r="BP329" s="1"/>
  <c r="P329"/>
  <c r="BO328"/>
  <c r="BM328"/>
  <c r="Y328"/>
  <c r="P328"/>
  <c r="BO327"/>
  <c r="BM327"/>
  <c r="Y327"/>
  <c r="Y331" s="1"/>
  <c r="P327"/>
  <c r="X325"/>
  <c r="X324"/>
  <c r="BO323"/>
  <c r="BM323"/>
  <c r="Y323"/>
  <c r="Z323" s="1"/>
  <c r="P323"/>
  <c r="BO322"/>
  <c r="BM322"/>
  <c r="Y322"/>
  <c r="BP322" s="1"/>
  <c r="P322"/>
  <c r="BO321"/>
  <c r="BM321"/>
  <c r="Y321"/>
  <c r="BO320"/>
  <c r="BM320"/>
  <c r="Y320"/>
  <c r="BN320" s="1"/>
  <c r="X318"/>
  <c r="X317"/>
  <c r="BO316"/>
  <c r="BM316"/>
  <c r="Y316"/>
  <c r="Z316" s="1"/>
  <c r="P316"/>
  <c r="BO315"/>
  <c r="BM315"/>
  <c r="Y315"/>
  <c r="BP315" s="1"/>
  <c r="P315"/>
  <c r="BO314"/>
  <c r="BM314"/>
  <c r="Y314"/>
  <c r="P314"/>
  <c r="X312"/>
  <c r="X311"/>
  <c r="BO310"/>
  <c r="BM310"/>
  <c r="Y310"/>
  <c r="P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P306"/>
  <c r="X304"/>
  <c r="X303"/>
  <c r="BO302"/>
  <c r="BM302"/>
  <c r="Y302"/>
  <c r="BP302" s="1"/>
  <c r="P302"/>
  <c r="BO301"/>
  <c r="BM301"/>
  <c r="Y301"/>
  <c r="P301"/>
  <c r="BO300"/>
  <c r="BM300"/>
  <c r="Y300"/>
  <c r="P300"/>
  <c r="BO299"/>
  <c r="BM299"/>
  <c r="Y299"/>
  <c r="BP299" s="1"/>
  <c r="P299"/>
  <c r="BO298"/>
  <c r="BM298"/>
  <c r="Y298"/>
  <c r="BP298" s="1"/>
  <c r="P298"/>
  <c r="BO297"/>
  <c r="BM297"/>
  <c r="Y297"/>
  <c r="BP297" s="1"/>
  <c r="P297"/>
  <c r="BO296"/>
  <c r="BM296"/>
  <c r="Y296"/>
  <c r="P296"/>
  <c r="X294"/>
  <c r="X293"/>
  <c r="BO292"/>
  <c r="BM292"/>
  <c r="Y292"/>
  <c r="P292"/>
  <c r="BO291"/>
  <c r="BM291"/>
  <c r="Y291"/>
  <c r="BP291" s="1"/>
  <c r="P291"/>
  <c r="BO290"/>
  <c r="BM290"/>
  <c r="Y290"/>
  <c r="BP290" s="1"/>
  <c r="P290"/>
  <c r="BO289"/>
  <c r="BM289"/>
  <c r="Y289"/>
  <c r="BP289" s="1"/>
  <c r="P289"/>
  <c r="BO288"/>
  <c r="BM288"/>
  <c r="Y288"/>
  <c r="BP288" s="1"/>
  <c r="P288"/>
  <c r="BO287"/>
  <c r="BM287"/>
  <c r="Y287"/>
  <c r="P287"/>
  <c r="X284"/>
  <c r="X283"/>
  <c r="BO282"/>
  <c r="BM282"/>
  <c r="Y282"/>
  <c r="Z282" s="1"/>
  <c r="Z283" s="1"/>
  <c r="P282"/>
  <c r="X279"/>
  <c r="X278"/>
  <c r="BO277"/>
  <c r="BM277"/>
  <c r="Y277"/>
  <c r="Y279" s="1"/>
  <c r="P277"/>
  <c r="X275"/>
  <c r="X274"/>
  <c r="BO273"/>
  <c r="BM273"/>
  <c r="Y273"/>
  <c r="P273"/>
  <c r="X270"/>
  <c r="X269"/>
  <c r="BO268"/>
  <c r="BM268"/>
  <c r="Y268"/>
  <c r="Z268" s="1"/>
  <c r="P268"/>
  <c r="BO267"/>
  <c r="BM267"/>
  <c r="Y267"/>
  <c r="BP267" s="1"/>
  <c r="P267"/>
  <c r="BO266"/>
  <c r="BM266"/>
  <c r="Y266"/>
  <c r="BP266" s="1"/>
  <c r="P266"/>
  <c r="X263"/>
  <c r="X262"/>
  <c r="BO261"/>
  <c r="BM261"/>
  <c r="Y261"/>
  <c r="BP261" s="1"/>
  <c r="BO260"/>
  <c r="BM260"/>
  <c r="Y260"/>
  <c r="BP260" s="1"/>
  <c r="P260"/>
  <c r="BO259"/>
  <c r="BM259"/>
  <c r="Y259"/>
  <c r="BP259" s="1"/>
  <c r="BO258"/>
  <c r="BM258"/>
  <c r="Y258"/>
  <c r="P258"/>
  <c r="X255"/>
  <c r="X254"/>
  <c r="BO253"/>
  <c r="BM253"/>
  <c r="Y253"/>
  <c r="BP253" s="1"/>
  <c r="P253"/>
  <c r="BO252"/>
  <c r="BM252"/>
  <c r="Y252"/>
  <c r="BP252" s="1"/>
  <c r="P252"/>
  <c r="BO251"/>
  <c r="BM251"/>
  <c r="Y251"/>
  <c r="BP251" s="1"/>
  <c r="P251"/>
  <c r="BO250"/>
  <c r="BM250"/>
  <c r="Y250"/>
  <c r="BN250" s="1"/>
  <c r="P250"/>
  <c r="BO249"/>
  <c r="BM249"/>
  <c r="Y249"/>
  <c r="BN249" s="1"/>
  <c r="P249"/>
  <c r="X246"/>
  <c r="X245"/>
  <c r="BO244"/>
  <c r="BM244"/>
  <c r="Y244"/>
  <c r="BP244" s="1"/>
  <c r="P244"/>
  <c r="BO243"/>
  <c r="BM243"/>
  <c r="Y243"/>
  <c r="BP243" s="1"/>
  <c r="P243"/>
  <c r="BO242"/>
  <c r="BM242"/>
  <c r="Y242"/>
  <c r="BP242" s="1"/>
  <c r="P242"/>
  <c r="BO241"/>
  <c r="BM241"/>
  <c r="Y241"/>
  <c r="BO240"/>
  <c r="BM240"/>
  <c r="Y240"/>
  <c r="BP240" s="1"/>
  <c r="P240"/>
  <c r="X238"/>
  <c r="X237"/>
  <c r="BO236"/>
  <c r="BM236"/>
  <c r="Y236"/>
  <c r="Y238" s="1"/>
  <c r="X234"/>
  <c r="X233"/>
  <c r="BO232"/>
  <c r="BM232"/>
  <c r="Y232"/>
  <c r="BP232" s="1"/>
  <c r="P232"/>
  <c r="X230"/>
  <c r="X229"/>
  <c r="BO228"/>
  <c r="BM228"/>
  <c r="Y228"/>
  <c r="BN228" s="1"/>
  <c r="BO227"/>
  <c r="BM227"/>
  <c r="Y227"/>
  <c r="BP227" s="1"/>
  <c r="P227"/>
  <c r="BO226"/>
  <c r="BM226"/>
  <c r="Y226"/>
  <c r="BP226" s="1"/>
  <c r="P226"/>
  <c r="BO225"/>
  <c r="BM225"/>
  <c r="Y225"/>
  <c r="BP225" s="1"/>
  <c r="P225"/>
  <c r="BO224"/>
  <c r="BM224"/>
  <c r="Y224"/>
  <c r="BN224" s="1"/>
  <c r="BO223"/>
  <c r="BM223"/>
  <c r="Y223"/>
  <c r="BP223" s="1"/>
  <c r="P223"/>
  <c r="BO222"/>
  <c r="BM222"/>
  <c r="Y222"/>
  <c r="BN222" s="1"/>
  <c r="P222"/>
  <c r="BO221"/>
  <c r="BM221"/>
  <c r="Y221"/>
  <c r="BP221" s="1"/>
  <c r="P221"/>
  <c r="BO220"/>
  <c r="BM220"/>
  <c r="Y220"/>
  <c r="BP220" s="1"/>
  <c r="P220"/>
  <c r="X217"/>
  <c r="X216"/>
  <c r="BO215"/>
  <c r="BM215"/>
  <c r="Y215"/>
  <c r="P215"/>
  <c r="BO214"/>
  <c r="BM214"/>
  <c r="Y214"/>
  <c r="Y217" s="1"/>
  <c r="P214"/>
  <c r="X212"/>
  <c r="X211"/>
  <c r="BO210"/>
  <c r="BM210"/>
  <c r="Y210"/>
  <c r="BP210" s="1"/>
  <c r="P210"/>
  <c r="BO209"/>
  <c r="BM209"/>
  <c r="Y209"/>
  <c r="Z209" s="1"/>
  <c r="P209"/>
  <c r="BO208"/>
  <c r="BM208"/>
  <c r="Y208"/>
  <c r="BN208" s="1"/>
  <c r="P208"/>
  <c r="BO207"/>
  <c r="BM207"/>
  <c r="Y207"/>
  <c r="BN207" s="1"/>
  <c r="P207"/>
  <c r="BO206"/>
  <c r="BM206"/>
  <c r="Y206"/>
  <c r="BN206" s="1"/>
  <c r="P206"/>
  <c r="BO205"/>
  <c r="BM205"/>
  <c r="Y205"/>
  <c r="BP205" s="1"/>
  <c r="P205"/>
  <c r="BO204"/>
  <c r="BM204"/>
  <c r="Y204"/>
  <c r="BP204" s="1"/>
  <c r="P204"/>
  <c r="BO203"/>
  <c r="BM203"/>
  <c r="Y203"/>
  <c r="BP203" s="1"/>
  <c r="P203"/>
  <c r="BO202"/>
  <c r="BM202"/>
  <c r="Y202"/>
  <c r="Z202" s="1"/>
  <c r="P202"/>
  <c r="X200"/>
  <c r="X199"/>
  <c r="BO198"/>
  <c r="BM198"/>
  <c r="Y198"/>
  <c r="BN198" s="1"/>
  <c r="P198"/>
  <c r="BO197"/>
  <c r="BM197"/>
  <c r="Y197"/>
  <c r="Z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Y191"/>
  <c r="BN191" s="1"/>
  <c r="P191"/>
  <c r="X189"/>
  <c r="X188"/>
  <c r="BO187"/>
  <c r="BM187"/>
  <c r="Y187"/>
  <c r="Z187" s="1"/>
  <c r="P187"/>
  <c r="BO186"/>
  <c r="BM186"/>
  <c r="Y186"/>
  <c r="BN186" s="1"/>
  <c r="P186"/>
  <c r="X184"/>
  <c r="X183"/>
  <c r="BO182"/>
  <c r="BM182"/>
  <c r="Y182"/>
  <c r="BP182" s="1"/>
  <c r="P182"/>
  <c r="BO181"/>
  <c r="BM181"/>
  <c r="Y181"/>
  <c r="BP181" s="1"/>
  <c r="P181"/>
  <c r="X178"/>
  <c r="X177"/>
  <c r="BO176"/>
  <c r="BM176"/>
  <c r="Y176"/>
  <c r="BP176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Z166" s="1"/>
  <c r="P166"/>
  <c r="BO165"/>
  <c r="BM165"/>
  <c r="Y165"/>
  <c r="BP165" s="1"/>
  <c r="P165"/>
  <c r="BO164"/>
  <c r="BM164"/>
  <c r="Y164"/>
  <c r="Z164" s="1"/>
  <c r="P164"/>
  <c r="BO163"/>
  <c r="BM163"/>
  <c r="Y163"/>
  <c r="BN163" s="1"/>
  <c r="P163"/>
  <c r="BO162"/>
  <c r="BM162"/>
  <c r="Y162"/>
  <c r="BP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Y158"/>
  <c r="BN158" s="1"/>
  <c r="P158"/>
  <c r="X156"/>
  <c r="X155"/>
  <c r="BO154"/>
  <c r="BM154"/>
  <c r="Y154"/>
  <c r="I509" s="1"/>
  <c r="P154"/>
  <c r="X150"/>
  <c r="X149"/>
  <c r="BO148"/>
  <c r="BM148"/>
  <c r="Y148"/>
  <c r="BP148" s="1"/>
  <c r="P148"/>
  <c r="BO147"/>
  <c r="BM147"/>
  <c r="Y147"/>
  <c r="P147"/>
  <c r="BO146"/>
  <c r="BM146"/>
  <c r="Y146"/>
  <c r="BP146" s="1"/>
  <c r="P146"/>
  <c r="X144"/>
  <c r="X143"/>
  <c r="BO142"/>
  <c r="BM142"/>
  <c r="Y142"/>
  <c r="BP142" s="1"/>
  <c r="BO141"/>
  <c r="BM141"/>
  <c r="Y141"/>
  <c r="BP141" s="1"/>
  <c r="P141"/>
  <c r="X138"/>
  <c r="X137"/>
  <c r="BO136"/>
  <c r="BM136"/>
  <c r="Y136"/>
  <c r="BN136" s="1"/>
  <c r="P136"/>
  <c r="BO135"/>
  <c r="BM135"/>
  <c r="Y135"/>
  <c r="BP135" s="1"/>
  <c r="P135"/>
  <c r="X133"/>
  <c r="X132"/>
  <c r="BO131"/>
  <c r="BM131"/>
  <c r="Y131"/>
  <c r="BP131" s="1"/>
  <c r="P131"/>
  <c r="BO130"/>
  <c r="BM130"/>
  <c r="Y130"/>
  <c r="Y133" s="1"/>
  <c r="P130"/>
  <c r="X128"/>
  <c r="X127"/>
  <c r="BO126"/>
  <c r="BM126"/>
  <c r="Y126"/>
  <c r="Z126" s="1"/>
  <c r="P126"/>
  <c r="BO125"/>
  <c r="BM125"/>
  <c r="Y125"/>
  <c r="P125"/>
  <c r="X122"/>
  <c r="X121"/>
  <c r="BO120"/>
  <c r="BM120"/>
  <c r="Y120"/>
  <c r="Z120" s="1"/>
  <c r="Z121" s="1"/>
  <c r="P120"/>
  <c r="X118"/>
  <c r="X117"/>
  <c r="BO116"/>
  <c r="BM116"/>
  <c r="Y116"/>
  <c r="BP116" s="1"/>
  <c r="P116"/>
  <c r="BO115"/>
  <c r="BM115"/>
  <c r="Y115"/>
  <c r="BN115" s="1"/>
  <c r="P115"/>
  <c r="BO114"/>
  <c r="BM114"/>
  <c r="Y114"/>
  <c r="BP114" s="1"/>
  <c r="P114"/>
  <c r="BO113"/>
  <c r="BM113"/>
  <c r="Y113"/>
  <c r="BN113" s="1"/>
  <c r="P113"/>
  <c r="X111"/>
  <c r="X110"/>
  <c r="BO109"/>
  <c r="BM109"/>
  <c r="Y109"/>
  <c r="P109"/>
  <c r="BO108"/>
  <c r="BM108"/>
  <c r="Y108"/>
  <c r="BP108" s="1"/>
  <c r="P108"/>
  <c r="BO107"/>
  <c r="BM107"/>
  <c r="Y107"/>
  <c r="BP107" s="1"/>
  <c r="P107"/>
  <c r="X105"/>
  <c r="X104"/>
  <c r="BO103"/>
  <c r="BM103"/>
  <c r="Y103"/>
  <c r="Z103" s="1"/>
  <c r="P103"/>
  <c r="BO102"/>
  <c r="BM102"/>
  <c r="Y102"/>
  <c r="BP102" s="1"/>
  <c r="P102"/>
  <c r="BO101"/>
  <c r="BM101"/>
  <c r="Y101"/>
  <c r="BN101" s="1"/>
  <c r="P101"/>
  <c r="BO100"/>
  <c r="BM100"/>
  <c r="Y100"/>
  <c r="BN100" s="1"/>
  <c r="P100"/>
  <c r="X97"/>
  <c r="X96"/>
  <c r="BO95"/>
  <c r="BM95"/>
  <c r="Y95"/>
  <c r="BP95" s="1"/>
  <c r="P95"/>
  <c r="BO94"/>
  <c r="BM94"/>
  <c r="Y94"/>
  <c r="BP94" s="1"/>
  <c r="P94"/>
  <c r="BO93"/>
  <c r="BM93"/>
  <c r="Y93"/>
  <c r="P93"/>
  <c r="BO92"/>
  <c r="BM92"/>
  <c r="Y92"/>
  <c r="Z92" s="1"/>
  <c r="X90"/>
  <c r="X89"/>
  <c r="BO88"/>
  <c r="BM88"/>
  <c r="Y88"/>
  <c r="BN88" s="1"/>
  <c r="P88"/>
  <c r="BO87"/>
  <c r="BM87"/>
  <c r="Y87"/>
  <c r="Z87" s="1"/>
  <c r="P87"/>
  <c r="BO86"/>
  <c r="BM86"/>
  <c r="Y86"/>
  <c r="Y90" s="1"/>
  <c r="P86"/>
  <c r="X83"/>
  <c r="X82"/>
  <c r="BO81"/>
  <c r="BM81"/>
  <c r="Y81"/>
  <c r="Z81" s="1"/>
  <c r="P81"/>
  <c r="BO80"/>
  <c r="BM80"/>
  <c r="Y80"/>
  <c r="Z80" s="1"/>
  <c r="Z82" s="1"/>
  <c r="P80"/>
  <c r="X78"/>
  <c r="X77"/>
  <c r="BO76"/>
  <c r="BM76"/>
  <c r="Y76"/>
  <c r="BN76" s="1"/>
  <c r="P76"/>
  <c r="BO75"/>
  <c r="BM75"/>
  <c r="Y75"/>
  <c r="BP75" s="1"/>
  <c r="P75"/>
  <c r="BO74"/>
  <c r="BM74"/>
  <c r="Y74"/>
  <c r="BN74" s="1"/>
  <c r="P74"/>
  <c r="BO73"/>
  <c r="BM73"/>
  <c r="Y73"/>
  <c r="BP73" s="1"/>
  <c r="P73"/>
  <c r="BO72"/>
  <c r="BM72"/>
  <c r="Y72"/>
  <c r="Z72" s="1"/>
  <c r="P72"/>
  <c r="X70"/>
  <c r="X69"/>
  <c r="BO68"/>
  <c r="BM68"/>
  <c r="Y68"/>
  <c r="BP68" s="1"/>
  <c r="P68"/>
  <c r="BO67"/>
  <c r="BM67"/>
  <c r="Y67"/>
  <c r="Z67" s="1"/>
  <c r="P67"/>
  <c r="BO66"/>
  <c r="BM66"/>
  <c r="Y66"/>
  <c r="Y69" s="1"/>
  <c r="P66"/>
  <c r="X64"/>
  <c r="X63"/>
  <c r="BO62"/>
  <c r="BM62"/>
  <c r="Y62"/>
  <c r="Z62" s="1"/>
  <c r="P62"/>
  <c r="BO61"/>
  <c r="BM61"/>
  <c r="Y61"/>
  <c r="BN61" s="1"/>
  <c r="P61"/>
  <c r="BO60"/>
  <c r="BM60"/>
  <c r="Y60"/>
  <c r="BN60" s="1"/>
  <c r="P60"/>
  <c r="X58"/>
  <c r="X57"/>
  <c r="BO56"/>
  <c r="BM56"/>
  <c r="Y56"/>
  <c r="BP56" s="1"/>
  <c r="P56"/>
  <c r="BO55"/>
  <c r="BM55"/>
  <c r="Y55"/>
  <c r="BN55" s="1"/>
  <c r="P55"/>
  <c r="BO54"/>
  <c r="BM54"/>
  <c r="Y54"/>
  <c r="Z54" s="1"/>
  <c r="P54"/>
  <c r="BO53"/>
  <c r="BM53"/>
  <c r="Y53"/>
  <c r="BP53" s="1"/>
  <c r="P53"/>
  <c r="BO52"/>
  <c r="BM52"/>
  <c r="Y52"/>
  <c r="BN52" s="1"/>
  <c r="P52"/>
  <c r="BO51"/>
  <c r="BM51"/>
  <c r="Y51"/>
  <c r="BN51" s="1"/>
  <c r="P51"/>
  <c r="X48"/>
  <c r="X47"/>
  <c r="BO46"/>
  <c r="BM46"/>
  <c r="Y46"/>
  <c r="Y48" s="1"/>
  <c r="P46"/>
  <c r="X44"/>
  <c r="X43"/>
  <c r="BO42"/>
  <c r="BM42"/>
  <c r="Y42"/>
  <c r="BP42" s="1"/>
  <c r="P42"/>
  <c r="BO41"/>
  <c r="BM41"/>
  <c r="Y41"/>
  <c r="BN41" s="1"/>
  <c r="P41"/>
  <c r="BO40"/>
  <c r="BM40"/>
  <c r="Y40"/>
  <c r="Y44" s="1"/>
  <c r="P40"/>
  <c r="X36"/>
  <c r="X35"/>
  <c r="BO34"/>
  <c r="BM34"/>
  <c r="Y34"/>
  <c r="Y36" s="1"/>
  <c r="P34"/>
  <c r="X32"/>
  <c r="X31"/>
  <c r="BO30"/>
  <c r="BM30"/>
  <c r="Y30"/>
  <c r="Z30" s="1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N26" s="1"/>
  <c r="P26"/>
  <c r="X24"/>
  <c r="X23"/>
  <c r="BO22"/>
  <c r="BM22"/>
  <c r="Y22"/>
  <c r="Y24" s="1"/>
  <c r="P22"/>
  <c r="H10"/>
  <c r="A9"/>
  <c r="F10" s="1"/>
  <c r="D7"/>
  <c r="Q6"/>
  <c r="P2"/>
  <c r="Z352" l="1"/>
  <c r="Z362"/>
  <c r="Z363" s="1"/>
  <c r="Z75"/>
  <c r="Z94"/>
  <c r="BN94"/>
  <c r="Z95"/>
  <c r="BN95"/>
  <c r="Z181"/>
  <c r="BN181"/>
  <c r="Z182"/>
  <c r="BN182"/>
  <c r="Y183"/>
  <c r="Z186"/>
  <c r="Z188" s="1"/>
  <c r="Z253"/>
  <c r="BN253"/>
  <c r="Z266"/>
  <c r="BN266"/>
  <c r="Z22"/>
  <c r="Z23" s="1"/>
  <c r="BN22"/>
  <c r="BP22"/>
  <c r="Y23"/>
  <c r="BP26"/>
  <c r="Z141"/>
  <c r="BN141"/>
  <c r="Z206"/>
  <c r="Z320"/>
  <c r="Z322"/>
  <c r="BN322"/>
  <c r="Z334"/>
  <c r="BN334"/>
  <c r="Z396"/>
  <c r="BN396"/>
  <c r="Z438"/>
  <c r="BN438"/>
  <c r="Z56"/>
  <c r="BN56"/>
  <c r="BP61"/>
  <c r="BP115"/>
  <c r="Z163"/>
  <c r="Z194"/>
  <c r="BN194"/>
  <c r="Z221"/>
  <c r="Z225"/>
  <c r="BN225"/>
  <c r="Z232"/>
  <c r="Z233" s="1"/>
  <c r="BN232"/>
  <c r="Y234"/>
  <c r="Z240"/>
  <c r="BN240"/>
  <c r="Z242"/>
  <c r="BN242"/>
  <c r="Z243"/>
  <c r="BN243"/>
  <c r="Z298"/>
  <c r="BN298"/>
  <c r="Z346"/>
  <c r="BN346"/>
  <c r="Z390"/>
  <c r="Z455"/>
  <c r="BN455"/>
  <c r="Y488"/>
  <c r="Z42"/>
  <c r="Z68"/>
  <c r="BN68"/>
  <c r="Z108"/>
  <c r="BN108"/>
  <c r="Z130"/>
  <c r="BN130"/>
  <c r="BP130"/>
  <c r="Z160"/>
  <c r="BN160"/>
  <c r="Z170"/>
  <c r="BN170"/>
  <c r="BP191"/>
  <c r="Z203"/>
  <c r="BN203"/>
  <c r="BP208"/>
  <c r="Y246"/>
  <c r="BP250"/>
  <c r="Z290"/>
  <c r="BN290"/>
  <c r="Z291"/>
  <c r="BN291"/>
  <c r="Z302"/>
  <c r="BN302"/>
  <c r="Z308"/>
  <c r="BN308"/>
  <c r="Z343"/>
  <c r="Y350"/>
  <c r="Z369"/>
  <c r="BN369"/>
  <c r="Z393"/>
  <c r="BN393"/>
  <c r="Z419"/>
  <c r="Z420" s="1"/>
  <c r="BN419"/>
  <c r="BP419"/>
  <c r="Y420"/>
  <c r="Z432"/>
  <c r="Z435"/>
  <c r="BN435"/>
  <c r="Z445"/>
  <c r="BN445"/>
  <c r="BP462"/>
  <c r="Z486"/>
  <c r="Z487" s="1"/>
  <c r="BN486"/>
  <c r="BN29"/>
  <c r="BP29"/>
  <c r="BN87"/>
  <c r="BP87"/>
  <c r="BP100"/>
  <c r="BN103"/>
  <c r="BP103"/>
  <c r="Y111"/>
  <c r="BN120"/>
  <c r="BP120"/>
  <c r="Y121"/>
  <c r="Y149"/>
  <c r="Y150"/>
  <c r="BP196"/>
  <c r="BN209"/>
  <c r="BP209"/>
  <c r="BN268"/>
  <c r="BP268"/>
  <c r="Y269"/>
  <c r="Y293"/>
  <c r="Y294"/>
  <c r="BP300"/>
  <c r="BN300"/>
  <c r="Z300"/>
  <c r="BP301"/>
  <c r="BN301"/>
  <c r="Z301"/>
  <c r="BN336"/>
  <c r="Z336"/>
  <c r="BP345"/>
  <c r="BN345"/>
  <c r="Z345"/>
  <c r="Y349"/>
  <c r="BN353"/>
  <c r="Z353"/>
  <c r="Y355"/>
  <c r="BP357"/>
  <c r="Y359"/>
  <c r="Z357"/>
  <c r="BP397"/>
  <c r="Z397"/>
  <c r="BN414"/>
  <c r="BP437"/>
  <c r="BN437"/>
  <c r="Z437"/>
  <c r="BP447"/>
  <c r="BN447"/>
  <c r="Z447"/>
  <c r="BP460"/>
  <c r="BN460"/>
  <c r="Z460"/>
  <c r="BP470"/>
  <c r="Z470"/>
  <c r="BP490"/>
  <c r="Y493"/>
  <c r="Y492"/>
  <c r="BN491"/>
  <c r="BP491"/>
  <c r="O509"/>
  <c r="X500"/>
  <c r="X501"/>
  <c r="X503"/>
  <c r="X499"/>
  <c r="Z34"/>
  <c r="Z35" s="1"/>
  <c r="BN34"/>
  <c r="BP34"/>
  <c r="Y35"/>
  <c r="Z46"/>
  <c r="Z47" s="1"/>
  <c r="BN46"/>
  <c r="BP46"/>
  <c r="Y47"/>
  <c r="BP51"/>
  <c r="BN54"/>
  <c r="BP54"/>
  <c r="BP66"/>
  <c r="Y70"/>
  <c r="BP76"/>
  <c r="BN81"/>
  <c r="BP81"/>
  <c r="Y82"/>
  <c r="BN92"/>
  <c r="BP92"/>
  <c r="Y96"/>
  <c r="Z100"/>
  <c r="Z107"/>
  <c r="BN107"/>
  <c r="Z114"/>
  <c r="G509"/>
  <c r="BN126"/>
  <c r="BP126"/>
  <c r="Y127"/>
  <c r="Y128"/>
  <c r="Z131"/>
  <c r="BN131"/>
  <c r="Y132"/>
  <c r="Z146"/>
  <c r="BN146"/>
  <c r="Z147"/>
  <c r="BN147"/>
  <c r="BP147"/>
  <c r="BP158"/>
  <c r="Z161"/>
  <c r="BN161"/>
  <c r="BP163"/>
  <c r="BN166"/>
  <c r="BP166"/>
  <c r="Z171"/>
  <c r="BN171"/>
  <c r="Y174"/>
  <c r="Y184"/>
  <c r="BP186"/>
  <c r="Z193"/>
  <c r="BN193"/>
  <c r="Z196"/>
  <c r="BP198"/>
  <c r="Z204"/>
  <c r="BN204"/>
  <c r="BP206"/>
  <c r="Z214"/>
  <c r="BN214"/>
  <c r="BP214"/>
  <c r="Y216"/>
  <c r="BP222"/>
  <c r="BP224"/>
  <c r="Z227"/>
  <c r="BN227"/>
  <c r="Y233"/>
  <c r="Y245"/>
  <c r="Z251"/>
  <c r="BN251"/>
  <c r="Y263"/>
  <c r="M509"/>
  <c r="Z259"/>
  <c r="BN259"/>
  <c r="Z260"/>
  <c r="BN260"/>
  <c r="Z261"/>
  <c r="Y274"/>
  <c r="P509"/>
  <c r="BN282"/>
  <c r="BP282"/>
  <c r="Y283"/>
  <c r="Z288"/>
  <c r="BN288"/>
  <c r="BP292"/>
  <c r="BN292"/>
  <c r="Z292"/>
  <c r="BP310"/>
  <c r="BN310"/>
  <c r="Z310"/>
  <c r="Y318"/>
  <c r="BN315"/>
  <c r="Z315"/>
  <c r="BP321"/>
  <c r="BN321"/>
  <c r="Z321"/>
  <c r="BP328"/>
  <c r="BN328"/>
  <c r="Z328"/>
  <c r="BP336"/>
  <c r="Y337"/>
  <c r="Y338"/>
  <c r="BP342"/>
  <c r="Z342"/>
  <c r="BN348"/>
  <c r="Z348"/>
  <c r="Y374"/>
  <c r="BP373"/>
  <c r="BN373"/>
  <c r="Z373"/>
  <c r="Z374" s="1"/>
  <c r="Y375"/>
  <c r="BN378"/>
  <c r="Y380"/>
  <c r="V509"/>
  <c r="BP388"/>
  <c r="BN388"/>
  <c r="Z388"/>
  <c r="BP395"/>
  <c r="BN395"/>
  <c r="Z395"/>
  <c r="BP431"/>
  <c r="Z431"/>
  <c r="BP439"/>
  <c r="Z439"/>
  <c r="Y449"/>
  <c r="Y458"/>
  <c r="BN452"/>
  <c r="BP452"/>
  <c r="Y463"/>
  <c r="Y464"/>
  <c r="Y472"/>
  <c r="Z468"/>
  <c r="Y473"/>
  <c r="BN482"/>
  <c r="Q509"/>
  <c r="Y303"/>
  <c r="Y312"/>
  <c r="BP320"/>
  <c r="BN323"/>
  <c r="BP323"/>
  <c r="Y324"/>
  <c r="Y354"/>
  <c r="Z359"/>
  <c r="BN358"/>
  <c r="BP358"/>
  <c r="Y364"/>
  <c r="Y398"/>
  <c r="BP390"/>
  <c r="BN411"/>
  <c r="BP411"/>
  <c r="BN413"/>
  <c r="Y421"/>
  <c r="Z509"/>
  <c r="BN430"/>
  <c r="BN440"/>
  <c r="BP440"/>
  <c r="BN471"/>
  <c r="BP471"/>
  <c r="BN476"/>
  <c r="BP476"/>
  <c r="Y487"/>
  <c r="J509"/>
  <c r="Y304"/>
  <c r="Y379"/>
  <c r="Y399"/>
  <c r="Z41"/>
  <c r="Y57"/>
  <c r="Z74"/>
  <c r="Z113"/>
  <c r="Z136"/>
  <c r="Z142"/>
  <c r="Z176"/>
  <c r="Z177" s="1"/>
  <c r="Y200"/>
  <c r="Z220"/>
  <c r="Z228"/>
  <c r="Y254"/>
  <c r="Y275"/>
  <c r="Y311"/>
  <c r="BP343"/>
  <c r="BP353"/>
  <c r="Y404"/>
  <c r="Z414"/>
  <c r="Z430"/>
  <c r="BP432"/>
  <c r="Y448"/>
  <c r="BP469"/>
  <c r="Z482"/>
  <c r="K509"/>
  <c r="L509"/>
  <c r="Z207"/>
  <c r="Z296"/>
  <c r="Z367"/>
  <c r="Z391"/>
  <c r="Z401"/>
  <c r="Z433"/>
  <c r="Z453"/>
  <c r="Z52"/>
  <c r="Z306"/>
  <c r="Z344"/>
  <c r="Y104"/>
  <c r="Y167"/>
  <c r="BN316"/>
  <c r="BN433"/>
  <c r="BN453"/>
  <c r="Z241"/>
  <c r="Z289"/>
  <c r="Z299"/>
  <c r="Z309"/>
  <c r="BN344"/>
  <c r="Z394"/>
  <c r="BN407"/>
  <c r="Z436"/>
  <c r="Z446"/>
  <c r="Z456"/>
  <c r="BN470"/>
  <c r="Y478"/>
  <c r="BN176"/>
  <c r="Z223"/>
  <c r="BP430"/>
  <c r="Z475"/>
  <c r="Z478" s="1"/>
  <c r="Y78"/>
  <c r="BN116"/>
  <c r="BN159"/>
  <c r="BN192"/>
  <c r="BN202"/>
  <c r="Z210"/>
  <c r="BN223"/>
  <c r="Z226"/>
  <c r="Z236"/>
  <c r="Z237" s="1"/>
  <c r="Z252"/>
  <c r="BN277"/>
  <c r="Z329"/>
  <c r="Z382"/>
  <c r="Z383" s="1"/>
  <c r="BP27"/>
  <c r="BP52"/>
  <c r="Z60"/>
  <c r="BP62"/>
  <c r="BN72"/>
  <c r="Y83"/>
  <c r="BP101"/>
  <c r="Z109"/>
  <c r="Y122"/>
  <c r="Y137"/>
  <c r="Y143"/>
  <c r="BP154"/>
  <c r="Z162"/>
  <c r="BP164"/>
  <c r="Z172"/>
  <c r="Y177"/>
  <c r="BP187"/>
  <c r="Z195"/>
  <c r="BP197"/>
  <c r="Z205"/>
  <c r="BP207"/>
  <c r="Z215"/>
  <c r="Y229"/>
  <c r="BP249"/>
  <c r="Z258"/>
  <c r="Y270"/>
  <c r="Y284"/>
  <c r="BP296"/>
  <c r="BP306"/>
  <c r="Z314"/>
  <c r="BP316"/>
  <c r="Y325"/>
  <c r="Z335"/>
  <c r="Z347"/>
  <c r="Y360"/>
  <c r="BP367"/>
  <c r="BN377"/>
  <c r="Z389"/>
  <c r="BP391"/>
  <c r="BP401"/>
  <c r="BN412"/>
  <c r="Y415"/>
  <c r="Z424"/>
  <c r="Z425" s="1"/>
  <c r="BN441"/>
  <c r="Z451"/>
  <c r="Z461"/>
  <c r="BN475"/>
  <c r="Y483"/>
  <c r="Z490"/>
  <c r="Z496"/>
  <c r="Z497" s="1"/>
  <c r="R509"/>
  <c r="Y58"/>
  <c r="Z277"/>
  <c r="Z278" s="1"/>
  <c r="BP113"/>
  <c r="BN30"/>
  <c r="BN93"/>
  <c r="BP159"/>
  <c r="Y168"/>
  <c r="BP192"/>
  <c r="BP202"/>
  <c r="BN210"/>
  <c r="BN226"/>
  <c r="BN236"/>
  <c r="BN241"/>
  <c r="BN252"/>
  <c r="BP277"/>
  <c r="BN289"/>
  <c r="BN299"/>
  <c r="BN309"/>
  <c r="BN329"/>
  <c r="BP344"/>
  <c r="Y371"/>
  <c r="BN382"/>
  <c r="BN394"/>
  <c r="BP407"/>
  <c r="BN436"/>
  <c r="BN446"/>
  <c r="BN456"/>
  <c r="S509"/>
  <c r="Y77"/>
  <c r="Y255"/>
  <c r="BP41"/>
  <c r="BP74"/>
  <c r="BN164"/>
  <c r="BN197"/>
  <c r="Y63"/>
  <c r="BP72"/>
  <c r="BN109"/>
  <c r="BN195"/>
  <c r="BN205"/>
  <c r="BN215"/>
  <c r="Z244"/>
  <c r="BN258"/>
  <c r="Z267"/>
  <c r="BN314"/>
  <c r="Y317"/>
  <c r="BN335"/>
  <c r="BN347"/>
  <c r="BP377"/>
  <c r="BN389"/>
  <c r="BP412"/>
  <c r="BN424"/>
  <c r="BP441"/>
  <c r="BN451"/>
  <c r="BN461"/>
  <c r="BP475"/>
  <c r="BN490"/>
  <c r="BN496"/>
  <c r="T509"/>
  <c r="Z27"/>
  <c r="BN220"/>
  <c r="BN62"/>
  <c r="BP228"/>
  <c r="Z148"/>
  <c r="Y155"/>
  <c r="BN162"/>
  <c r="BN172"/>
  <c r="Y188"/>
  <c r="Z28"/>
  <c r="BP30"/>
  <c r="BN42"/>
  <c r="Z53"/>
  <c r="BP55"/>
  <c r="BN75"/>
  <c r="Z86"/>
  <c r="BP88"/>
  <c r="BP93"/>
  <c r="Z102"/>
  <c r="BN114"/>
  <c r="Y117"/>
  <c r="Z125"/>
  <c r="Z127" s="1"/>
  <c r="Y138"/>
  <c r="Y144"/>
  <c r="Z165"/>
  <c r="Y178"/>
  <c r="Z198"/>
  <c r="Z208"/>
  <c r="BN221"/>
  <c r="Z224"/>
  <c r="Y230"/>
  <c r="BP236"/>
  <c r="BP241"/>
  <c r="Z250"/>
  <c r="BN261"/>
  <c r="Z273"/>
  <c r="Z274" s="1"/>
  <c r="Y278"/>
  <c r="Z287"/>
  <c r="Z297"/>
  <c r="Z307"/>
  <c r="Z327"/>
  <c r="BN342"/>
  <c r="BN352"/>
  <c r="Z368"/>
  <c r="BP382"/>
  <c r="Z392"/>
  <c r="Z402"/>
  <c r="Y408"/>
  <c r="Y416"/>
  <c r="BN431"/>
  <c r="Z434"/>
  <c r="Z454"/>
  <c r="BN468"/>
  <c r="Y484"/>
  <c r="B509"/>
  <c r="U509"/>
  <c r="Z249"/>
  <c r="Z116"/>
  <c r="BN367"/>
  <c r="BN357"/>
  <c r="BN362"/>
  <c r="BP389"/>
  <c r="BN397"/>
  <c r="BP424"/>
  <c r="BN439"/>
  <c r="Y442"/>
  <c r="BP451"/>
  <c r="BP496"/>
  <c r="C509"/>
  <c r="BN306"/>
  <c r="BP60"/>
  <c r="BN80"/>
  <c r="Y97"/>
  <c r="BP109"/>
  <c r="BN148"/>
  <c r="BP172"/>
  <c r="BP215"/>
  <c r="BN244"/>
  <c r="BP258"/>
  <c r="BN267"/>
  <c r="BP314"/>
  <c r="F9"/>
  <c r="BN28"/>
  <c r="Y31"/>
  <c r="Z40"/>
  <c r="BN53"/>
  <c r="Y64"/>
  <c r="Z73"/>
  <c r="BN86"/>
  <c r="Y89"/>
  <c r="BN102"/>
  <c r="BN125"/>
  <c r="Z135"/>
  <c r="Y156"/>
  <c r="BN165"/>
  <c r="Y189"/>
  <c r="Y211"/>
  <c r="Y237"/>
  <c r="BN273"/>
  <c r="BN287"/>
  <c r="BN297"/>
  <c r="BN307"/>
  <c r="BN327"/>
  <c r="Y330"/>
  <c r="BN368"/>
  <c r="Z378"/>
  <c r="Z379" s="1"/>
  <c r="Y383"/>
  <c r="BN392"/>
  <c r="BN402"/>
  <c r="Z413"/>
  <c r="Z415" s="1"/>
  <c r="BN434"/>
  <c r="BN454"/>
  <c r="Y457"/>
  <c r="BP468"/>
  <c r="Z481"/>
  <c r="Z483" s="1"/>
  <c r="D509"/>
  <c r="W509"/>
  <c r="BP136"/>
  <c r="BN187"/>
  <c r="BN67"/>
  <c r="Z88"/>
  <c r="BP80"/>
  <c r="Y110"/>
  <c r="Y118"/>
  <c r="Y173"/>
  <c r="BP362"/>
  <c r="Y409"/>
  <c r="Y425"/>
  <c r="Y497"/>
  <c r="E509"/>
  <c r="BP67"/>
  <c r="H9"/>
  <c r="Z26"/>
  <c r="BN40"/>
  <c r="Z51"/>
  <c r="BN73"/>
  <c r="BP86"/>
  <c r="BP125"/>
  <c r="BN135"/>
  <c r="Y262"/>
  <c r="BP273"/>
  <c r="BP287"/>
  <c r="BP327"/>
  <c r="Y443"/>
  <c r="Z452"/>
  <c r="Z462"/>
  <c r="BN481"/>
  <c r="Z491"/>
  <c r="F509"/>
  <c r="Y509"/>
  <c r="Z101"/>
  <c r="Z154"/>
  <c r="Z155" s="1"/>
  <c r="BN154"/>
  <c r="BN296"/>
  <c r="BN401"/>
  <c r="Z55"/>
  <c r="Z93"/>
  <c r="Y105"/>
  <c r="BN142"/>
  <c r="J9"/>
  <c r="Y43"/>
  <c r="Z61"/>
  <c r="A10"/>
  <c r="Y32"/>
  <c r="Z76"/>
  <c r="Z115"/>
  <c r="Z158"/>
  <c r="Z191"/>
  <c r="Y212"/>
  <c r="Z222"/>
  <c r="BP40"/>
  <c r="Y199"/>
  <c r="Y498"/>
  <c r="H509"/>
  <c r="AA509"/>
  <c r="Z66"/>
  <c r="BN66"/>
  <c r="Z354" l="1"/>
  <c r="Z132"/>
  <c r="Z183"/>
  <c r="Z96"/>
  <c r="Z317"/>
  <c r="Z110"/>
  <c r="Z143"/>
  <c r="X502"/>
  <c r="Z77"/>
  <c r="Z104"/>
  <c r="Z137"/>
  <c r="Z43"/>
  <c r="Z330"/>
  <c r="Z149"/>
  <c r="Z269"/>
  <c r="Z398"/>
  <c r="Z448"/>
  <c r="Z472"/>
  <c r="Z324"/>
  <c r="Z216"/>
  <c r="Z69"/>
  <c r="Y500"/>
  <c r="Y501"/>
  <c r="Z245"/>
  <c r="Z303"/>
  <c r="Z199"/>
  <c r="Y499"/>
  <c r="Y503"/>
  <c r="Z293"/>
  <c r="Z211"/>
  <c r="Z492"/>
  <c r="Z457"/>
  <c r="Z337"/>
  <c r="Z262"/>
  <c r="Z173"/>
  <c r="Z63"/>
  <c r="Z403"/>
  <c r="Z370"/>
  <c r="Z229"/>
  <c r="Z57"/>
  <c r="Z463"/>
  <c r="Z31"/>
  <c r="Z117"/>
  <c r="Z254"/>
  <c r="Z442"/>
  <c r="Z167"/>
  <c r="Z349"/>
  <c r="Z311"/>
  <c r="Z89"/>
  <c r="Y502" l="1"/>
  <c r="Z504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<sst xmlns="http://schemas.openxmlformats.org/spreadsheetml/2006/main" count="3660" uniqueCount="792">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</sst>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09"/>
  <sheetViews>
    <sheetView showGridLines="0" tabSelected="1" topLeftCell="D478" zoomScaleNormal="100" zoomScaleSheetLayoutView="100" workbookViewId="0">
      <selection activeCell="X307" sqref="X307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45946</v>
      </c>
      <c r="R5" s="561"/>
      <c r="T5" s="562" t="s">
        <v>3</v>
      </c>
      <c r="U5" s="563"/>
      <c r="V5" s="564" t="s">
        <v>764</v>
      </c>
      <c r="W5" s="565"/>
      <c r="AB5" s="59"/>
      <c r="AC5" s="59"/>
      <c r="AD5" s="59"/>
      <c r="AE5" s="59"/>
    </row>
    <row r="6" spans="1:32" s="17" customFormat="1" ht="24" customHeight="1">
      <c r="A6" s="558" t="s">
        <v>1</v>
      </c>
      <c r="B6" s="558"/>
      <c r="C6" s="558"/>
      <c r="D6" s="566" t="s">
        <v>774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Четверг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76" t="str">
        <f>IFERROR(VLOOKUP(DeliveryAddress,Table,3,0),1)</f>
        <v>4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>
      <c r="A26" s="63" t="s">
        <v>83</v>
      </c>
      <c r="B26" s="63" t="s">
        <v>84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>
      <c r="A27" s="63" t="s">
        <v>88</v>
      </c>
      <c r="B27" s="63" t="s">
        <v>89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>
      <c r="A28" s="63" t="s">
        <v>91</v>
      </c>
      <c r="B28" s="63" t="s">
        <v>92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>
      <c r="A29" s="63" t="s">
        <v>95</v>
      </c>
      <c r="B29" s="63" t="s">
        <v>96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>
      <c r="A30" s="63" t="s">
        <v>98</v>
      </c>
      <c r="B30" s="63" t="s">
        <v>99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>
      <c r="A33" s="624" t="s">
        <v>100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>
      <c r="A34" s="63" t="s">
        <v>101</v>
      </c>
      <c r="B34" s="63" t="s">
        <v>102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>
      <c r="A37" s="622" t="s">
        <v>106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>
      <c r="A38" s="623" t="s">
        <v>107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>
      <c r="A39" s="624" t="s">
        <v>108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>
      <c r="A40" s="63" t="s">
        <v>109</v>
      </c>
      <c r="B40" s="63" t="s">
        <v>110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>
      <c r="A41" s="63" t="s">
        <v>114</v>
      </c>
      <c r="B41" s="63" t="s">
        <v>115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117</v>
      </c>
      <c r="B42" s="63" t="s">
        <v>118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>
      <c r="A45" s="624" t="s">
        <v>82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>
      <c r="A46" s="63" t="s">
        <v>119</v>
      </c>
      <c r="B46" s="63" t="s">
        <v>120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>
      <c r="A49" s="623" t="s">
        <v>122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>
      <c r="A50" s="624" t="s">
        <v>108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>
      <c r="A51" s="63" t="s">
        <v>123</v>
      </c>
      <c r="B51" s="63" t="s">
        <v>124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>
      <c r="A52" s="63" t="s">
        <v>126</v>
      </c>
      <c r="B52" s="63" t="s">
        <v>127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>
      <c r="A53" s="63" t="s">
        <v>129</v>
      </c>
      <c r="B53" s="63" t="s">
        <v>130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>
      <c r="A54" s="63" t="s">
        <v>132</v>
      </c>
      <c r="B54" s="63" t="s">
        <v>133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>
      <c r="A55" s="63" t="s">
        <v>134</v>
      </c>
      <c r="B55" s="63" t="s">
        <v>135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>
      <c r="A56" s="63" t="s">
        <v>137</v>
      </c>
      <c r="B56" s="63" t="s">
        <v>138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>
      <c r="A59" s="624" t="s">
        <v>140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>
      <c r="A60" s="63" t="s">
        <v>141</v>
      </c>
      <c r="B60" s="63" t="s">
        <v>142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>
      <c r="A61" s="63" t="s">
        <v>144</v>
      </c>
      <c r="B61" s="63" t="s">
        <v>145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146</v>
      </c>
      <c r="B62" s="63" t="s">
        <v>147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>
      <c r="A65" s="624" t="s">
        <v>76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>
      <c r="A66" s="63" t="s">
        <v>148</v>
      </c>
      <c r="B66" s="63" t="s">
        <v>149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>
      <c r="A67" s="63" t="s">
        <v>151</v>
      </c>
      <c r="B67" s="63" t="s">
        <v>152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154</v>
      </c>
      <c r="B68" s="63" t="s">
        <v>155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>
      <c r="A71" s="624" t="s">
        <v>82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>
      <c r="A72" s="63" t="s">
        <v>157</v>
      </c>
      <c r="B72" s="63" t="s">
        <v>158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>
      <c r="A73" s="63" t="s">
        <v>160</v>
      </c>
      <c r="B73" s="63" t="s">
        <v>161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>
      <c r="A74" s="63" t="s">
        <v>163</v>
      </c>
      <c r="B74" s="63" t="s">
        <v>164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>
      <c r="A75" s="63" t="s">
        <v>165</v>
      </c>
      <c r="B75" s="63" t="s">
        <v>166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167</v>
      </c>
      <c r="B76" s="63" t="s">
        <v>168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>
      <c r="A79" s="624" t="s">
        <v>170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>
      <c r="A80" s="63" t="s">
        <v>171</v>
      </c>
      <c r="B80" s="63" t="s">
        <v>172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50</v>
      </c>
      <c r="Y80" s="55">
        <f>IFERROR(IF(X80="",0,CEILING((X80/$H80),1)*$H80),"")</f>
        <v>54.6</v>
      </c>
      <c r="Z80" s="41">
        <f>IFERROR(IF(Y80=0,"",ROUNDUP(Y80/H80,0)*0.01898),"")</f>
        <v>0.13286000000000001</v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52.78846153846154</v>
      </c>
      <c r="BN80" s="78">
        <f>IFERROR(Y80*I80/H80,"0")</f>
        <v>57.644999999999996</v>
      </c>
      <c r="BO80" s="78">
        <f>IFERROR(1/J80*(X80/H80),"0")</f>
        <v>0.10016025641025642</v>
      </c>
      <c r="BP80" s="78">
        <f>IFERROR(1/J80*(Y80/H80),"0")</f>
        <v>0.109375</v>
      </c>
    </row>
    <row r="81" spans="1:68" ht="27" customHeight="1">
      <c r="A81" s="63" t="s">
        <v>174</v>
      </c>
      <c r="B81" s="63" t="s">
        <v>175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6.4102564102564106</v>
      </c>
      <c r="Y82" s="43">
        <f>IFERROR(Y80/H80,"0")+IFERROR(Y81/H81,"0")</f>
        <v>7</v>
      </c>
      <c r="Z82" s="43">
        <f>IFERROR(IF(Z80="",0,Z80),"0")+IFERROR(IF(Z81="",0,Z81),"0")</f>
        <v>0.13286000000000001</v>
      </c>
      <c r="AA82" s="67"/>
      <c r="AB82" s="67"/>
      <c r="AC82" s="67"/>
    </row>
    <row r="83" spans="1:68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50</v>
      </c>
      <c r="Y83" s="43">
        <f>IFERROR(SUM(Y80:Y81),"0")</f>
        <v>54.6</v>
      </c>
      <c r="Z83" s="42"/>
      <c r="AA83" s="67"/>
      <c r="AB83" s="67"/>
      <c r="AC83" s="67"/>
    </row>
    <row r="84" spans="1:68" ht="16.5" customHeight="1">
      <c r="A84" s="623" t="s">
        <v>177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>
      <c r="A85" s="624" t="s">
        <v>108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>
      <c r="A86" s="63" t="s">
        <v>178</v>
      </c>
      <c r="B86" s="63" t="s">
        <v>179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>
      <c r="A87" s="63" t="s">
        <v>181</v>
      </c>
      <c r="B87" s="63" t="s">
        <v>182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>
      <c r="A88" s="63" t="s">
        <v>183</v>
      </c>
      <c r="B88" s="63" t="s">
        <v>184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>
      <c r="A91" s="624" t="s">
        <v>82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>
      <c r="A92" s="63" t="s">
        <v>185</v>
      </c>
      <c r="B92" s="63" t="s">
        <v>186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6" t="s">
        <v>187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>
      <c r="A93" s="63" t="s">
        <v>189</v>
      </c>
      <c r="B93" s="63" t="s">
        <v>190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192</v>
      </c>
      <c r="B94" s="63" t="s">
        <v>193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>
      <c r="A95" s="63" t="s">
        <v>194</v>
      </c>
      <c r="B95" s="63" t="s">
        <v>195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>
      <c r="A98" s="623" t="s">
        <v>197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>
      <c r="A99" s="624" t="s">
        <v>108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27" customHeight="1">
      <c r="A100" s="63" t="s">
        <v>198</v>
      </c>
      <c r="B100" s="63" t="s">
        <v>199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>
      <c r="A101" s="63" t="s">
        <v>201</v>
      </c>
      <c r="B101" s="63" t="s">
        <v>202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203</v>
      </c>
      <c r="B102" s="63" t="s">
        <v>204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205</v>
      </c>
      <c r="B103" s="63" t="s">
        <v>206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>
      <c r="A106" s="624" t="s">
        <v>140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>
      <c r="A107" s="63" t="s">
        <v>207</v>
      </c>
      <c r="B107" s="63" t="s">
        <v>208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210</v>
      </c>
      <c r="B108" s="63" t="s">
        <v>211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212</v>
      </c>
      <c r="B109" s="63" t="s">
        <v>213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>
      <c r="A112" s="624" t="s">
        <v>82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>
      <c r="A113" s="63" t="s">
        <v>214</v>
      </c>
      <c r="B113" s="63" t="s">
        <v>215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>
      <c r="A114" s="63" t="s">
        <v>217</v>
      </c>
      <c r="B114" s="63" t="s">
        <v>218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>
      <c r="A115" s="63" t="s">
        <v>219</v>
      </c>
      <c r="B115" s="63" t="s">
        <v>220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221</v>
      </c>
      <c r="B116" s="63" t="s">
        <v>222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>
      <c r="A119" s="624" t="s">
        <v>170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>
      <c r="A120" s="63" t="s">
        <v>224</v>
      </c>
      <c r="B120" s="63" t="s">
        <v>225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>
      <c r="A123" s="623" t="s">
        <v>227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>
      <c r="A124" s="624" t="s">
        <v>108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>
      <c r="A125" s="63" t="s">
        <v>228</v>
      </c>
      <c r="B125" s="63" t="s">
        <v>229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64</v>
      </c>
      <c r="Y125" s="55">
        <f>IFERROR(IF(X125="",0,CEILING((X125/$H125),1)*$H125),"")</f>
        <v>64</v>
      </c>
      <c r="Z125" s="41">
        <f>IFERROR(IF(Y125=0,"",ROUNDUP(Y125/H125,0)*0.00651),"")</f>
        <v>0.13020000000000001</v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67.599999999999994</v>
      </c>
      <c r="BN125" s="78">
        <f>IFERROR(Y125*I125/H125,"0")</f>
        <v>67.599999999999994</v>
      </c>
      <c r="BO125" s="78">
        <f>IFERROR(1/J125*(X125/H125),"0")</f>
        <v>0.1098901098901099</v>
      </c>
      <c r="BP125" s="78">
        <f>IFERROR(1/J125*(Y125/H125),"0")</f>
        <v>0.1098901098901099</v>
      </c>
    </row>
    <row r="126" spans="1:68" ht="27" customHeight="1">
      <c r="A126" s="63" t="s">
        <v>228</v>
      </c>
      <c r="B126" s="63" t="s">
        <v>231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20</v>
      </c>
      <c r="Y127" s="43">
        <f>IFERROR(Y125/H125,"0")+IFERROR(Y126/H126,"0")</f>
        <v>20</v>
      </c>
      <c r="Z127" s="43">
        <f>IFERROR(IF(Z125="",0,Z125),"0")+IFERROR(IF(Z126="",0,Z126),"0")</f>
        <v>0.13020000000000001</v>
      </c>
      <c r="AA127" s="67"/>
      <c r="AB127" s="67"/>
      <c r="AC127" s="67"/>
    </row>
    <row r="128" spans="1:68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64</v>
      </c>
      <c r="Y128" s="43">
        <f>IFERROR(SUM(Y125:Y126),"0")</f>
        <v>64</v>
      </c>
      <c r="Z128" s="42"/>
      <c r="AA128" s="67"/>
      <c r="AB128" s="67"/>
      <c r="AC128" s="67"/>
    </row>
    <row r="129" spans="1:68" ht="14.25" customHeight="1">
      <c r="A129" s="624" t="s">
        <v>76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>
      <c r="A130" s="63" t="s">
        <v>232</v>
      </c>
      <c r="B130" s="63" t="s">
        <v>233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50</v>
      </c>
      <c r="Y130" s="55">
        <f>IFERROR(IF(X130="",0,CEILING((X130/$H130),1)*$H130),"")</f>
        <v>50.4</v>
      </c>
      <c r="Z130" s="41">
        <f>IFERROR(IF(Y130=0,"",ROUNDUP(Y130/H130,0)*0.00651),"")</f>
        <v>0.11718000000000001</v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54.785714285714292</v>
      </c>
      <c r="BN130" s="78">
        <f>IFERROR(Y130*I130/H130,"0")</f>
        <v>55.223999999999997</v>
      </c>
      <c r="BO130" s="78">
        <f>IFERROR(1/J130*(X130/H130),"0")</f>
        <v>9.8116169544740978E-2</v>
      </c>
      <c r="BP130" s="78">
        <f>IFERROR(1/J130*(Y130/H130),"0")</f>
        <v>9.8901098901098911E-2</v>
      </c>
    </row>
    <row r="131" spans="1:68" ht="27" customHeight="1">
      <c r="A131" s="63" t="s">
        <v>232</v>
      </c>
      <c r="B131" s="63" t="s">
        <v>235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17.857142857142858</v>
      </c>
      <c r="Y132" s="43">
        <f>IFERROR(Y130/H130,"0")+IFERROR(Y131/H131,"0")</f>
        <v>18</v>
      </c>
      <c r="Z132" s="43">
        <f>IFERROR(IF(Z130="",0,Z130),"0")+IFERROR(IF(Z131="",0,Z131),"0")</f>
        <v>0.11718000000000001</v>
      </c>
      <c r="AA132" s="67"/>
      <c r="AB132" s="67"/>
      <c r="AC132" s="67"/>
    </row>
    <row r="133" spans="1:68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50</v>
      </c>
      <c r="Y133" s="43">
        <f>IFERROR(SUM(Y130:Y131),"0")</f>
        <v>50.4</v>
      </c>
      <c r="Z133" s="42"/>
      <c r="AA133" s="67"/>
      <c r="AB133" s="67"/>
      <c r="AC133" s="67"/>
    </row>
    <row r="134" spans="1:68" ht="14.25" customHeight="1">
      <c r="A134" s="624" t="s">
        <v>82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>
      <c r="A135" s="63" t="s">
        <v>236</v>
      </c>
      <c r="B135" s="63" t="s">
        <v>237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13</v>
      </c>
      <c r="Y135" s="55">
        <f>IFERROR(IF(X135="",0,CEILING((X135/$H135),1)*$H135),"")</f>
        <v>13.200000000000001</v>
      </c>
      <c r="Z135" s="41">
        <f>IFERROR(IF(Y135=0,"",ROUNDUP(Y135/H135,0)*0.00651),"")</f>
        <v>3.2550000000000003E-2</v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14.31969696969697</v>
      </c>
      <c r="BN135" s="78">
        <f>IFERROR(Y135*I135/H135,"0")</f>
        <v>14.540000000000001</v>
      </c>
      <c r="BO135" s="78">
        <f>IFERROR(1/J135*(X135/H135),"0")</f>
        <v>2.7056277056277056E-2</v>
      </c>
      <c r="BP135" s="78">
        <f>IFERROR(1/J135*(Y135/H135),"0")</f>
        <v>2.7472527472527476E-2</v>
      </c>
    </row>
    <row r="136" spans="1:68" ht="16.5" customHeight="1">
      <c r="A136" s="63" t="s">
        <v>236</v>
      </c>
      <c r="B136" s="63" t="s">
        <v>238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4.9242424242424239</v>
      </c>
      <c r="Y137" s="43">
        <f>IFERROR(Y135/H135,"0")+IFERROR(Y136/H136,"0")</f>
        <v>5</v>
      </c>
      <c r="Z137" s="43">
        <f>IFERROR(IF(Z135="",0,Z135),"0")+IFERROR(IF(Z136="",0,Z136),"0")</f>
        <v>3.2550000000000003E-2</v>
      </c>
      <c r="AA137" s="67"/>
      <c r="AB137" s="67"/>
      <c r="AC137" s="67"/>
    </row>
    <row r="138" spans="1:68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13</v>
      </c>
      <c r="Y138" s="43">
        <f>IFERROR(SUM(Y135:Y136),"0")</f>
        <v>13.200000000000001</v>
      </c>
      <c r="Z138" s="42"/>
      <c r="AA138" s="67"/>
      <c r="AB138" s="67"/>
      <c r="AC138" s="67"/>
    </row>
    <row r="139" spans="1:68" ht="16.5" customHeight="1">
      <c r="A139" s="623" t="s">
        <v>106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>
      <c r="A140" s="624" t="s">
        <v>108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>
      <c r="A141" s="63" t="s">
        <v>239</v>
      </c>
      <c r="B141" s="63" t="s">
        <v>240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242</v>
      </c>
      <c r="B142" s="63" t="s">
        <v>243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9" t="s">
        <v>244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>
      <c r="A145" s="624" t="s">
        <v>76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>
      <c r="A146" s="63" t="s">
        <v>246</v>
      </c>
      <c r="B146" s="63" t="s">
        <v>247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249</v>
      </c>
      <c r="B147" s="63" t="s">
        <v>250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252</v>
      </c>
      <c r="B148" s="63" t="s">
        <v>253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22" t="s">
        <v>255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>
      <c r="A152" s="623" t="s">
        <v>256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>
      <c r="A153" s="624" t="s">
        <v>140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>
      <c r="A154" s="63" t="s">
        <v>257</v>
      </c>
      <c r="B154" s="63" t="s">
        <v>258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624" t="s">
        <v>76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>
      <c r="A158" s="63" t="s">
        <v>260</v>
      </c>
      <c r="B158" s="63" t="s">
        <v>261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>
      <c r="A159" s="63" t="s">
        <v>263</v>
      </c>
      <c r="B159" s="63" t="s">
        <v>264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>
      <c r="A160" s="63" t="s">
        <v>266</v>
      </c>
      <c r="B160" s="63" t="s">
        <v>267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100</v>
      </c>
      <c r="Y160" s="55">
        <f t="shared" si="5"/>
        <v>100.80000000000001</v>
      </c>
      <c r="Z160" s="41">
        <f>IFERROR(IF(Y160=0,"",ROUNDUP(Y160/H160,0)*0.00902),"")</f>
        <v>0.21648000000000001</v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105</v>
      </c>
      <c r="BN160" s="78">
        <f t="shared" si="7"/>
        <v>105.84000000000002</v>
      </c>
      <c r="BO160" s="78">
        <f t="shared" si="8"/>
        <v>0.18037518037518038</v>
      </c>
      <c r="BP160" s="78">
        <f t="shared" si="9"/>
        <v>0.18181818181818182</v>
      </c>
    </row>
    <row r="161" spans="1:68" ht="27" customHeight="1">
      <c r="A161" s="63" t="s">
        <v>269</v>
      </c>
      <c r="B161" s="63" t="s">
        <v>270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>
      <c r="A162" s="63" t="s">
        <v>271</v>
      </c>
      <c r="B162" s="63" t="s">
        <v>272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>
      <c r="A163" s="63" t="s">
        <v>273</v>
      </c>
      <c r="B163" s="63" t="s">
        <v>274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>
      <c r="A164" s="63" t="s">
        <v>276</v>
      </c>
      <c r="B164" s="63" t="s">
        <v>277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>
      <c r="A165" s="63" t="s">
        <v>278</v>
      </c>
      <c r="B165" s="63" t="s">
        <v>279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>
      <c r="A166" s="63" t="s">
        <v>280</v>
      </c>
      <c r="B166" s="63" t="s">
        <v>281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23.80952380952381</v>
      </c>
      <c r="Y167" s="43">
        <f>IFERROR(Y158/H158,"0")+IFERROR(Y159/H159,"0")+IFERROR(Y160/H160,"0")+IFERROR(Y161/H161,"0")+IFERROR(Y162/H162,"0")+IFERROR(Y163/H163,"0")+IFERROR(Y164/H164,"0")+IFERROR(Y165/H165,"0")+IFERROR(Y166/H166,"0")</f>
        <v>24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0.21648000000000001</v>
      </c>
      <c r="AA167" s="67"/>
      <c r="AB167" s="67"/>
      <c r="AC167" s="67"/>
    </row>
    <row r="168" spans="1:68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100</v>
      </c>
      <c r="Y168" s="43">
        <f>IFERROR(SUM(Y158:Y166),"0")</f>
        <v>100.80000000000001</v>
      </c>
      <c r="Z168" s="42"/>
      <c r="AA168" s="67"/>
      <c r="AB168" s="67"/>
      <c r="AC168" s="67"/>
    </row>
    <row r="169" spans="1:68" ht="14.25" customHeight="1">
      <c r="A169" s="624" t="s">
        <v>100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>
      <c r="A170" s="63" t="s">
        <v>283</v>
      </c>
      <c r="B170" s="63" t="s">
        <v>284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288</v>
      </c>
      <c r="B171" s="63" t="s">
        <v>289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291</v>
      </c>
      <c r="B172" s="63" t="s">
        <v>292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624" t="s">
        <v>293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>
      <c r="A176" s="63" t="s">
        <v>294</v>
      </c>
      <c r="B176" s="63" t="s">
        <v>295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623" t="s">
        <v>296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>
      <c r="A180" s="624" t="s">
        <v>108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>
      <c r="A181" s="63" t="s">
        <v>297</v>
      </c>
      <c r="B181" s="63" t="s">
        <v>298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300</v>
      </c>
      <c r="B182" s="63" t="s">
        <v>301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624" t="s">
        <v>140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>
      <c r="A186" s="63" t="s">
        <v>302</v>
      </c>
      <c r="B186" s="63" t="s">
        <v>303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305</v>
      </c>
      <c r="B187" s="63" t="s">
        <v>306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24" t="s">
        <v>76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>
      <c r="A191" s="63" t="s">
        <v>307</v>
      </c>
      <c r="B191" s="63" t="s">
        <v>308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380</v>
      </c>
      <c r="Y191" s="55">
        <f t="shared" ref="Y191:Y198" si="10">IFERROR(IF(X191="",0,CEILING((X191/$H191),1)*$H191),"")</f>
        <v>383.40000000000003</v>
      </c>
      <c r="Z191" s="41">
        <f>IFERROR(IF(Y191=0,"",ROUNDUP(Y191/H191,0)*0.00902),"")</f>
        <v>0.64041999999999999</v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394.77777777777777</v>
      </c>
      <c r="BN191" s="78">
        <f t="shared" ref="BN191:BN198" si="12">IFERROR(Y191*I191/H191,"0")</f>
        <v>398.31</v>
      </c>
      <c r="BO191" s="78">
        <f t="shared" ref="BO191:BO198" si="13">IFERROR(1/J191*(X191/H191),"0")</f>
        <v>0.53310886644219979</v>
      </c>
      <c r="BP191" s="78">
        <f t="shared" ref="BP191:BP198" si="14">IFERROR(1/J191*(Y191/H191),"0")</f>
        <v>0.53787878787878785</v>
      </c>
    </row>
    <row r="192" spans="1:68" ht="27" customHeight="1">
      <c r="A192" s="63" t="s">
        <v>310</v>
      </c>
      <c r="B192" s="63" t="s">
        <v>311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200</v>
      </c>
      <c r="Y192" s="55">
        <f t="shared" si="10"/>
        <v>205.20000000000002</v>
      </c>
      <c r="Z192" s="41">
        <f>IFERROR(IF(Y192=0,"",ROUNDUP(Y192/H192,0)*0.00902),"")</f>
        <v>0.34276000000000001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207.77777777777777</v>
      </c>
      <c r="BN192" s="78">
        <f t="shared" si="12"/>
        <v>213.18000000000004</v>
      </c>
      <c r="BO192" s="78">
        <f t="shared" si="13"/>
        <v>0.28058361391694725</v>
      </c>
      <c r="BP192" s="78">
        <f t="shared" si="14"/>
        <v>0.2878787878787879</v>
      </c>
    </row>
    <row r="193" spans="1:68" ht="27" customHeight="1">
      <c r="A193" s="63" t="s">
        <v>313</v>
      </c>
      <c r="B193" s="63" t="s">
        <v>314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370</v>
      </c>
      <c r="Y193" s="55">
        <f t="shared" si="10"/>
        <v>372.6</v>
      </c>
      <c r="Z193" s="41">
        <f>IFERROR(IF(Y193=0,"",ROUNDUP(Y193/H193,0)*0.00902),"")</f>
        <v>0.62238000000000004</v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384.38888888888891</v>
      </c>
      <c r="BN193" s="78">
        <f t="shared" si="12"/>
        <v>387.09</v>
      </c>
      <c r="BO193" s="78">
        <f t="shared" si="13"/>
        <v>0.51907968574635244</v>
      </c>
      <c r="BP193" s="78">
        <f t="shared" si="14"/>
        <v>0.52272727272727271</v>
      </c>
    </row>
    <row r="194" spans="1:68" ht="27" customHeight="1">
      <c r="A194" s="63" t="s">
        <v>316</v>
      </c>
      <c r="B194" s="63" t="s">
        <v>317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570</v>
      </c>
      <c r="Y194" s="55">
        <f t="shared" si="10"/>
        <v>572.40000000000009</v>
      </c>
      <c r="Z194" s="41">
        <f>IFERROR(IF(Y194=0,"",ROUNDUP(Y194/H194,0)*0.00902),"")</f>
        <v>0.95612000000000008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592.16666666666663</v>
      </c>
      <c r="BN194" s="78">
        <f t="shared" si="12"/>
        <v>594.66000000000008</v>
      </c>
      <c r="BO194" s="78">
        <f t="shared" si="13"/>
        <v>0.79966329966329963</v>
      </c>
      <c r="BP194" s="78">
        <f t="shared" si="14"/>
        <v>0.80303030303030321</v>
      </c>
    </row>
    <row r="195" spans="1:68" ht="27" customHeight="1">
      <c r="A195" s="63" t="s">
        <v>319</v>
      </c>
      <c r="B195" s="63" t="s">
        <v>320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>
      <c r="A196" s="63" t="s">
        <v>321</v>
      </c>
      <c r="B196" s="63" t="s">
        <v>322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>
      <c r="A197" s="63" t="s">
        <v>323</v>
      </c>
      <c r="B197" s="63" t="s">
        <v>324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>
      <c r="A198" s="63" t="s">
        <v>325</v>
      </c>
      <c r="B198" s="63" t="s">
        <v>326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281.48148148148147</v>
      </c>
      <c r="Y199" s="43">
        <f>IFERROR(Y191/H191,"0")+IFERROR(Y192/H192,"0")+IFERROR(Y193/H193,"0")+IFERROR(Y194/H194,"0")+IFERROR(Y195/H195,"0")+IFERROR(Y196/H196,"0")+IFERROR(Y197/H197,"0")+IFERROR(Y198/H198,"0")</f>
        <v>284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2.56168</v>
      </c>
      <c r="AA199" s="67"/>
      <c r="AB199" s="67"/>
      <c r="AC199" s="67"/>
    </row>
    <row r="200" spans="1:68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1520</v>
      </c>
      <c r="Y200" s="43">
        <f>IFERROR(SUM(Y191:Y198),"0")</f>
        <v>1533.6000000000001</v>
      </c>
      <c r="Z200" s="42"/>
      <c r="AA200" s="67"/>
      <c r="AB200" s="67"/>
      <c r="AC200" s="67"/>
    </row>
    <row r="201" spans="1:68" ht="14.25" customHeight="1">
      <c r="A201" s="624" t="s">
        <v>82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>
      <c r="A202" s="63" t="s">
        <v>327</v>
      </c>
      <c r="B202" s="63" t="s">
        <v>328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>
      <c r="A203" s="63" t="s">
        <v>330</v>
      </c>
      <c r="B203" s="63" t="s">
        <v>331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>
      <c r="A204" s="63" t="s">
        <v>333</v>
      </c>
      <c r="B204" s="63" t="s">
        <v>334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240</v>
      </c>
      <c r="Y204" s="55">
        <f t="shared" si="15"/>
        <v>243.59999999999997</v>
      </c>
      <c r="Z204" s="41">
        <f>IFERROR(IF(Y204=0,"",ROUNDUP(Y204/H204,0)*0.01898),"")</f>
        <v>0.53144000000000002</v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254.31724137931036</v>
      </c>
      <c r="BN204" s="78">
        <f t="shared" si="17"/>
        <v>258.13199999999995</v>
      </c>
      <c r="BO204" s="78">
        <f t="shared" si="18"/>
        <v>0.43103448275862072</v>
      </c>
      <c r="BP204" s="78">
        <f t="shared" si="19"/>
        <v>0.4375</v>
      </c>
    </row>
    <row r="205" spans="1:68" ht="27" customHeight="1">
      <c r="A205" s="63" t="s">
        <v>336</v>
      </c>
      <c r="B205" s="63" t="s">
        <v>337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>
      <c r="A206" s="63" t="s">
        <v>338</v>
      </c>
      <c r="B206" s="63" t="s">
        <v>339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>
      <c r="A207" s="63" t="s">
        <v>341</v>
      </c>
      <c r="B207" s="63" t="s">
        <v>342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24</v>
      </c>
      <c r="Y207" s="55">
        <f t="shared" si="15"/>
        <v>24</v>
      </c>
      <c r="Z207" s="41">
        <f t="shared" si="20"/>
        <v>6.5100000000000005E-2</v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26.520000000000003</v>
      </c>
      <c r="BN207" s="78">
        <f t="shared" si="17"/>
        <v>26.520000000000003</v>
      </c>
      <c r="BO207" s="78">
        <f t="shared" si="18"/>
        <v>5.4945054945054951E-2</v>
      </c>
      <c r="BP207" s="78">
        <f t="shared" si="19"/>
        <v>5.4945054945054951E-2</v>
      </c>
    </row>
    <row r="208" spans="1:68" ht="27" customHeight="1">
      <c r="A208" s="63" t="s">
        <v>343</v>
      </c>
      <c r="B208" s="63" t="s">
        <v>344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>
      <c r="A209" s="63" t="s">
        <v>345</v>
      </c>
      <c r="B209" s="63" t="s">
        <v>346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48</v>
      </c>
      <c r="Y209" s="55">
        <f t="shared" si="15"/>
        <v>48</v>
      </c>
      <c r="Z209" s="41">
        <f t="shared" si="20"/>
        <v>0.13020000000000001</v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53.040000000000006</v>
      </c>
      <c r="BN209" s="78">
        <f t="shared" si="17"/>
        <v>53.040000000000006</v>
      </c>
      <c r="BO209" s="78">
        <f t="shared" si="18"/>
        <v>0.1098901098901099</v>
      </c>
      <c r="BP209" s="78">
        <f t="shared" si="19"/>
        <v>0.1098901098901099</v>
      </c>
    </row>
    <row r="210" spans="1:68" ht="27" customHeight="1">
      <c r="A210" s="63" t="s">
        <v>348</v>
      </c>
      <c r="B210" s="63" t="s">
        <v>349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72</v>
      </c>
      <c r="Y210" s="55">
        <f t="shared" si="15"/>
        <v>72</v>
      </c>
      <c r="Z210" s="41">
        <f t="shared" si="20"/>
        <v>0.1953</v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79.740000000000009</v>
      </c>
      <c r="BN210" s="78">
        <f t="shared" si="17"/>
        <v>79.740000000000009</v>
      </c>
      <c r="BO210" s="78">
        <f t="shared" si="18"/>
        <v>0.16483516483516486</v>
      </c>
      <c r="BP210" s="78">
        <f t="shared" si="19"/>
        <v>0.16483516483516486</v>
      </c>
    </row>
    <row r="211" spans="1:68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87.58620689655173</v>
      </c>
      <c r="Y211" s="43">
        <f>IFERROR(Y202/H202,"0")+IFERROR(Y203/H203,"0")+IFERROR(Y204/H204,"0")+IFERROR(Y205/H205,"0")+IFERROR(Y206/H206,"0")+IFERROR(Y207/H207,"0")+IFERROR(Y208/H208,"0")+IFERROR(Y209/H209,"0")+IFERROR(Y210/H210,"0")</f>
        <v>88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0.92204000000000008</v>
      </c>
      <c r="AA211" s="67"/>
      <c r="AB211" s="67"/>
      <c r="AC211" s="67"/>
    </row>
    <row r="212" spans="1:68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384</v>
      </c>
      <c r="Y212" s="43">
        <f>IFERROR(SUM(Y202:Y210),"0")</f>
        <v>387.59999999999997</v>
      </c>
      <c r="Z212" s="42"/>
      <c r="AA212" s="67"/>
      <c r="AB212" s="67"/>
      <c r="AC212" s="67"/>
    </row>
    <row r="213" spans="1:68" ht="14.25" customHeight="1">
      <c r="A213" s="624" t="s">
        <v>170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>
      <c r="A214" s="63" t="s">
        <v>350</v>
      </c>
      <c r="B214" s="63" t="s">
        <v>351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customHeight="1">
      <c r="A215" s="63" t="s">
        <v>353</v>
      </c>
      <c r="B215" s="63" t="s">
        <v>354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customHeight="1">
      <c r="A218" s="623" t="s">
        <v>356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>
      <c r="A219" s="624" t="s">
        <v>108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>
      <c r="A220" s="63" t="s">
        <v>357</v>
      </c>
      <c r="B220" s="63" t="s">
        <v>358</v>
      </c>
      <c r="C220" s="36">
        <v>4301011826</v>
      </c>
      <c r="D220" s="625">
        <v>4680115884137</v>
      </c>
      <c r="E220" s="625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>
      <c r="A221" s="63" t="s">
        <v>360</v>
      </c>
      <c r="B221" s="63" t="s">
        <v>361</v>
      </c>
      <c r="C221" s="36">
        <v>4301011724</v>
      </c>
      <c r="D221" s="625">
        <v>4680115884236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>
      <c r="A222" s="63" t="s">
        <v>363</v>
      </c>
      <c r="B222" s="63" t="s">
        <v>364</v>
      </c>
      <c r="C222" s="36">
        <v>4301011721</v>
      </c>
      <c r="D222" s="625">
        <v>4680115884175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>
      <c r="A223" s="63" t="s">
        <v>366</v>
      </c>
      <c r="B223" s="63" t="s">
        <v>367</v>
      </c>
      <c r="C223" s="36">
        <v>4301011824</v>
      </c>
      <c r="D223" s="625">
        <v>4680115884144</v>
      </c>
      <c r="E223" s="625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>
      <c r="A224" s="63" t="s">
        <v>366</v>
      </c>
      <c r="B224" s="63" t="s">
        <v>368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4" t="s">
        <v>369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>
      <c r="A225" s="63" t="s">
        <v>370</v>
      </c>
      <c r="B225" s="63" t="s">
        <v>371</v>
      </c>
      <c r="C225" s="36">
        <v>4301012149</v>
      </c>
      <c r="D225" s="625">
        <v>4680115886551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>
      <c r="A226" s="63" t="s">
        <v>373</v>
      </c>
      <c r="B226" s="63" t="s">
        <v>374</v>
      </c>
      <c r="C226" s="36">
        <v>4301011726</v>
      </c>
      <c r="D226" s="625">
        <v>4680115884182</v>
      </c>
      <c r="E226" s="625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>
      <c r="A227" s="63" t="s">
        <v>375</v>
      </c>
      <c r="B227" s="63" t="s">
        <v>376</v>
      </c>
      <c r="C227" s="36">
        <v>4301011722</v>
      </c>
      <c r="D227" s="625">
        <v>4680115884205</v>
      </c>
      <c r="E227" s="62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>
      <c r="A228" s="63" t="s">
        <v>375</v>
      </c>
      <c r="B228" s="63" t="s">
        <v>377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8" t="s">
        <v>378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>
      <c r="A229" s="632"/>
      <c r="B229" s="632"/>
      <c r="C229" s="632"/>
      <c r="D229" s="632"/>
      <c r="E229" s="632"/>
      <c r="F229" s="632"/>
      <c r="G229" s="632"/>
      <c r="H229" s="632"/>
      <c r="I229" s="632"/>
      <c r="J229" s="632"/>
      <c r="K229" s="632"/>
      <c r="L229" s="632"/>
      <c r="M229" s="632"/>
      <c r="N229" s="632"/>
      <c r="O229" s="633"/>
      <c r="P229" s="629" t="s">
        <v>40</v>
      </c>
      <c r="Q229" s="630"/>
      <c r="R229" s="630"/>
      <c r="S229" s="630"/>
      <c r="T229" s="630"/>
      <c r="U229" s="630"/>
      <c r="V229" s="631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>
      <c r="A231" s="624" t="s">
        <v>140</v>
      </c>
      <c r="B231" s="624"/>
      <c r="C231" s="624"/>
      <c r="D231" s="624"/>
      <c r="E231" s="624"/>
      <c r="F231" s="624"/>
      <c r="G231" s="624"/>
      <c r="H231" s="624"/>
      <c r="I231" s="624"/>
      <c r="J231" s="624"/>
      <c r="K231" s="624"/>
      <c r="L231" s="624"/>
      <c r="M231" s="624"/>
      <c r="N231" s="624"/>
      <c r="O231" s="624"/>
      <c r="P231" s="624"/>
      <c r="Q231" s="624"/>
      <c r="R231" s="624"/>
      <c r="S231" s="624"/>
      <c r="T231" s="624"/>
      <c r="U231" s="624"/>
      <c r="V231" s="624"/>
      <c r="W231" s="624"/>
      <c r="X231" s="624"/>
      <c r="Y231" s="624"/>
      <c r="Z231" s="624"/>
      <c r="AA231" s="66"/>
      <c r="AB231" s="66"/>
      <c r="AC231" s="80"/>
    </row>
    <row r="232" spans="1:68" ht="27" customHeight="1">
      <c r="A232" s="63" t="s">
        <v>379</v>
      </c>
      <c r="B232" s="63" t="s">
        <v>380</v>
      </c>
      <c r="C232" s="36">
        <v>4301020377</v>
      </c>
      <c r="D232" s="625">
        <v>4680115885981</v>
      </c>
      <c r="E232" s="625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627"/>
      <c r="R232" s="627"/>
      <c r="S232" s="627"/>
      <c r="T232" s="628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>
      <c r="A233" s="632"/>
      <c r="B233" s="632"/>
      <c r="C233" s="632"/>
      <c r="D233" s="632"/>
      <c r="E233" s="632"/>
      <c r="F233" s="632"/>
      <c r="G233" s="632"/>
      <c r="H233" s="632"/>
      <c r="I233" s="632"/>
      <c r="J233" s="632"/>
      <c r="K233" s="632"/>
      <c r="L233" s="632"/>
      <c r="M233" s="632"/>
      <c r="N233" s="632"/>
      <c r="O233" s="633"/>
      <c r="P233" s="629" t="s">
        <v>40</v>
      </c>
      <c r="Q233" s="630"/>
      <c r="R233" s="630"/>
      <c r="S233" s="630"/>
      <c r="T233" s="630"/>
      <c r="U233" s="630"/>
      <c r="V233" s="631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>
      <c r="A235" s="624" t="s">
        <v>382</v>
      </c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4"/>
      <c r="P235" s="624"/>
      <c r="Q235" s="624"/>
      <c r="R235" s="624"/>
      <c r="S235" s="624"/>
      <c r="T235" s="624"/>
      <c r="U235" s="624"/>
      <c r="V235" s="624"/>
      <c r="W235" s="624"/>
      <c r="X235" s="624"/>
      <c r="Y235" s="624"/>
      <c r="Z235" s="624"/>
      <c r="AA235" s="66"/>
      <c r="AB235" s="66"/>
      <c r="AC235" s="80"/>
    </row>
    <row r="236" spans="1:68" ht="27" customHeight="1">
      <c r="A236" s="63" t="s">
        <v>383</v>
      </c>
      <c r="B236" s="63" t="s">
        <v>384</v>
      </c>
      <c r="C236" s="36">
        <v>4301040362</v>
      </c>
      <c r="D236" s="625">
        <v>4680115886803</v>
      </c>
      <c r="E236" s="625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740" t="s">
        <v>385</v>
      </c>
      <c r="Q236" s="627"/>
      <c r="R236" s="627"/>
      <c r="S236" s="627"/>
      <c r="T236" s="62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632"/>
      <c r="B237" s="632"/>
      <c r="C237" s="632"/>
      <c r="D237" s="632"/>
      <c r="E237" s="632"/>
      <c r="F237" s="632"/>
      <c r="G237" s="632"/>
      <c r="H237" s="632"/>
      <c r="I237" s="632"/>
      <c r="J237" s="632"/>
      <c r="K237" s="632"/>
      <c r="L237" s="632"/>
      <c r="M237" s="632"/>
      <c r="N237" s="632"/>
      <c r="O237" s="633"/>
      <c r="P237" s="629" t="s">
        <v>40</v>
      </c>
      <c r="Q237" s="630"/>
      <c r="R237" s="630"/>
      <c r="S237" s="630"/>
      <c r="T237" s="630"/>
      <c r="U237" s="630"/>
      <c r="V237" s="631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>
      <c r="A239" s="624" t="s">
        <v>387</v>
      </c>
      <c r="B239" s="624"/>
      <c r="C239" s="624"/>
      <c r="D239" s="624"/>
      <c r="E239" s="624"/>
      <c r="F239" s="624"/>
      <c r="G239" s="624"/>
      <c r="H239" s="624"/>
      <c r="I239" s="624"/>
      <c r="J239" s="624"/>
      <c r="K239" s="624"/>
      <c r="L239" s="624"/>
      <c r="M239" s="624"/>
      <c r="N239" s="624"/>
      <c r="O239" s="624"/>
      <c r="P239" s="624"/>
      <c r="Q239" s="624"/>
      <c r="R239" s="624"/>
      <c r="S239" s="624"/>
      <c r="T239" s="624"/>
      <c r="U239" s="624"/>
      <c r="V239" s="624"/>
      <c r="W239" s="624"/>
      <c r="X239" s="624"/>
      <c r="Y239" s="624"/>
      <c r="Z239" s="624"/>
      <c r="AA239" s="66"/>
      <c r="AB239" s="66"/>
      <c r="AC239" s="80"/>
    </row>
    <row r="240" spans="1:68" ht="27" customHeight="1">
      <c r="A240" s="63" t="s">
        <v>388</v>
      </c>
      <c r="B240" s="63" t="s">
        <v>389</v>
      </c>
      <c r="C240" s="36">
        <v>4301041004</v>
      </c>
      <c r="D240" s="625">
        <v>4680115886704</v>
      </c>
      <c r="E240" s="625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627"/>
      <c r="R240" s="627"/>
      <c r="S240" s="627"/>
      <c r="T240" s="62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391</v>
      </c>
      <c r="B241" s="63" t="s">
        <v>392</v>
      </c>
      <c r="C241" s="36">
        <v>4301041008</v>
      </c>
      <c r="D241" s="625">
        <v>4680115886681</v>
      </c>
      <c r="E241" s="62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742" t="s">
        <v>393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394</v>
      </c>
      <c r="B242" s="63" t="s">
        <v>395</v>
      </c>
      <c r="C242" s="36">
        <v>4301041007</v>
      </c>
      <c r="D242" s="625">
        <v>4680115886735</v>
      </c>
      <c r="E242" s="625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396</v>
      </c>
      <c r="B243" s="63" t="s">
        <v>397</v>
      </c>
      <c r="C243" s="36">
        <v>4301041006</v>
      </c>
      <c r="D243" s="625">
        <v>4680115886728</v>
      </c>
      <c r="E243" s="625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398</v>
      </c>
      <c r="B244" s="63" t="s">
        <v>399</v>
      </c>
      <c r="C244" s="36">
        <v>4301041005</v>
      </c>
      <c r="D244" s="625">
        <v>4680115886711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>
      <c r="A245" s="632"/>
      <c r="B245" s="632"/>
      <c r="C245" s="632"/>
      <c r="D245" s="632"/>
      <c r="E245" s="632"/>
      <c r="F245" s="632"/>
      <c r="G245" s="632"/>
      <c r="H245" s="632"/>
      <c r="I245" s="632"/>
      <c r="J245" s="632"/>
      <c r="K245" s="632"/>
      <c r="L245" s="632"/>
      <c r="M245" s="632"/>
      <c r="N245" s="632"/>
      <c r="O245" s="633"/>
      <c r="P245" s="629" t="s">
        <v>40</v>
      </c>
      <c r="Q245" s="630"/>
      <c r="R245" s="630"/>
      <c r="S245" s="630"/>
      <c r="T245" s="630"/>
      <c r="U245" s="630"/>
      <c r="V245" s="631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>
      <c r="A247" s="623" t="s">
        <v>400</v>
      </c>
      <c r="B247" s="623"/>
      <c r="C247" s="623"/>
      <c r="D247" s="623"/>
      <c r="E247" s="623"/>
      <c r="F247" s="623"/>
      <c r="G247" s="623"/>
      <c r="H247" s="623"/>
      <c r="I247" s="623"/>
      <c r="J247" s="623"/>
      <c r="K247" s="623"/>
      <c r="L247" s="623"/>
      <c r="M247" s="623"/>
      <c r="N247" s="623"/>
      <c r="O247" s="623"/>
      <c r="P247" s="623"/>
      <c r="Q247" s="623"/>
      <c r="R247" s="623"/>
      <c r="S247" s="623"/>
      <c r="T247" s="623"/>
      <c r="U247" s="623"/>
      <c r="V247" s="623"/>
      <c r="W247" s="623"/>
      <c r="X247" s="623"/>
      <c r="Y247" s="623"/>
      <c r="Z247" s="623"/>
      <c r="AA247" s="65"/>
      <c r="AB247" s="65"/>
      <c r="AC247" s="79"/>
    </row>
    <row r="248" spans="1:68" ht="14.25" customHeight="1">
      <c r="A248" s="624" t="s">
        <v>108</v>
      </c>
      <c r="B248" s="624"/>
      <c r="C248" s="624"/>
      <c r="D248" s="624"/>
      <c r="E248" s="624"/>
      <c r="F248" s="624"/>
      <c r="G248" s="624"/>
      <c r="H248" s="624"/>
      <c r="I248" s="624"/>
      <c r="J248" s="624"/>
      <c r="K248" s="624"/>
      <c r="L248" s="624"/>
      <c r="M248" s="624"/>
      <c r="N248" s="624"/>
      <c r="O248" s="624"/>
      <c r="P248" s="624"/>
      <c r="Q248" s="624"/>
      <c r="R248" s="624"/>
      <c r="S248" s="624"/>
      <c r="T248" s="624"/>
      <c r="U248" s="624"/>
      <c r="V248" s="624"/>
      <c r="W248" s="624"/>
      <c r="X248" s="624"/>
      <c r="Y248" s="624"/>
      <c r="Z248" s="624"/>
      <c r="AA248" s="66"/>
      <c r="AB248" s="66"/>
      <c r="AC248" s="80"/>
    </row>
    <row r="249" spans="1:68" ht="27" customHeight="1">
      <c r="A249" s="63" t="s">
        <v>401</v>
      </c>
      <c r="B249" s="63" t="s">
        <v>402</v>
      </c>
      <c r="C249" s="36">
        <v>4301011855</v>
      </c>
      <c r="D249" s="625">
        <v>4680115885837</v>
      </c>
      <c r="E249" s="625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7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27"/>
      <c r="R249" s="627"/>
      <c r="S249" s="627"/>
      <c r="T249" s="62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404</v>
      </c>
      <c r="B250" s="63" t="s">
        <v>405</v>
      </c>
      <c r="C250" s="36">
        <v>4301011853</v>
      </c>
      <c r="D250" s="625">
        <v>4680115885851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407</v>
      </c>
      <c r="B251" s="63" t="s">
        <v>408</v>
      </c>
      <c r="C251" s="36">
        <v>4301011850</v>
      </c>
      <c r="D251" s="625">
        <v>4680115885806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410</v>
      </c>
      <c r="B252" s="63" t="s">
        <v>411</v>
      </c>
      <c r="C252" s="36">
        <v>4301011852</v>
      </c>
      <c r="D252" s="625">
        <v>4680115885844</v>
      </c>
      <c r="E252" s="625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413</v>
      </c>
      <c r="B253" s="63" t="s">
        <v>414</v>
      </c>
      <c r="C253" s="36">
        <v>4301011851</v>
      </c>
      <c r="D253" s="625">
        <v>4680115885820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632"/>
      <c r="B254" s="632"/>
      <c r="C254" s="632"/>
      <c r="D254" s="632"/>
      <c r="E254" s="632"/>
      <c r="F254" s="632"/>
      <c r="G254" s="632"/>
      <c r="H254" s="632"/>
      <c r="I254" s="632"/>
      <c r="J254" s="632"/>
      <c r="K254" s="632"/>
      <c r="L254" s="632"/>
      <c r="M254" s="632"/>
      <c r="N254" s="632"/>
      <c r="O254" s="633"/>
      <c r="P254" s="629" t="s">
        <v>40</v>
      </c>
      <c r="Q254" s="630"/>
      <c r="R254" s="630"/>
      <c r="S254" s="630"/>
      <c r="T254" s="630"/>
      <c r="U254" s="630"/>
      <c r="V254" s="631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>
      <c r="A256" s="623" t="s">
        <v>416</v>
      </c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23"/>
      <c r="P256" s="623"/>
      <c r="Q256" s="623"/>
      <c r="R256" s="623"/>
      <c r="S256" s="623"/>
      <c r="T256" s="623"/>
      <c r="U256" s="623"/>
      <c r="V256" s="623"/>
      <c r="W256" s="623"/>
      <c r="X256" s="623"/>
      <c r="Y256" s="623"/>
      <c r="Z256" s="623"/>
      <c r="AA256" s="65"/>
      <c r="AB256" s="65"/>
      <c r="AC256" s="79"/>
    </row>
    <row r="257" spans="1:68" ht="14.25" customHeight="1">
      <c r="A257" s="624" t="s">
        <v>108</v>
      </c>
      <c r="B257" s="624"/>
      <c r="C257" s="624"/>
      <c r="D257" s="624"/>
      <c r="E257" s="624"/>
      <c r="F257" s="624"/>
      <c r="G257" s="624"/>
      <c r="H257" s="624"/>
      <c r="I257" s="624"/>
      <c r="J257" s="624"/>
      <c r="K257" s="624"/>
      <c r="L257" s="624"/>
      <c r="M257" s="624"/>
      <c r="N257" s="624"/>
      <c r="O257" s="624"/>
      <c r="P257" s="624"/>
      <c r="Q257" s="624"/>
      <c r="R257" s="624"/>
      <c r="S257" s="624"/>
      <c r="T257" s="624"/>
      <c r="U257" s="624"/>
      <c r="V257" s="624"/>
      <c r="W257" s="624"/>
      <c r="X257" s="624"/>
      <c r="Y257" s="624"/>
      <c r="Z257" s="624"/>
      <c r="AA257" s="66"/>
      <c r="AB257" s="66"/>
      <c r="AC257" s="80"/>
    </row>
    <row r="258" spans="1:68" ht="27" customHeight="1">
      <c r="A258" s="63" t="s">
        <v>417</v>
      </c>
      <c r="B258" s="63" t="s">
        <v>418</v>
      </c>
      <c r="C258" s="36">
        <v>4301011223</v>
      </c>
      <c r="D258" s="625">
        <v>4607091383423</v>
      </c>
      <c r="E258" s="625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27"/>
      <c r="R258" s="627"/>
      <c r="S258" s="627"/>
      <c r="T258" s="62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419</v>
      </c>
      <c r="B259" s="63" t="s">
        <v>420</v>
      </c>
      <c r="C259" s="36">
        <v>4301012199</v>
      </c>
      <c r="D259" s="625">
        <v>4680115886957</v>
      </c>
      <c r="E259" s="625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752" t="s">
        <v>421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423</v>
      </c>
      <c r="B260" s="63" t="s">
        <v>424</v>
      </c>
      <c r="C260" s="36">
        <v>4301012098</v>
      </c>
      <c r="D260" s="625">
        <v>4680115885660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426</v>
      </c>
      <c r="B261" s="63" t="s">
        <v>427</v>
      </c>
      <c r="C261" s="36">
        <v>4301012176</v>
      </c>
      <c r="D261" s="625">
        <v>4680115886773</v>
      </c>
      <c r="E261" s="625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754" t="s">
        <v>428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632"/>
      <c r="B262" s="632"/>
      <c r="C262" s="632"/>
      <c r="D262" s="632"/>
      <c r="E262" s="632"/>
      <c r="F262" s="632"/>
      <c r="G262" s="632"/>
      <c r="H262" s="632"/>
      <c r="I262" s="632"/>
      <c r="J262" s="632"/>
      <c r="K262" s="632"/>
      <c r="L262" s="632"/>
      <c r="M262" s="632"/>
      <c r="N262" s="632"/>
      <c r="O262" s="633"/>
      <c r="P262" s="629" t="s">
        <v>40</v>
      </c>
      <c r="Q262" s="630"/>
      <c r="R262" s="630"/>
      <c r="S262" s="630"/>
      <c r="T262" s="630"/>
      <c r="U262" s="630"/>
      <c r="V262" s="631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623" t="s">
        <v>430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5"/>
      <c r="AB264" s="65"/>
      <c r="AC264" s="79"/>
    </row>
    <row r="265" spans="1:68" ht="14.25" customHeight="1">
      <c r="A265" s="624" t="s">
        <v>82</v>
      </c>
      <c r="B265" s="624"/>
      <c r="C265" s="624"/>
      <c r="D265" s="624"/>
      <c r="E265" s="624"/>
      <c r="F265" s="624"/>
      <c r="G265" s="624"/>
      <c r="H265" s="624"/>
      <c r="I265" s="624"/>
      <c r="J265" s="624"/>
      <c r="K265" s="624"/>
      <c r="L265" s="624"/>
      <c r="M265" s="624"/>
      <c r="N265" s="624"/>
      <c r="O265" s="624"/>
      <c r="P265" s="624"/>
      <c r="Q265" s="624"/>
      <c r="R265" s="624"/>
      <c r="S265" s="624"/>
      <c r="T265" s="624"/>
      <c r="U265" s="624"/>
      <c r="V265" s="624"/>
      <c r="W265" s="624"/>
      <c r="X265" s="624"/>
      <c r="Y265" s="624"/>
      <c r="Z265" s="624"/>
      <c r="AA265" s="66"/>
      <c r="AB265" s="66"/>
      <c r="AC265" s="80"/>
    </row>
    <row r="266" spans="1:68" ht="27" customHeight="1">
      <c r="A266" s="63" t="s">
        <v>431</v>
      </c>
      <c r="B266" s="63" t="s">
        <v>432</v>
      </c>
      <c r="C266" s="36">
        <v>4301051893</v>
      </c>
      <c r="D266" s="625">
        <v>4680115886186</v>
      </c>
      <c r="E266" s="625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27"/>
      <c r="R266" s="627"/>
      <c r="S266" s="627"/>
      <c r="T266" s="62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434</v>
      </c>
      <c r="B267" s="63" t="s">
        <v>435</v>
      </c>
      <c r="C267" s="36">
        <v>4301051795</v>
      </c>
      <c r="D267" s="625">
        <v>4680115881228</v>
      </c>
      <c r="E267" s="625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7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437</v>
      </c>
      <c r="B268" s="63" t="s">
        <v>438</v>
      </c>
      <c r="C268" s="36">
        <v>4301051388</v>
      </c>
      <c r="D268" s="625">
        <v>4680115881211</v>
      </c>
      <c r="E268" s="625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32"/>
      <c r="B269" s="632"/>
      <c r="C269" s="632"/>
      <c r="D269" s="632"/>
      <c r="E269" s="632"/>
      <c r="F269" s="632"/>
      <c r="G269" s="632"/>
      <c r="H269" s="632"/>
      <c r="I269" s="632"/>
      <c r="J269" s="632"/>
      <c r="K269" s="632"/>
      <c r="L269" s="632"/>
      <c r="M269" s="632"/>
      <c r="N269" s="632"/>
      <c r="O269" s="633"/>
      <c r="P269" s="629" t="s">
        <v>40</v>
      </c>
      <c r="Q269" s="630"/>
      <c r="R269" s="630"/>
      <c r="S269" s="630"/>
      <c r="T269" s="630"/>
      <c r="U269" s="630"/>
      <c r="V269" s="631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623" t="s">
        <v>440</v>
      </c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3"/>
      <c r="P271" s="623"/>
      <c r="Q271" s="623"/>
      <c r="R271" s="623"/>
      <c r="S271" s="623"/>
      <c r="T271" s="623"/>
      <c r="U271" s="623"/>
      <c r="V271" s="623"/>
      <c r="W271" s="623"/>
      <c r="X271" s="623"/>
      <c r="Y271" s="623"/>
      <c r="Z271" s="623"/>
      <c r="AA271" s="65"/>
      <c r="AB271" s="65"/>
      <c r="AC271" s="79"/>
    </row>
    <row r="272" spans="1:68" ht="14.25" customHeight="1">
      <c r="A272" s="624" t="s">
        <v>76</v>
      </c>
      <c r="B272" s="624"/>
      <c r="C272" s="624"/>
      <c r="D272" s="624"/>
      <c r="E272" s="624"/>
      <c r="F272" s="624"/>
      <c r="G272" s="624"/>
      <c r="H272" s="624"/>
      <c r="I272" s="624"/>
      <c r="J272" s="624"/>
      <c r="K272" s="624"/>
      <c r="L272" s="624"/>
      <c r="M272" s="624"/>
      <c r="N272" s="624"/>
      <c r="O272" s="624"/>
      <c r="P272" s="624"/>
      <c r="Q272" s="624"/>
      <c r="R272" s="624"/>
      <c r="S272" s="624"/>
      <c r="T272" s="624"/>
      <c r="U272" s="624"/>
      <c r="V272" s="624"/>
      <c r="W272" s="624"/>
      <c r="X272" s="624"/>
      <c r="Y272" s="624"/>
      <c r="Z272" s="624"/>
      <c r="AA272" s="66"/>
      <c r="AB272" s="66"/>
      <c r="AC272" s="80"/>
    </row>
    <row r="273" spans="1:68" ht="27" customHeight="1">
      <c r="A273" s="63" t="s">
        <v>441</v>
      </c>
      <c r="B273" s="63" t="s">
        <v>442</v>
      </c>
      <c r="C273" s="36">
        <v>4301031307</v>
      </c>
      <c r="D273" s="625">
        <v>4680115880344</v>
      </c>
      <c r="E273" s="625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27"/>
      <c r="R273" s="627"/>
      <c r="S273" s="627"/>
      <c r="T273" s="62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32"/>
      <c r="B274" s="632"/>
      <c r="C274" s="632"/>
      <c r="D274" s="632"/>
      <c r="E274" s="632"/>
      <c r="F274" s="632"/>
      <c r="G274" s="632"/>
      <c r="H274" s="632"/>
      <c r="I274" s="632"/>
      <c r="J274" s="632"/>
      <c r="K274" s="632"/>
      <c r="L274" s="632"/>
      <c r="M274" s="632"/>
      <c r="N274" s="632"/>
      <c r="O274" s="633"/>
      <c r="P274" s="629" t="s">
        <v>40</v>
      </c>
      <c r="Q274" s="630"/>
      <c r="R274" s="630"/>
      <c r="S274" s="630"/>
      <c r="T274" s="630"/>
      <c r="U274" s="630"/>
      <c r="V274" s="631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624" t="s">
        <v>82</v>
      </c>
      <c r="B276" s="624"/>
      <c r="C276" s="624"/>
      <c r="D276" s="624"/>
      <c r="E276" s="624"/>
      <c r="F276" s="624"/>
      <c r="G276" s="624"/>
      <c r="H276" s="624"/>
      <c r="I276" s="624"/>
      <c r="J276" s="624"/>
      <c r="K276" s="624"/>
      <c r="L276" s="624"/>
      <c r="M276" s="624"/>
      <c r="N276" s="624"/>
      <c r="O276" s="624"/>
      <c r="P276" s="624"/>
      <c r="Q276" s="624"/>
      <c r="R276" s="624"/>
      <c r="S276" s="624"/>
      <c r="T276" s="624"/>
      <c r="U276" s="624"/>
      <c r="V276" s="624"/>
      <c r="W276" s="624"/>
      <c r="X276" s="624"/>
      <c r="Y276" s="624"/>
      <c r="Z276" s="624"/>
      <c r="AA276" s="66"/>
      <c r="AB276" s="66"/>
      <c r="AC276" s="80"/>
    </row>
    <row r="277" spans="1:68" ht="27" customHeight="1">
      <c r="A277" s="63" t="s">
        <v>444</v>
      </c>
      <c r="B277" s="63" t="s">
        <v>445</v>
      </c>
      <c r="C277" s="36">
        <v>4301051782</v>
      </c>
      <c r="D277" s="625">
        <v>4680115884618</v>
      </c>
      <c r="E277" s="625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27"/>
      <c r="R277" s="627"/>
      <c r="S277" s="627"/>
      <c r="T277" s="62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632"/>
      <c r="B278" s="632"/>
      <c r="C278" s="632"/>
      <c r="D278" s="632"/>
      <c r="E278" s="632"/>
      <c r="F278" s="632"/>
      <c r="G278" s="632"/>
      <c r="H278" s="632"/>
      <c r="I278" s="632"/>
      <c r="J278" s="632"/>
      <c r="K278" s="632"/>
      <c r="L278" s="632"/>
      <c r="M278" s="632"/>
      <c r="N278" s="632"/>
      <c r="O278" s="633"/>
      <c r="P278" s="629" t="s">
        <v>40</v>
      </c>
      <c r="Q278" s="630"/>
      <c r="R278" s="630"/>
      <c r="S278" s="630"/>
      <c r="T278" s="630"/>
      <c r="U278" s="630"/>
      <c r="V278" s="631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>
      <c r="A280" s="623" t="s">
        <v>447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5"/>
      <c r="AB280" s="65"/>
      <c r="AC280" s="79"/>
    </row>
    <row r="281" spans="1:68" ht="14.25" customHeight="1">
      <c r="A281" s="624" t="s">
        <v>108</v>
      </c>
      <c r="B281" s="624"/>
      <c r="C281" s="624"/>
      <c r="D281" s="624"/>
      <c r="E281" s="624"/>
      <c r="F281" s="624"/>
      <c r="G281" s="624"/>
      <c r="H281" s="624"/>
      <c r="I281" s="624"/>
      <c r="J281" s="624"/>
      <c r="K281" s="624"/>
      <c r="L281" s="624"/>
      <c r="M281" s="624"/>
      <c r="N281" s="624"/>
      <c r="O281" s="624"/>
      <c r="P281" s="624"/>
      <c r="Q281" s="624"/>
      <c r="R281" s="624"/>
      <c r="S281" s="624"/>
      <c r="T281" s="624"/>
      <c r="U281" s="624"/>
      <c r="V281" s="624"/>
      <c r="W281" s="624"/>
      <c r="X281" s="624"/>
      <c r="Y281" s="624"/>
      <c r="Z281" s="624"/>
      <c r="AA281" s="66"/>
      <c r="AB281" s="66"/>
      <c r="AC281" s="80"/>
    </row>
    <row r="282" spans="1:68" ht="27" customHeight="1">
      <c r="A282" s="63" t="s">
        <v>448</v>
      </c>
      <c r="B282" s="63" t="s">
        <v>449</v>
      </c>
      <c r="C282" s="36">
        <v>4301011662</v>
      </c>
      <c r="D282" s="625">
        <v>4680115883703</v>
      </c>
      <c r="E282" s="625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7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27"/>
      <c r="R282" s="627"/>
      <c r="S282" s="627"/>
      <c r="T282" s="62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632"/>
      <c r="B283" s="632"/>
      <c r="C283" s="632"/>
      <c r="D283" s="632"/>
      <c r="E283" s="632"/>
      <c r="F283" s="632"/>
      <c r="G283" s="632"/>
      <c r="H283" s="632"/>
      <c r="I283" s="632"/>
      <c r="J283" s="632"/>
      <c r="K283" s="632"/>
      <c r="L283" s="632"/>
      <c r="M283" s="632"/>
      <c r="N283" s="632"/>
      <c r="O283" s="633"/>
      <c r="P283" s="629" t="s">
        <v>40</v>
      </c>
      <c r="Q283" s="630"/>
      <c r="R283" s="630"/>
      <c r="S283" s="630"/>
      <c r="T283" s="630"/>
      <c r="U283" s="630"/>
      <c r="V283" s="631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623" t="s">
        <v>452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5"/>
      <c r="AB285" s="65"/>
      <c r="AC285" s="79"/>
    </row>
    <row r="286" spans="1:68" ht="14.25" customHeight="1">
      <c r="A286" s="624" t="s">
        <v>108</v>
      </c>
      <c r="B286" s="624"/>
      <c r="C286" s="624"/>
      <c r="D286" s="624"/>
      <c r="E286" s="624"/>
      <c r="F286" s="624"/>
      <c r="G286" s="624"/>
      <c r="H286" s="624"/>
      <c r="I286" s="624"/>
      <c r="J286" s="624"/>
      <c r="K286" s="624"/>
      <c r="L286" s="624"/>
      <c r="M286" s="624"/>
      <c r="N286" s="624"/>
      <c r="O286" s="624"/>
      <c r="P286" s="624"/>
      <c r="Q286" s="624"/>
      <c r="R286" s="624"/>
      <c r="S286" s="624"/>
      <c r="T286" s="624"/>
      <c r="U286" s="624"/>
      <c r="V286" s="624"/>
      <c r="W286" s="624"/>
      <c r="X286" s="624"/>
      <c r="Y286" s="624"/>
      <c r="Z286" s="624"/>
      <c r="AA286" s="66"/>
      <c r="AB286" s="66"/>
      <c r="AC286" s="80"/>
    </row>
    <row r="287" spans="1:68" ht="27" customHeight="1">
      <c r="A287" s="63" t="s">
        <v>453</v>
      </c>
      <c r="B287" s="63" t="s">
        <v>454</v>
      </c>
      <c r="C287" s="36">
        <v>4301012126</v>
      </c>
      <c r="D287" s="625">
        <v>4607091386004</v>
      </c>
      <c r="E287" s="62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7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627"/>
      <c r="R287" s="627"/>
      <c r="S287" s="627"/>
      <c r="T287" s="62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27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0</v>
      </c>
      <c r="BN287" s="78">
        <f t="shared" ref="BN287:BN292" si="29">IFERROR(Y287*I287/H287,"0")</f>
        <v>0</v>
      </c>
      <c r="BO287" s="78">
        <f t="shared" ref="BO287:BO292" si="30">IFERROR(1/J287*(X287/H287),"0")</f>
        <v>0</v>
      </c>
      <c r="BP287" s="78">
        <f t="shared" ref="BP287:BP292" si="31">IFERROR(1/J287*(Y287/H287),"0")</f>
        <v>0</v>
      </c>
    </row>
    <row r="288" spans="1:68" ht="27" customHeight="1">
      <c r="A288" s="63" t="s">
        <v>456</v>
      </c>
      <c r="B288" s="63" t="s">
        <v>457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27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0</v>
      </c>
      <c r="BN288" s="78">
        <f t="shared" si="29"/>
        <v>0</v>
      </c>
      <c r="BO288" s="78">
        <f t="shared" si="30"/>
        <v>0</v>
      </c>
      <c r="BP288" s="78">
        <f t="shared" si="31"/>
        <v>0</v>
      </c>
    </row>
    <row r="289" spans="1:68" ht="37.5" customHeight="1">
      <c r="A289" s="63" t="s">
        <v>459</v>
      </c>
      <c r="B289" s="63" t="s">
        <v>460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27" customHeight="1">
      <c r="A290" s="63" t="s">
        <v>462</v>
      </c>
      <c r="B290" s="63" t="s">
        <v>463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>
      <c r="A291" s="63" t="s">
        <v>465</v>
      </c>
      <c r="B291" s="63" t="s">
        <v>466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>
      <c r="A292" s="63" t="s">
        <v>467</v>
      </c>
      <c r="B292" s="63" t="s">
        <v>468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>
      <c r="A295" s="624" t="s">
        <v>76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>
      <c r="A296" s="63" t="s">
        <v>470</v>
      </c>
      <c r="B296" s="63" t="s">
        <v>471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2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0</v>
      </c>
      <c r="BN296" s="78">
        <f t="shared" ref="BN296:BN302" si="34">IFERROR(Y296*I296/H296,"0")</f>
        <v>0</v>
      </c>
      <c r="BO296" s="78">
        <f t="shared" ref="BO296:BO302" si="35">IFERROR(1/J296*(X296/H296),"0")</f>
        <v>0</v>
      </c>
      <c r="BP296" s="78">
        <f t="shared" ref="BP296:BP302" si="36">IFERROR(1/J296*(Y296/H296),"0")</f>
        <v>0</v>
      </c>
    </row>
    <row r="297" spans="1:68" ht="27" customHeight="1">
      <c r="A297" s="63" t="s">
        <v>473</v>
      </c>
      <c r="B297" s="63" t="s">
        <v>474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0</v>
      </c>
      <c r="BN297" s="78">
        <f t="shared" si="34"/>
        <v>0</v>
      </c>
      <c r="BO297" s="78">
        <f t="shared" si="35"/>
        <v>0</v>
      </c>
      <c r="BP297" s="78">
        <f t="shared" si="36"/>
        <v>0</v>
      </c>
    </row>
    <row r="298" spans="1:68" ht="27" customHeight="1">
      <c r="A298" s="63" t="s">
        <v>476</v>
      </c>
      <c r="B298" s="63" t="s">
        <v>477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>
      <c r="A299" s="63" t="s">
        <v>479</v>
      </c>
      <c r="B299" s="63" t="s">
        <v>480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>
      <c r="A300" s="63" t="s">
        <v>481</v>
      </c>
      <c r="B300" s="63" t="s">
        <v>482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>
      <c r="A301" s="63" t="s">
        <v>484</v>
      </c>
      <c r="B301" s="63" t="s">
        <v>485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>
      <c r="A302" s="63" t="s">
        <v>486</v>
      </c>
      <c r="B302" s="63" t="s">
        <v>487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>
      <c r="A305" s="624" t="s">
        <v>82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>
      <c r="A306" s="63" t="s">
        <v>489</v>
      </c>
      <c r="B306" s="63" t="s">
        <v>490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1900</v>
      </c>
      <c r="Y306" s="55">
        <f>IFERROR(IF(X306="",0,CEILING((X306/$H306),1)*$H306),"")</f>
        <v>1903.2</v>
      </c>
      <c r="Z306" s="41">
        <f>IFERROR(IF(Y306=0,"",ROUNDUP(Y306/H306,0)*0.01898),"")</f>
        <v>4.6311200000000001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2024.9615384615386</v>
      </c>
      <c r="BN306" s="78">
        <f>IFERROR(Y306*I306/H306,"0")</f>
        <v>2028.3720000000001</v>
      </c>
      <c r="BO306" s="78">
        <f>IFERROR(1/J306*(X306/H306),"0")</f>
        <v>3.8060897435897436</v>
      </c>
      <c r="BP306" s="78">
        <f>IFERROR(1/J306*(Y306/H306),"0")</f>
        <v>3.8125</v>
      </c>
    </row>
    <row r="307" spans="1:68" ht="27" customHeight="1">
      <c r="A307" s="63" t="s">
        <v>492</v>
      </c>
      <c r="B307" s="63" t="s">
        <v>493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495</v>
      </c>
      <c r="B308" s="63" t="s">
        <v>496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498</v>
      </c>
      <c r="B309" s="63" t="s">
        <v>499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501</v>
      </c>
      <c r="B310" s="63" t="s">
        <v>502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243.58974358974359</v>
      </c>
      <c r="Y311" s="43">
        <f>IFERROR(Y306/H306,"0")+IFERROR(Y307/H307,"0")+IFERROR(Y308/H308,"0")+IFERROR(Y309/H309,"0")+IFERROR(Y310/H310,"0")</f>
        <v>244</v>
      </c>
      <c r="Z311" s="43">
        <f>IFERROR(IF(Z306="",0,Z306),"0")+IFERROR(IF(Z307="",0,Z307),"0")+IFERROR(IF(Z308="",0,Z308),"0")+IFERROR(IF(Z309="",0,Z309),"0")+IFERROR(IF(Z310="",0,Z310),"0")</f>
        <v>4.6311200000000001</v>
      </c>
      <c r="AA311" s="67"/>
      <c r="AB311" s="67"/>
      <c r="AC311" s="67"/>
    </row>
    <row r="312" spans="1:68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1900</v>
      </c>
      <c r="Y312" s="43">
        <f>IFERROR(SUM(Y306:Y310),"0")</f>
        <v>1903.2</v>
      </c>
      <c r="Z312" s="42"/>
      <c r="AA312" s="67"/>
      <c r="AB312" s="67"/>
      <c r="AC312" s="67"/>
    </row>
    <row r="313" spans="1:68" ht="14.25" customHeight="1">
      <c r="A313" s="624" t="s">
        <v>170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>
      <c r="A314" s="63" t="s">
        <v>504</v>
      </c>
      <c r="B314" s="63" t="s">
        <v>505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70</v>
      </c>
      <c r="Y314" s="55">
        <f>IFERROR(IF(X314="",0,CEILING((X314/$H314),1)*$H314),"")</f>
        <v>75.600000000000009</v>
      </c>
      <c r="Z314" s="41">
        <f>IFERROR(IF(Y314=0,"",ROUNDUP(Y314/H314,0)*0.01898),"")</f>
        <v>0.17082</v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74.325000000000003</v>
      </c>
      <c r="BN314" s="78">
        <f>IFERROR(Y314*I314/H314,"0")</f>
        <v>80.271000000000001</v>
      </c>
      <c r="BO314" s="78">
        <f>IFERROR(1/J314*(X314/H314),"0")</f>
        <v>0.13020833333333331</v>
      </c>
      <c r="BP314" s="78">
        <f>IFERROR(1/J314*(Y314/H314),"0")</f>
        <v>0.140625</v>
      </c>
    </row>
    <row r="315" spans="1:68" ht="27" customHeight="1">
      <c r="A315" s="63" t="s">
        <v>507</v>
      </c>
      <c r="B315" s="63" t="s">
        <v>508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140</v>
      </c>
      <c r="Y315" s="55">
        <f>IFERROR(IF(X315="",0,CEILING((X315/$H315),1)*$H315),"")</f>
        <v>140.4</v>
      </c>
      <c r="Z315" s="41">
        <f>IFERROR(IF(Y315=0,"",ROUNDUP(Y315/H315,0)*0.01898),"")</f>
        <v>0.34164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149.31538461538463</v>
      </c>
      <c r="BN315" s="78">
        <f>IFERROR(Y315*I315/H315,"0")</f>
        <v>149.74200000000002</v>
      </c>
      <c r="BO315" s="78">
        <f>IFERROR(1/J315*(X315/H315),"0")</f>
        <v>0.28044871794871795</v>
      </c>
      <c r="BP315" s="78">
        <f>IFERROR(1/J315*(Y315/H315),"0")</f>
        <v>0.28125</v>
      </c>
    </row>
    <row r="316" spans="1:68" ht="16.5" customHeight="1">
      <c r="A316" s="63" t="s">
        <v>510</v>
      </c>
      <c r="B316" s="63" t="s">
        <v>511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100</v>
      </c>
      <c r="Y316" s="55">
        <f>IFERROR(IF(X316="",0,CEILING((X316/$H316),1)*$H316),"")</f>
        <v>100.80000000000001</v>
      </c>
      <c r="Z316" s="41">
        <f>IFERROR(IF(Y316=0,"",ROUNDUP(Y316/H316,0)*0.01898),"")</f>
        <v>0.22776000000000002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106.17857142857143</v>
      </c>
      <c r="BN316" s="78">
        <f>IFERROR(Y316*I316/H316,"0")</f>
        <v>107.02800000000001</v>
      </c>
      <c r="BO316" s="78">
        <f>IFERROR(1/J316*(X316/H316),"0")</f>
        <v>0.18601190476190477</v>
      </c>
      <c r="BP316" s="78">
        <f>IFERROR(1/J316*(Y316/H316),"0")</f>
        <v>0.1875</v>
      </c>
    </row>
    <row r="317" spans="1:68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38.186813186813183</v>
      </c>
      <c r="Y317" s="43">
        <f>IFERROR(Y314/H314,"0")+IFERROR(Y315/H315,"0")+IFERROR(Y316/H316,"0")</f>
        <v>39</v>
      </c>
      <c r="Z317" s="43">
        <f>IFERROR(IF(Z314="",0,Z314),"0")+IFERROR(IF(Z315="",0,Z315),"0")+IFERROR(IF(Z316="",0,Z316),"0")</f>
        <v>0.7402200000000001</v>
      </c>
      <c r="AA317" s="67"/>
      <c r="AB317" s="67"/>
      <c r="AC317" s="67"/>
    </row>
    <row r="318" spans="1:68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310</v>
      </c>
      <c r="Y318" s="43">
        <f>IFERROR(SUM(Y314:Y316),"0")</f>
        <v>316.8</v>
      </c>
      <c r="Z318" s="42"/>
      <c r="AA318" s="67"/>
      <c r="AB318" s="67"/>
      <c r="AC318" s="67"/>
    </row>
    <row r="319" spans="1:68" ht="14.25" customHeight="1">
      <c r="A319" s="624" t="s">
        <v>100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>
      <c r="A320" s="63" t="s">
        <v>513</v>
      </c>
      <c r="B320" s="63" t="s">
        <v>514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782" t="s">
        <v>515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517</v>
      </c>
      <c r="B321" s="63" t="s">
        <v>518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783" t="s">
        <v>519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520</v>
      </c>
      <c r="B322" s="63" t="s">
        <v>521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523</v>
      </c>
      <c r="B323" s="63" t="s">
        <v>524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624" t="s">
        <v>525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>
      <c r="A327" s="63" t="s">
        <v>526</v>
      </c>
      <c r="B327" s="63" t="s">
        <v>527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530</v>
      </c>
      <c r="B328" s="63" t="s">
        <v>531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532</v>
      </c>
      <c r="B329" s="63" t="s">
        <v>533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623" t="s">
        <v>534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>
      <c r="A333" s="624" t="s">
        <v>82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>
      <c r="A334" s="63" t="s">
        <v>535</v>
      </c>
      <c r="B334" s="63" t="s">
        <v>536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60</v>
      </c>
      <c r="Y334" s="55">
        <f>IFERROR(IF(X334="",0,CEILING((X334/$H334),1)*$H334),"")</f>
        <v>64.8</v>
      </c>
      <c r="Z334" s="41">
        <f>IFERROR(IF(Y334=0,"",ROUNDUP(Y334/H334,0)*0.01898),"")</f>
        <v>0.15184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63.844444444444449</v>
      </c>
      <c r="BN334" s="78">
        <f>IFERROR(Y334*I334/H334,"0")</f>
        <v>68.951999999999998</v>
      </c>
      <c r="BO334" s="78">
        <f>IFERROR(1/J334*(X334/H334),"0")</f>
        <v>0.11574074074074074</v>
      </c>
      <c r="BP334" s="78">
        <f>IFERROR(1/J334*(Y334/H334),"0")</f>
        <v>0.125</v>
      </c>
    </row>
    <row r="335" spans="1:68" ht="27" customHeight="1">
      <c r="A335" s="63" t="s">
        <v>538</v>
      </c>
      <c r="B335" s="63" t="s">
        <v>539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541</v>
      </c>
      <c r="B336" s="63" t="s">
        <v>542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7.4074074074074074</v>
      </c>
      <c r="Y337" s="43">
        <f>IFERROR(Y334/H334,"0")+IFERROR(Y335/H335,"0")+IFERROR(Y336/H336,"0")</f>
        <v>8</v>
      </c>
      <c r="Z337" s="43">
        <f>IFERROR(IF(Z334="",0,Z334),"0")+IFERROR(IF(Z335="",0,Z335),"0")+IFERROR(IF(Z336="",0,Z336),"0")</f>
        <v>0.15184</v>
      </c>
      <c r="AA337" s="67"/>
      <c r="AB337" s="67"/>
      <c r="AC337" s="67"/>
    </row>
    <row r="338" spans="1:68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60</v>
      </c>
      <c r="Y338" s="43">
        <f>IFERROR(SUM(Y334:Y336),"0")</f>
        <v>64.8</v>
      </c>
      <c r="Z338" s="42"/>
      <c r="AA338" s="67"/>
      <c r="AB338" s="67"/>
      <c r="AC338" s="67"/>
    </row>
    <row r="339" spans="1:68" ht="27.75" customHeight="1">
      <c r="A339" s="622" t="s">
        <v>544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>
      <c r="A340" s="623" t="s">
        <v>545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>
      <c r="A341" s="624" t="s">
        <v>108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>
      <c r="A342" s="63" t="s">
        <v>546</v>
      </c>
      <c r="B342" s="63" t="s">
        <v>547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2550</v>
      </c>
      <c r="Y342" s="55">
        <f t="shared" ref="Y342:Y348" si="37">IFERROR(IF(X342="",0,CEILING((X342/$H342),1)*$H342),"")</f>
        <v>2550</v>
      </c>
      <c r="Z342" s="41">
        <f>IFERROR(IF(Y342=0,"",ROUNDUP(Y342/H342,0)*0.02175),"")</f>
        <v>3.6974999999999998</v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2631.6</v>
      </c>
      <c r="BN342" s="78">
        <f t="shared" ref="BN342:BN348" si="39">IFERROR(Y342*I342/H342,"0")</f>
        <v>2631.6</v>
      </c>
      <c r="BO342" s="78">
        <f t="shared" ref="BO342:BO348" si="40">IFERROR(1/J342*(X342/H342),"0")</f>
        <v>3.5416666666666665</v>
      </c>
      <c r="BP342" s="78">
        <f t="shared" ref="BP342:BP348" si="41">IFERROR(1/J342*(Y342/H342),"0")</f>
        <v>3.5416666666666665</v>
      </c>
    </row>
    <row r="343" spans="1:68" ht="27" customHeight="1">
      <c r="A343" s="63" t="s">
        <v>549</v>
      </c>
      <c r="B343" s="63" t="s">
        <v>550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2550</v>
      </c>
      <c r="Y343" s="55">
        <f t="shared" si="37"/>
        <v>2550</v>
      </c>
      <c r="Z343" s="41">
        <f>IFERROR(IF(Y343=0,"",ROUNDUP(Y343/H343,0)*0.02175),"")</f>
        <v>3.6974999999999998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2631.6</v>
      </c>
      <c r="BN343" s="78">
        <f t="shared" si="39"/>
        <v>2631.6</v>
      </c>
      <c r="BO343" s="78">
        <f t="shared" si="40"/>
        <v>3.5416666666666665</v>
      </c>
      <c r="BP343" s="78">
        <f t="shared" si="41"/>
        <v>3.5416666666666665</v>
      </c>
    </row>
    <row r="344" spans="1:68" ht="37.5" customHeight="1">
      <c r="A344" s="63" t="s">
        <v>552</v>
      </c>
      <c r="B344" s="63" t="s">
        <v>553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>
      <c r="A345" s="63" t="s">
        <v>555</v>
      </c>
      <c r="B345" s="63" t="s">
        <v>556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3250</v>
      </c>
      <c r="Y345" s="55">
        <f t="shared" si="37"/>
        <v>3255</v>
      </c>
      <c r="Z345" s="41">
        <f>IFERROR(IF(Y345=0,"",ROUNDUP(Y345/H345,0)*0.02175),"")</f>
        <v>4.7197499999999994</v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3354</v>
      </c>
      <c r="BN345" s="78">
        <f t="shared" si="39"/>
        <v>3359.1600000000003</v>
      </c>
      <c r="BO345" s="78">
        <f t="shared" si="40"/>
        <v>4.5138888888888884</v>
      </c>
      <c r="BP345" s="78">
        <f t="shared" si="41"/>
        <v>4.520833333333333</v>
      </c>
    </row>
    <row r="346" spans="1:68" ht="27" customHeight="1">
      <c r="A346" s="63" t="s">
        <v>558</v>
      </c>
      <c r="B346" s="63" t="s">
        <v>559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>
      <c r="A347" s="63" t="s">
        <v>561</v>
      </c>
      <c r="B347" s="63" t="s">
        <v>562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>
      <c r="A348" s="63" t="s">
        <v>563</v>
      </c>
      <c r="B348" s="63" t="s">
        <v>564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556.66666666666663</v>
      </c>
      <c r="Y349" s="43">
        <f>IFERROR(Y342/H342,"0")+IFERROR(Y343/H343,"0")+IFERROR(Y344/H344,"0")+IFERROR(Y345/H345,"0")+IFERROR(Y346/H346,"0")+IFERROR(Y347/H347,"0")+IFERROR(Y348/H348,"0")</f>
        <v>557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12.114749999999999</v>
      </c>
      <c r="AA349" s="67"/>
      <c r="AB349" s="67"/>
      <c r="AC349" s="67"/>
    </row>
    <row r="350" spans="1:68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8350</v>
      </c>
      <c r="Y350" s="43">
        <f>IFERROR(SUM(Y342:Y348),"0")</f>
        <v>8355</v>
      </c>
      <c r="Z350" s="42"/>
      <c r="AA350" s="67"/>
      <c r="AB350" s="67"/>
      <c r="AC350" s="67"/>
    </row>
    <row r="351" spans="1:68" ht="14.25" customHeight="1">
      <c r="A351" s="624" t="s">
        <v>140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>
      <c r="A352" s="63" t="s">
        <v>565</v>
      </c>
      <c r="B352" s="63" t="s">
        <v>566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2250</v>
      </c>
      <c r="Y352" s="55">
        <f>IFERROR(IF(X352="",0,CEILING((X352/$H352),1)*$H352),"")</f>
        <v>2250</v>
      </c>
      <c r="Z352" s="41">
        <f>IFERROR(IF(Y352=0,"",ROUNDUP(Y352/H352,0)*0.02175),"")</f>
        <v>3.2624999999999997</v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2322</v>
      </c>
      <c r="BN352" s="78">
        <f>IFERROR(Y352*I352/H352,"0")</f>
        <v>2322</v>
      </c>
      <c r="BO352" s="78">
        <f>IFERROR(1/J352*(X352/H352),"0")</f>
        <v>3.125</v>
      </c>
      <c r="BP352" s="78">
        <f>IFERROR(1/J352*(Y352/H352),"0")</f>
        <v>3.125</v>
      </c>
    </row>
    <row r="353" spans="1:68" ht="16.5" customHeight="1">
      <c r="A353" s="63" t="s">
        <v>568</v>
      </c>
      <c r="B353" s="63" t="s">
        <v>569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150</v>
      </c>
      <c r="Y354" s="43">
        <f>IFERROR(Y352/H352,"0")+IFERROR(Y353/H353,"0")</f>
        <v>150</v>
      </c>
      <c r="Z354" s="43">
        <f>IFERROR(IF(Z352="",0,Z352),"0")+IFERROR(IF(Z353="",0,Z353),"0")</f>
        <v>3.2624999999999997</v>
      </c>
      <c r="AA354" s="67"/>
      <c r="AB354" s="67"/>
      <c r="AC354" s="67"/>
    </row>
    <row r="355" spans="1:68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2250</v>
      </c>
      <c r="Y355" s="43">
        <f>IFERROR(SUM(Y352:Y353),"0")</f>
        <v>2250</v>
      </c>
      <c r="Z355" s="42"/>
      <c r="AA355" s="67"/>
      <c r="AB355" s="67"/>
      <c r="AC355" s="67"/>
    </row>
    <row r="356" spans="1:68" ht="14.25" customHeight="1">
      <c r="A356" s="624" t="s">
        <v>82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>
      <c r="A357" s="63" t="s">
        <v>570</v>
      </c>
      <c r="B357" s="63" t="s">
        <v>571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300</v>
      </c>
      <c r="Y357" s="55">
        <f>IFERROR(IF(X357="",0,CEILING((X357/$H357),1)*$H357),"")</f>
        <v>306</v>
      </c>
      <c r="Z357" s="41">
        <f>IFERROR(IF(Y357=0,"",ROUNDUP(Y357/H357,0)*0.01898),"")</f>
        <v>0.64532</v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317.5</v>
      </c>
      <c r="BN357" s="78">
        <f>IFERROR(Y357*I357/H357,"0")</f>
        <v>323.85000000000002</v>
      </c>
      <c r="BO357" s="78">
        <f>IFERROR(1/J357*(X357/H357),"0")</f>
        <v>0.52083333333333337</v>
      </c>
      <c r="BP357" s="78">
        <f>IFERROR(1/J357*(Y357/H357),"0")</f>
        <v>0.53125</v>
      </c>
    </row>
    <row r="358" spans="1:68" ht="27" customHeight="1">
      <c r="A358" s="63" t="s">
        <v>573</v>
      </c>
      <c r="B358" s="63" t="s">
        <v>574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220</v>
      </c>
      <c r="Y358" s="55">
        <f>IFERROR(IF(X358="",0,CEILING((X358/$H358),1)*$H358),"")</f>
        <v>225</v>
      </c>
      <c r="Z358" s="41">
        <f>IFERROR(IF(Y358=0,"",ROUNDUP(Y358/H358,0)*0.01898),"")</f>
        <v>0.47450000000000003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232.68666666666664</v>
      </c>
      <c r="BN358" s="78">
        <f>IFERROR(Y358*I358/H358,"0")</f>
        <v>237.97500000000002</v>
      </c>
      <c r="BO358" s="78">
        <f>IFERROR(1/J358*(X358/H358),"0")</f>
        <v>0.38194444444444442</v>
      </c>
      <c r="BP358" s="78">
        <f>IFERROR(1/J358*(Y358/H358),"0")</f>
        <v>0.390625</v>
      </c>
    </row>
    <row r="359" spans="1:68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57.777777777777779</v>
      </c>
      <c r="Y359" s="43">
        <f>IFERROR(Y357/H357,"0")+IFERROR(Y358/H358,"0")</f>
        <v>59</v>
      </c>
      <c r="Z359" s="43">
        <f>IFERROR(IF(Z357="",0,Z357),"0")+IFERROR(IF(Z358="",0,Z358),"0")</f>
        <v>1.11982</v>
      </c>
      <c r="AA359" s="67"/>
      <c r="AB359" s="67"/>
      <c r="AC359" s="67"/>
    </row>
    <row r="360" spans="1:68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520</v>
      </c>
      <c r="Y360" s="43">
        <f>IFERROR(SUM(Y357:Y358),"0")</f>
        <v>531</v>
      </c>
      <c r="Z360" s="42"/>
      <c r="AA360" s="67"/>
      <c r="AB360" s="67"/>
      <c r="AC360" s="67"/>
    </row>
    <row r="361" spans="1:68" ht="14.25" customHeight="1">
      <c r="A361" s="624" t="s">
        <v>170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>
      <c r="A362" s="63" t="s">
        <v>576</v>
      </c>
      <c r="B362" s="63" t="s">
        <v>577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803" t="s">
        <v>578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730</v>
      </c>
      <c r="Y362" s="55">
        <f>IFERROR(IF(X362="",0,CEILING((X362/$H362),1)*$H362),"")</f>
        <v>738</v>
      </c>
      <c r="Z362" s="41">
        <f>IFERROR(IF(Y362=0,"",ROUNDUP(Y362/H362,0)*0.01898),"")</f>
        <v>1.55636</v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772.09666666666669</v>
      </c>
      <c r="BN362" s="78">
        <f>IFERROR(Y362*I362/H362,"0")</f>
        <v>780.55799999999999</v>
      </c>
      <c r="BO362" s="78">
        <f>IFERROR(1/J362*(X362/H362),"0")</f>
        <v>1.2673611111111112</v>
      </c>
      <c r="BP362" s="78">
        <f>IFERROR(1/J362*(Y362/H362),"0")</f>
        <v>1.28125</v>
      </c>
    </row>
    <row r="363" spans="1:68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81.111111111111114</v>
      </c>
      <c r="Y363" s="43">
        <f>IFERROR(Y362/H362,"0")</f>
        <v>82</v>
      </c>
      <c r="Z363" s="43">
        <f>IFERROR(IF(Z362="",0,Z362),"0")</f>
        <v>1.55636</v>
      </c>
      <c r="AA363" s="67"/>
      <c r="AB363" s="67"/>
      <c r="AC363" s="67"/>
    </row>
    <row r="364" spans="1:68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730</v>
      </c>
      <c r="Y364" s="43">
        <f>IFERROR(SUM(Y362:Y362),"0")</f>
        <v>738</v>
      </c>
      <c r="Z364" s="42"/>
      <c r="AA364" s="67"/>
      <c r="AB364" s="67"/>
      <c r="AC364" s="67"/>
    </row>
    <row r="365" spans="1:68" ht="16.5" customHeight="1">
      <c r="A365" s="623" t="s">
        <v>580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>
      <c r="A366" s="624" t="s">
        <v>108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>
      <c r="A367" s="63" t="s">
        <v>581</v>
      </c>
      <c r="B367" s="63" t="s">
        <v>582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584</v>
      </c>
      <c r="B368" s="63" t="s">
        <v>585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587</v>
      </c>
      <c r="B369" s="63" t="s">
        <v>588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>
      <c r="A372" s="624" t="s">
        <v>76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>
      <c r="A373" s="63" t="s">
        <v>589</v>
      </c>
      <c r="B373" s="63" t="s">
        <v>590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230</v>
      </c>
      <c r="Y373" s="55">
        <f>IFERROR(IF(X373="",0,CEILING((X373/$H373),1)*$H373),"")</f>
        <v>232.14</v>
      </c>
      <c r="Z373" s="41">
        <f>IFERROR(IF(Y373=0,"",ROUNDUP(Y373/H373,0)*0.00902),"")</f>
        <v>0.47806000000000004</v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244.17808219178082</v>
      </c>
      <c r="BN373" s="78">
        <f>IFERROR(Y373*I373/H373,"0")</f>
        <v>246.45000000000002</v>
      </c>
      <c r="BO373" s="78">
        <f>IFERROR(1/J373*(X373/H373),"0")</f>
        <v>0.39781375397813756</v>
      </c>
      <c r="BP373" s="78">
        <f>IFERROR(1/J373*(Y373/H373),"0")</f>
        <v>0.40151515151515155</v>
      </c>
    </row>
    <row r="374" spans="1:68">
      <c r="A374" s="632"/>
      <c r="B374" s="632"/>
      <c r="C374" s="632"/>
      <c r="D374" s="632"/>
      <c r="E374" s="632"/>
      <c r="F374" s="632"/>
      <c r="G374" s="632"/>
      <c r="H374" s="632"/>
      <c r="I374" s="632"/>
      <c r="J374" s="632"/>
      <c r="K374" s="632"/>
      <c r="L374" s="632"/>
      <c r="M374" s="632"/>
      <c r="N374" s="632"/>
      <c r="O374" s="633"/>
      <c r="P374" s="629" t="s">
        <v>40</v>
      </c>
      <c r="Q374" s="630"/>
      <c r="R374" s="630"/>
      <c r="S374" s="630"/>
      <c r="T374" s="630"/>
      <c r="U374" s="630"/>
      <c r="V374" s="631"/>
      <c r="W374" s="42" t="s">
        <v>39</v>
      </c>
      <c r="X374" s="43">
        <f>IFERROR(X373/H373,"0")</f>
        <v>52.51141552511416</v>
      </c>
      <c r="Y374" s="43">
        <f>IFERROR(Y373/H373,"0")</f>
        <v>53</v>
      </c>
      <c r="Z374" s="43">
        <f>IFERROR(IF(Z373="",0,Z373),"0")</f>
        <v>0.47806000000000004</v>
      </c>
      <c r="AA374" s="67"/>
      <c r="AB374" s="67"/>
      <c r="AC374" s="67"/>
    </row>
    <row r="375" spans="1:68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0</v>
      </c>
      <c r="X375" s="43">
        <f>IFERROR(SUM(X373:X373),"0")</f>
        <v>230</v>
      </c>
      <c r="Y375" s="43">
        <f>IFERROR(SUM(Y373:Y373),"0")</f>
        <v>232.14</v>
      </c>
      <c r="Z375" s="42"/>
      <c r="AA375" s="67"/>
      <c r="AB375" s="67"/>
      <c r="AC375" s="67"/>
    </row>
    <row r="376" spans="1:68" ht="14.25" customHeight="1">
      <c r="A376" s="624" t="s">
        <v>82</v>
      </c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4"/>
      <c r="P376" s="624"/>
      <c r="Q376" s="624"/>
      <c r="R376" s="624"/>
      <c r="S376" s="624"/>
      <c r="T376" s="624"/>
      <c r="U376" s="624"/>
      <c r="V376" s="624"/>
      <c r="W376" s="624"/>
      <c r="X376" s="624"/>
      <c r="Y376" s="624"/>
      <c r="Z376" s="624"/>
      <c r="AA376" s="66"/>
      <c r="AB376" s="66"/>
      <c r="AC376" s="80"/>
    </row>
    <row r="377" spans="1:68" ht="27" customHeight="1">
      <c r="A377" s="63" t="s">
        <v>592</v>
      </c>
      <c r="B377" s="63" t="s">
        <v>593</v>
      </c>
      <c r="C377" s="36">
        <v>4301051899</v>
      </c>
      <c r="D377" s="625">
        <v>4607091384246</v>
      </c>
      <c r="E377" s="625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8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7"/>
      <c r="R377" s="627"/>
      <c r="S377" s="627"/>
      <c r="T377" s="628"/>
      <c r="U377" s="39" t="s">
        <v>45</v>
      </c>
      <c r="V377" s="39" t="s">
        <v>45</v>
      </c>
      <c r="W377" s="40" t="s">
        <v>0</v>
      </c>
      <c r="X377" s="58">
        <v>250</v>
      </c>
      <c r="Y377" s="55">
        <f>IFERROR(IF(X377="",0,CEILING((X377/$H377),1)*$H377),"")</f>
        <v>252</v>
      </c>
      <c r="Z377" s="41">
        <f>IFERROR(IF(Y377=0,"",ROUNDUP(Y377/H377,0)*0.01898),"")</f>
        <v>0.53144000000000002</v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264.41666666666669</v>
      </c>
      <c r="BN377" s="78">
        <f>IFERROR(Y377*I377/H377,"0")</f>
        <v>266.53199999999998</v>
      </c>
      <c r="BO377" s="78">
        <f>IFERROR(1/J377*(X377/H377),"0")</f>
        <v>0.43402777777777779</v>
      </c>
      <c r="BP377" s="78">
        <f>IFERROR(1/J377*(Y377/H377),"0")</f>
        <v>0.4375</v>
      </c>
    </row>
    <row r="378" spans="1:68" ht="27" customHeight="1">
      <c r="A378" s="63" t="s">
        <v>595</v>
      </c>
      <c r="B378" s="63" t="s">
        <v>596</v>
      </c>
      <c r="C378" s="36">
        <v>4301051660</v>
      </c>
      <c r="D378" s="625">
        <v>4607091384253</v>
      </c>
      <c r="E378" s="625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32"/>
      <c r="B379" s="632"/>
      <c r="C379" s="632"/>
      <c r="D379" s="632"/>
      <c r="E379" s="632"/>
      <c r="F379" s="632"/>
      <c r="G379" s="632"/>
      <c r="H379" s="632"/>
      <c r="I379" s="632"/>
      <c r="J379" s="632"/>
      <c r="K379" s="632"/>
      <c r="L379" s="632"/>
      <c r="M379" s="632"/>
      <c r="N379" s="632"/>
      <c r="O379" s="633"/>
      <c r="P379" s="629" t="s">
        <v>40</v>
      </c>
      <c r="Q379" s="630"/>
      <c r="R379" s="630"/>
      <c r="S379" s="630"/>
      <c r="T379" s="630"/>
      <c r="U379" s="630"/>
      <c r="V379" s="631"/>
      <c r="W379" s="42" t="s">
        <v>39</v>
      </c>
      <c r="X379" s="43">
        <f>IFERROR(X377/H377,"0")+IFERROR(X378/H378,"0")</f>
        <v>27.777777777777779</v>
      </c>
      <c r="Y379" s="43">
        <f>IFERROR(Y377/H377,"0")+IFERROR(Y378/H378,"0")</f>
        <v>28</v>
      </c>
      <c r="Z379" s="43">
        <f>IFERROR(IF(Z377="",0,Z377),"0")+IFERROR(IF(Z378="",0,Z378),"0")</f>
        <v>0.53144000000000002</v>
      </c>
      <c r="AA379" s="67"/>
      <c r="AB379" s="67"/>
      <c r="AC379" s="67"/>
    </row>
    <row r="380" spans="1:68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0</v>
      </c>
      <c r="X380" s="43">
        <f>IFERROR(SUM(X377:X378),"0")</f>
        <v>250</v>
      </c>
      <c r="Y380" s="43">
        <f>IFERROR(SUM(Y377:Y378),"0")</f>
        <v>252</v>
      </c>
      <c r="Z380" s="42"/>
      <c r="AA380" s="67"/>
      <c r="AB380" s="67"/>
      <c r="AC380" s="67"/>
    </row>
    <row r="381" spans="1:68" ht="14.25" customHeight="1">
      <c r="A381" s="624" t="s">
        <v>170</v>
      </c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4"/>
      <c r="P381" s="624"/>
      <c r="Q381" s="624"/>
      <c r="R381" s="624"/>
      <c r="S381" s="624"/>
      <c r="T381" s="624"/>
      <c r="U381" s="624"/>
      <c r="V381" s="624"/>
      <c r="W381" s="624"/>
      <c r="X381" s="624"/>
      <c r="Y381" s="624"/>
      <c r="Z381" s="624"/>
      <c r="AA381" s="66"/>
      <c r="AB381" s="66"/>
      <c r="AC381" s="80"/>
    </row>
    <row r="382" spans="1:68" ht="27" customHeight="1">
      <c r="A382" s="63" t="s">
        <v>597</v>
      </c>
      <c r="B382" s="63" t="s">
        <v>598</v>
      </c>
      <c r="C382" s="36">
        <v>4301060441</v>
      </c>
      <c r="D382" s="625">
        <v>4607091389357</v>
      </c>
      <c r="E382" s="625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7"/>
      <c r="R382" s="627"/>
      <c r="S382" s="627"/>
      <c r="T382" s="628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>
      <c r="A383" s="632"/>
      <c r="B383" s="632"/>
      <c r="C383" s="632"/>
      <c r="D383" s="632"/>
      <c r="E383" s="632"/>
      <c r="F383" s="632"/>
      <c r="G383" s="632"/>
      <c r="H383" s="632"/>
      <c r="I383" s="632"/>
      <c r="J383" s="632"/>
      <c r="K383" s="632"/>
      <c r="L383" s="632"/>
      <c r="M383" s="632"/>
      <c r="N383" s="632"/>
      <c r="O383" s="633"/>
      <c r="P383" s="629" t="s">
        <v>40</v>
      </c>
      <c r="Q383" s="630"/>
      <c r="R383" s="630"/>
      <c r="S383" s="630"/>
      <c r="T383" s="630"/>
      <c r="U383" s="630"/>
      <c r="V383" s="631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customHeight="1">
      <c r="A385" s="622" t="s">
        <v>600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54"/>
      <c r="AB385" s="54"/>
      <c r="AC385" s="54"/>
    </row>
    <row r="386" spans="1:68" ht="16.5" customHeight="1">
      <c r="A386" s="623" t="s">
        <v>601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5"/>
      <c r="AB386" s="65"/>
      <c r="AC386" s="79"/>
    </row>
    <row r="387" spans="1:68" ht="14.25" customHeight="1">
      <c r="A387" s="624" t="s">
        <v>76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66"/>
      <c r="AB387" s="66"/>
      <c r="AC387" s="80"/>
    </row>
    <row r="388" spans="1:68" ht="27" customHeight="1">
      <c r="A388" s="63" t="s">
        <v>602</v>
      </c>
      <c r="B388" s="63" t="s">
        <v>603</v>
      </c>
      <c r="C388" s="36">
        <v>4301031405</v>
      </c>
      <c r="D388" s="625">
        <v>4680115886100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70</v>
      </c>
      <c r="Y388" s="55">
        <f t="shared" ref="Y388:Y397" si="42">IFERROR(IF(X388="",0,CEILING((X388/$H388),1)*$H388),"")</f>
        <v>70.2</v>
      </c>
      <c r="Z388" s="41">
        <f>IFERROR(IF(Y388=0,"",ROUNDUP(Y388/H388,0)*0.00902),"")</f>
        <v>0.11726</v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72.722222222222229</v>
      </c>
      <c r="BN388" s="78">
        <f t="shared" ref="BN388:BN397" si="44">IFERROR(Y388*I388/H388,"0")</f>
        <v>72.930000000000007</v>
      </c>
      <c r="BO388" s="78">
        <f t="shared" ref="BO388:BO397" si="45">IFERROR(1/J388*(X388/H388),"0")</f>
        <v>9.8204264870931535E-2</v>
      </c>
      <c r="BP388" s="78">
        <f t="shared" ref="BP388:BP397" si="46">IFERROR(1/J388*(Y388/H388),"0")</f>
        <v>9.8484848484848481E-2</v>
      </c>
    </row>
    <row r="389" spans="1:68" ht="27" customHeight="1">
      <c r="A389" s="63" t="s">
        <v>605</v>
      </c>
      <c r="B389" s="63" t="s">
        <v>606</v>
      </c>
      <c r="C389" s="36">
        <v>4301031382</v>
      </c>
      <c r="D389" s="625">
        <v>4680115886117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>
      <c r="A390" s="63" t="s">
        <v>605</v>
      </c>
      <c r="B390" s="63" t="s">
        <v>608</v>
      </c>
      <c r="C390" s="36">
        <v>4301031406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>
      <c r="A391" s="63" t="s">
        <v>609</v>
      </c>
      <c r="B391" s="63" t="s">
        <v>610</v>
      </c>
      <c r="C391" s="36">
        <v>4301031402</v>
      </c>
      <c r="D391" s="625">
        <v>4680115886124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2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41.555555555555557</v>
      </c>
      <c r="BN391" s="78">
        <f t="shared" si="44"/>
        <v>44.88</v>
      </c>
      <c r="BO391" s="78">
        <f t="shared" si="45"/>
        <v>5.6116722783389444E-2</v>
      </c>
      <c r="BP391" s="78">
        <f t="shared" si="46"/>
        <v>6.0606060606060608E-2</v>
      </c>
    </row>
    <row r="392" spans="1:68" ht="27" customHeight="1">
      <c r="A392" s="63" t="s">
        <v>612</v>
      </c>
      <c r="B392" s="63" t="s">
        <v>613</v>
      </c>
      <c r="C392" s="36">
        <v>4301031366</v>
      </c>
      <c r="D392" s="625">
        <v>4680115883147</v>
      </c>
      <c r="E392" s="625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>
      <c r="A393" s="63" t="s">
        <v>614</v>
      </c>
      <c r="B393" s="63" t="s">
        <v>615</v>
      </c>
      <c r="C393" s="36">
        <v>4301031362</v>
      </c>
      <c r="D393" s="625">
        <v>4607091384338</v>
      </c>
      <c r="E393" s="625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>
      <c r="A394" s="63" t="s">
        <v>616</v>
      </c>
      <c r="B394" s="63" t="s">
        <v>617</v>
      </c>
      <c r="C394" s="36">
        <v>4301031361</v>
      </c>
      <c r="D394" s="625">
        <v>4607091389524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>
      <c r="A395" s="63" t="s">
        <v>619</v>
      </c>
      <c r="B395" s="63" t="s">
        <v>620</v>
      </c>
      <c r="C395" s="36">
        <v>4301031364</v>
      </c>
      <c r="D395" s="625">
        <v>4680115883161</v>
      </c>
      <c r="E395" s="625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>
      <c r="A396" s="63" t="s">
        <v>622</v>
      </c>
      <c r="B396" s="63" t="s">
        <v>623</v>
      </c>
      <c r="C396" s="36">
        <v>4301031358</v>
      </c>
      <c r="D396" s="625">
        <v>4607091389531</v>
      </c>
      <c r="E396" s="625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>
      <c r="A397" s="63" t="s">
        <v>625</v>
      </c>
      <c r="B397" s="63" t="s">
        <v>626</v>
      </c>
      <c r="C397" s="36">
        <v>4301031360</v>
      </c>
      <c r="D397" s="625">
        <v>4607091384345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>
      <c r="A398" s="632"/>
      <c r="B398" s="632"/>
      <c r="C398" s="632"/>
      <c r="D398" s="632"/>
      <c r="E398" s="632"/>
      <c r="F398" s="632"/>
      <c r="G398" s="632"/>
      <c r="H398" s="632"/>
      <c r="I398" s="632"/>
      <c r="J398" s="632"/>
      <c r="K398" s="632"/>
      <c r="L398" s="632"/>
      <c r="M398" s="632"/>
      <c r="N398" s="632"/>
      <c r="O398" s="633"/>
      <c r="P398" s="629" t="s">
        <v>40</v>
      </c>
      <c r="Q398" s="630"/>
      <c r="R398" s="630"/>
      <c r="S398" s="630"/>
      <c r="T398" s="630"/>
      <c r="U398" s="630"/>
      <c r="V398" s="631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20.370370370370367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21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0.18942000000000001</v>
      </c>
      <c r="AA398" s="67"/>
      <c r="AB398" s="67"/>
      <c r="AC398" s="67"/>
    </row>
    <row r="399" spans="1:68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0</v>
      </c>
      <c r="X399" s="43">
        <f>IFERROR(SUM(X388:X397),"0")</f>
        <v>110</v>
      </c>
      <c r="Y399" s="43">
        <f>IFERROR(SUM(Y388:Y397),"0")</f>
        <v>113.4</v>
      </c>
      <c r="Z399" s="42"/>
      <c r="AA399" s="67"/>
      <c r="AB399" s="67"/>
      <c r="AC399" s="67"/>
    </row>
    <row r="400" spans="1:68" ht="14.25" customHeight="1">
      <c r="A400" s="624" t="s">
        <v>82</v>
      </c>
      <c r="B400" s="624"/>
      <c r="C400" s="624"/>
      <c r="D400" s="624"/>
      <c r="E400" s="624"/>
      <c r="F400" s="624"/>
      <c r="G400" s="624"/>
      <c r="H400" s="624"/>
      <c r="I400" s="624"/>
      <c r="J400" s="624"/>
      <c r="K400" s="624"/>
      <c r="L400" s="624"/>
      <c r="M400" s="624"/>
      <c r="N400" s="624"/>
      <c r="O400" s="624"/>
      <c r="P400" s="624"/>
      <c r="Q400" s="624"/>
      <c r="R400" s="624"/>
      <c r="S400" s="624"/>
      <c r="T400" s="624"/>
      <c r="U400" s="624"/>
      <c r="V400" s="624"/>
      <c r="W400" s="624"/>
      <c r="X400" s="624"/>
      <c r="Y400" s="624"/>
      <c r="Z400" s="624"/>
      <c r="AA400" s="66"/>
      <c r="AB400" s="66"/>
      <c r="AC400" s="80"/>
    </row>
    <row r="401" spans="1:68" ht="27" customHeight="1">
      <c r="A401" s="63" t="s">
        <v>627</v>
      </c>
      <c r="B401" s="63" t="s">
        <v>628</v>
      </c>
      <c r="C401" s="36">
        <v>4301051284</v>
      </c>
      <c r="D401" s="625">
        <v>4607091384352</v>
      </c>
      <c r="E401" s="625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8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7"/>
      <c r="R401" s="627"/>
      <c r="S401" s="627"/>
      <c r="T401" s="62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630</v>
      </c>
      <c r="B402" s="63" t="s">
        <v>631</v>
      </c>
      <c r="C402" s="36">
        <v>4301051431</v>
      </c>
      <c r="D402" s="625">
        <v>4607091389654</v>
      </c>
      <c r="E402" s="625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632"/>
      <c r="B403" s="632"/>
      <c r="C403" s="632"/>
      <c r="D403" s="632"/>
      <c r="E403" s="632"/>
      <c r="F403" s="632"/>
      <c r="G403" s="632"/>
      <c r="H403" s="632"/>
      <c r="I403" s="632"/>
      <c r="J403" s="632"/>
      <c r="K403" s="632"/>
      <c r="L403" s="632"/>
      <c r="M403" s="632"/>
      <c r="N403" s="632"/>
      <c r="O403" s="633"/>
      <c r="P403" s="629" t="s">
        <v>40</v>
      </c>
      <c r="Q403" s="630"/>
      <c r="R403" s="630"/>
      <c r="S403" s="630"/>
      <c r="T403" s="630"/>
      <c r="U403" s="630"/>
      <c r="V403" s="631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623" t="s">
        <v>633</v>
      </c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3"/>
      <c r="P405" s="623"/>
      <c r="Q405" s="623"/>
      <c r="R405" s="623"/>
      <c r="S405" s="623"/>
      <c r="T405" s="623"/>
      <c r="U405" s="623"/>
      <c r="V405" s="623"/>
      <c r="W405" s="623"/>
      <c r="X405" s="623"/>
      <c r="Y405" s="623"/>
      <c r="Z405" s="623"/>
      <c r="AA405" s="65"/>
      <c r="AB405" s="65"/>
      <c r="AC405" s="79"/>
    </row>
    <row r="406" spans="1:68" ht="14.25" customHeight="1">
      <c r="A406" s="624" t="s">
        <v>140</v>
      </c>
      <c r="B406" s="624"/>
      <c r="C406" s="624"/>
      <c r="D406" s="624"/>
      <c r="E406" s="624"/>
      <c r="F406" s="624"/>
      <c r="G406" s="624"/>
      <c r="H406" s="624"/>
      <c r="I406" s="624"/>
      <c r="J406" s="624"/>
      <c r="K406" s="624"/>
      <c r="L406" s="624"/>
      <c r="M406" s="624"/>
      <c r="N406" s="624"/>
      <c r="O406" s="624"/>
      <c r="P406" s="624"/>
      <c r="Q406" s="624"/>
      <c r="R406" s="624"/>
      <c r="S406" s="624"/>
      <c r="T406" s="624"/>
      <c r="U406" s="624"/>
      <c r="V406" s="624"/>
      <c r="W406" s="624"/>
      <c r="X406" s="624"/>
      <c r="Y406" s="624"/>
      <c r="Z406" s="624"/>
      <c r="AA406" s="66"/>
      <c r="AB406" s="66"/>
      <c r="AC406" s="80"/>
    </row>
    <row r="407" spans="1:68" ht="27" customHeight="1">
      <c r="A407" s="63" t="s">
        <v>634</v>
      </c>
      <c r="B407" s="63" t="s">
        <v>635</v>
      </c>
      <c r="C407" s="36">
        <v>4301020319</v>
      </c>
      <c r="D407" s="625">
        <v>4680115885240</v>
      </c>
      <c r="E407" s="625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7"/>
      <c r="R407" s="627"/>
      <c r="S407" s="627"/>
      <c r="T407" s="62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632"/>
      <c r="B408" s="632"/>
      <c r="C408" s="632"/>
      <c r="D408" s="632"/>
      <c r="E408" s="632"/>
      <c r="F408" s="632"/>
      <c r="G408" s="632"/>
      <c r="H408" s="632"/>
      <c r="I408" s="632"/>
      <c r="J408" s="632"/>
      <c r="K408" s="632"/>
      <c r="L408" s="632"/>
      <c r="M408" s="632"/>
      <c r="N408" s="632"/>
      <c r="O408" s="633"/>
      <c r="P408" s="629" t="s">
        <v>40</v>
      </c>
      <c r="Q408" s="630"/>
      <c r="R408" s="630"/>
      <c r="S408" s="630"/>
      <c r="T408" s="630"/>
      <c r="U408" s="630"/>
      <c r="V408" s="63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624" t="s">
        <v>76</v>
      </c>
      <c r="B410" s="624"/>
      <c r="C410" s="624"/>
      <c r="D410" s="624"/>
      <c r="E410" s="624"/>
      <c r="F410" s="624"/>
      <c r="G410" s="624"/>
      <c r="H410" s="624"/>
      <c r="I410" s="624"/>
      <c r="J410" s="624"/>
      <c r="K410" s="624"/>
      <c r="L410" s="624"/>
      <c r="M410" s="624"/>
      <c r="N410" s="624"/>
      <c r="O410" s="624"/>
      <c r="P410" s="624"/>
      <c r="Q410" s="624"/>
      <c r="R410" s="624"/>
      <c r="S410" s="624"/>
      <c r="T410" s="624"/>
      <c r="U410" s="624"/>
      <c r="V410" s="624"/>
      <c r="W410" s="624"/>
      <c r="X410" s="624"/>
      <c r="Y410" s="624"/>
      <c r="Z410" s="624"/>
      <c r="AA410" s="66"/>
      <c r="AB410" s="66"/>
      <c r="AC410" s="80"/>
    </row>
    <row r="411" spans="1:68" ht="27" customHeight="1">
      <c r="A411" s="63" t="s">
        <v>637</v>
      </c>
      <c r="B411" s="63" t="s">
        <v>638</v>
      </c>
      <c r="C411" s="36">
        <v>4301031403</v>
      </c>
      <c r="D411" s="625">
        <v>4680115886094</v>
      </c>
      <c r="E411" s="625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130</v>
      </c>
      <c r="Y411" s="55">
        <f>IFERROR(IF(X411="",0,CEILING((X411/$H411),1)*$H411),"")</f>
        <v>135</v>
      </c>
      <c r="Z411" s="41">
        <f>IFERROR(IF(Y411=0,"",ROUNDUP(Y411/H411,0)*0.00902),"")</f>
        <v>0.22550000000000001</v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135.05555555555557</v>
      </c>
      <c r="BN411" s="78">
        <f>IFERROR(Y411*I411/H411,"0")</f>
        <v>140.25</v>
      </c>
      <c r="BO411" s="78">
        <f>IFERROR(1/J411*(X411/H411),"0")</f>
        <v>0.18237934904601572</v>
      </c>
      <c r="BP411" s="78">
        <f>IFERROR(1/J411*(Y411/H411),"0")</f>
        <v>0.18939393939393939</v>
      </c>
    </row>
    <row r="412" spans="1:68" ht="27" customHeight="1">
      <c r="A412" s="63" t="s">
        <v>640</v>
      </c>
      <c r="B412" s="63" t="s">
        <v>641</v>
      </c>
      <c r="C412" s="36">
        <v>4301031363</v>
      </c>
      <c r="D412" s="625">
        <v>4607091389425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643</v>
      </c>
      <c r="B413" s="63" t="s">
        <v>644</v>
      </c>
      <c r="C413" s="36">
        <v>4301031373</v>
      </c>
      <c r="D413" s="625">
        <v>4680115880771</v>
      </c>
      <c r="E413" s="625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646</v>
      </c>
      <c r="B414" s="63" t="s">
        <v>647</v>
      </c>
      <c r="C414" s="36">
        <v>4301031359</v>
      </c>
      <c r="D414" s="625">
        <v>4607091389500</v>
      </c>
      <c r="E414" s="625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632"/>
      <c r="B415" s="632"/>
      <c r="C415" s="632"/>
      <c r="D415" s="632"/>
      <c r="E415" s="632"/>
      <c r="F415" s="632"/>
      <c r="G415" s="632"/>
      <c r="H415" s="632"/>
      <c r="I415" s="632"/>
      <c r="J415" s="632"/>
      <c r="K415" s="632"/>
      <c r="L415" s="632"/>
      <c r="M415" s="632"/>
      <c r="N415" s="632"/>
      <c r="O415" s="633"/>
      <c r="P415" s="629" t="s">
        <v>40</v>
      </c>
      <c r="Q415" s="630"/>
      <c r="R415" s="630"/>
      <c r="S415" s="630"/>
      <c r="T415" s="630"/>
      <c r="U415" s="630"/>
      <c r="V415" s="631"/>
      <c r="W415" s="42" t="s">
        <v>39</v>
      </c>
      <c r="X415" s="43">
        <f>IFERROR(X411/H411,"0")+IFERROR(X412/H412,"0")+IFERROR(X413/H413,"0")+IFERROR(X414/H414,"0")</f>
        <v>24.074074074074073</v>
      </c>
      <c r="Y415" s="43">
        <f>IFERROR(Y411/H411,"0")+IFERROR(Y412/H412,"0")+IFERROR(Y413/H413,"0")+IFERROR(Y414/H414,"0")</f>
        <v>25</v>
      </c>
      <c r="Z415" s="43">
        <f>IFERROR(IF(Z411="",0,Z411),"0")+IFERROR(IF(Z412="",0,Z412),"0")+IFERROR(IF(Z413="",0,Z413),"0")+IFERROR(IF(Z414="",0,Z414),"0")</f>
        <v>0.22550000000000001</v>
      </c>
      <c r="AA415" s="67"/>
      <c r="AB415" s="67"/>
      <c r="AC415" s="67"/>
    </row>
    <row r="416" spans="1:68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0</v>
      </c>
      <c r="X416" s="43">
        <f>IFERROR(SUM(X411:X414),"0")</f>
        <v>130</v>
      </c>
      <c r="Y416" s="43">
        <f>IFERROR(SUM(Y411:Y414),"0")</f>
        <v>135</v>
      </c>
      <c r="Z416" s="42"/>
      <c r="AA416" s="67"/>
      <c r="AB416" s="67"/>
      <c r="AC416" s="67"/>
    </row>
    <row r="417" spans="1:68" ht="16.5" customHeight="1">
      <c r="A417" s="623" t="s">
        <v>648</v>
      </c>
      <c r="B417" s="623"/>
      <c r="C417" s="623"/>
      <c r="D417" s="623"/>
      <c r="E417" s="623"/>
      <c r="F417" s="623"/>
      <c r="G417" s="623"/>
      <c r="H417" s="623"/>
      <c r="I417" s="623"/>
      <c r="J417" s="623"/>
      <c r="K417" s="623"/>
      <c r="L417" s="623"/>
      <c r="M417" s="623"/>
      <c r="N417" s="623"/>
      <c r="O417" s="623"/>
      <c r="P417" s="623"/>
      <c r="Q417" s="623"/>
      <c r="R417" s="623"/>
      <c r="S417" s="623"/>
      <c r="T417" s="623"/>
      <c r="U417" s="623"/>
      <c r="V417" s="623"/>
      <c r="W417" s="623"/>
      <c r="X417" s="623"/>
      <c r="Y417" s="623"/>
      <c r="Z417" s="623"/>
      <c r="AA417" s="65"/>
      <c r="AB417" s="65"/>
      <c r="AC417" s="79"/>
    </row>
    <row r="418" spans="1:68" ht="14.25" customHeight="1">
      <c r="A418" s="624" t="s">
        <v>76</v>
      </c>
      <c r="B418" s="624"/>
      <c r="C418" s="624"/>
      <c r="D418" s="624"/>
      <c r="E418" s="624"/>
      <c r="F418" s="624"/>
      <c r="G418" s="624"/>
      <c r="H418" s="624"/>
      <c r="I418" s="624"/>
      <c r="J418" s="624"/>
      <c r="K418" s="624"/>
      <c r="L418" s="624"/>
      <c r="M418" s="624"/>
      <c r="N418" s="624"/>
      <c r="O418" s="624"/>
      <c r="P418" s="624"/>
      <c r="Q418" s="624"/>
      <c r="R418" s="624"/>
      <c r="S418" s="624"/>
      <c r="T418" s="624"/>
      <c r="U418" s="624"/>
      <c r="V418" s="624"/>
      <c r="W418" s="624"/>
      <c r="X418" s="624"/>
      <c r="Y418" s="624"/>
      <c r="Z418" s="624"/>
      <c r="AA418" s="66"/>
      <c r="AB418" s="66"/>
      <c r="AC418" s="80"/>
    </row>
    <row r="419" spans="1:68" ht="27" customHeight="1">
      <c r="A419" s="63" t="s">
        <v>649</v>
      </c>
      <c r="B419" s="63" t="s">
        <v>650</v>
      </c>
      <c r="C419" s="36">
        <v>4301031347</v>
      </c>
      <c r="D419" s="625">
        <v>4680115885110</v>
      </c>
      <c r="E419" s="625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7"/>
      <c r="R419" s="627"/>
      <c r="S419" s="627"/>
      <c r="T419" s="62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632"/>
      <c r="B420" s="632"/>
      <c r="C420" s="632"/>
      <c r="D420" s="632"/>
      <c r="E420" s="632"/>
      <c r="F420" s="632"/>
      <c r="G420" s="632"/>
      <c r="H420" s="632"/>
      <c r="I420" s="632"/>
      <c r="J420" s="632"/>
      <c r="K420" s="632"/>
      <c r="L420" s="632"/>
      <c r="M420" s="632"/>
      <c r="N420" s="632"/>
      <c r="O420" s="633"/>
      <c r="P420" s="629" t="s">
        <v>40</v>
      </c>
      <c r="Q420" s="630"/>
      <c r="R420" s="630"/>
      <c r="S420" s="630"/>
      <c r="T420" s="630"/>
      <c r="U420" s="630"/>
      <c r="V420" s="631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623" t="s">
        <v>652</v>
      </c>
      <c r="B422" s="623"/>
      <c r="C422" s="623"/>
      <c r="D422" s="623"/>
      <c r="E422" s="623"/>
      <c r="F422" s="623"/>
      <c r="G422" s="623"/>
      <c r="H422" s="623"/>
      <c r="I422" s="623"/>
      <c r="J422" s="623"/>
      <c r="K422" s="623"/>
      <c r="L422" s="623"/>
      <c r="M422" s="623"/>
      <c r="N422" s="623"/>
      <c r="O422" s="623"/>
      <c r="P422" s="623"/>
      <c r="Q422" s="623"/>
      <c r="R422" s="623"/>
      <c r="S422" s="623"/>
      <c r="T422" s="623"/>
      <c r="U422" s="623"/>
      <c r="V422" s="623"/>
      <c r="W422" s="623"/>
      <c r="X422" s="623"/>
      <c r="Y422" s="623"/>
      <c r="Z422" s="623"/>
      <c r="AA422" s="65"/>
      <c r="AB422" s="65"/>
      <c r="AC422" s="79"/>
    </row>
    <row r="423" spans="1:68" ht="14.25" customHeight="1">
      <c r="A423" s="624" t="s">
        <v>76</v>
      </c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4"/>
      <c r="P423" s="624"/>
      <c r="Q423" s="624"/>
      <c r="R423" s="624"/>
      <c r="S423" s="624"/>
      <c r="T423" s="624"/>
      <c r="U423" s="624"/>
      <c r="V423" s="624"/>
      <c r="W423" s="624"/>
      <c r="X423" s="624"/>
      <c r="Y423" s="624"/>
      <c r="Z423" s="624"/>
      <c r="AA423" s="66"/>
      <c r="AB423" s="66"/>
      <c r="AC423" s="80"/>
    </row>
    <row r="424" spans="1:68" ht="27" customHeight="1">
      <c r="A424" s="63" t="s">
        <v>653</v>
      </c>
      <c r="B424" s="63" t="s">
        <v>654</v>
      </c>
      <c r="C424" s="36">
        <v>4301031261</v>
      </c>
      <c r="D424" s="625">
        <v>4680115885103</v>
      </c>
      <c r="E424" s="625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32"/>
      <c r="B425" s="632"/>
      <c r="C425" s="632"/>
      <c r="D425" s="632"/>
      <c r="E425" s="632"/>
      <c r="F425" s="632"/>
      <c r="G425" s="632"/>
      <c r="H425" s="632"/>
      <c r="I425" s="632"/>
      <c r="J425" s="632"/>
      <c r="K425" s="632"/>
      <c r="L425" s="632"/>
      <c r="M425" s="632"/>
      <c r="N425" s="632"/>
      <c r="O425" s="633"/>
      <c r="P425" s="629" t="s">
        <v>40</v>
      </c>
      <c r="Q425" s="630"/>
      <c r="R425" s="630"/>
      <c r="S425" s="630"/>
      <c r="T425" s="630"/>
      <c r="U425" s="630"/>
      <c r="V425" s="631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632"/>
      <c r="B426" s="632"/>
      <c r="C426" s="632"/>
      <c r="D426" s="632"/>
      <c r="E426" s="632"/>
      <c r="F426" s="632"/>
      <c r="G426" s="632"/>
      <c r="H426" s="632"/>
      <c r="I426" s="632"/>
      <c r="J426" s="632"/>
      <c r="K426" s="632"/>
      <c r="L426" s="632"/>
      <c r="M426" s="632"/>
      <c r="N426" s="632"/>
      <c r="O426" s="633"/>
      <c r="P426" s="629" t="s">
        <v>40</v>
      </c>
      <c r="Q426" s="630"/>
      <c r="R426" s="630"/>
      <c r="S426" s="630"/>
      <c r="T426" s="630"/>
      <c r="U426" s="630"/>
      <c r="V426" s="631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22" t="s">
        <v>656</v>
      </c>
      <c r="B427" s="622"/>
      <c r="C427" s="622"/>
      <c r="D427" s="622"/>
      <c r="E427" s="622"/>
      <c r="F427" s="622"/>
      <c r="G427" s="622"/>
      <c r="H427" s="622"/>
      <c r="I427" s="622"/>
      <c r="J427" s="622"/>
      <c r="K427" s="622"/>
      <c r="L427" s="622"/>
      <c r="M427" s="622"/>
      <c r="N427" s="622"/>
      <c r="O427" s="622"/>
      <c r="P427" s="622"/>
      <c r="Q427" s="622"/>
      <c r="R427" s="622"/>
      <c r="S427" s="622"/>
      <c r="T427" s="622"/>
      <c r="U427" s="622"/>
      <c r="V427" s="622"/>
      <c r="W427" s="622"/>
      <c r="X427" s="622"/>
      <c r="Y427" s="622"/>
      <c r="Z427" s="622"/>
      <c r="AA427" s="54"/>
      <c r="AB427" s="54"/>
      <c r="AC427" s="54"/>
    </row>
    <row r="428" spans="1:68" ht="16.5" customHeight="1">
      <c r="A428" s="623" t="s">
        <v>656</v>
      </c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3"/>
      <c r="P428" s="623"/>
      <c r="Q428" s="623"/>
      <c r="R428" s="623"/>
      <c r="S428" s="623"/>
      <c r="T428" s="623"/>
      <c r="U428" s="623"/>
      <c r="V428" s="623"/>
      <c r="W428" s="623"/>
      <c r="X428" s="623"/>
      <c r="Y428" s="623"/>
      <c r="Z428" s="623"/>
      <c r="AA428" s="65"/>
      <c r="AB428" s="65"/>
      <c r="AC428" s="79"/>
    </row>
    <row r="429" spans="1:68" ht="14.25" customHeight="1">
      <c r="A429" s="624" t="s">
        <v>108</v>
      </c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4"/>
      <c r="P429" s="624"/>
      <c r="Q429" s="624"/>
      <c r="R429" s="624"/>
      <c r="S429" s="624"/>
      <c r="T429" s="624"/>
      <c r="U429" s="624"/>
      <c r="V429" s="624"/>
      <c r="W429" s="624"/>
      <c r="X429" s="624"/>
      <c r="Y429" s="624"/>
      <c r="Z429" s="624"/>
      <c r="AA429" s="66"/>
      <c r="AB429" s="66"/>
      <c r="AC429" s="80"/>
    </row>
    <row r="430" spans="1:68" ht="27" customHeight="1">
      <c r="A430" s="63" t="s">
        <v>657</v>
      </c>
      <c r="B430" s="63" t="s">
        <v>658</v>
      </c>
      <c r="C430" s="36">
        <v>4301011795</v>
      </c>
      <c r="D430" s="625">
        <v>4607091389067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>
      <c r="A431" s="63" t="s">
        <v>660</v>
      </c>
      <c r="B431" s="63" t="s">
        <v>661</v>
      </c>
      <c r="C431" s="36">
        <v>4301011961</v>
      </c>
      <c r="D431" s="625">
        <v>4680115885271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>
      <c r="A432" s="63" t="s">
        <v>663</v>
      </c>
      <c r="B432" s="63" t="s">
        <v>664</v>
      </c>
      <c r="C432" s="36">
        <v>4301011376</v>
      </c>
      <c r="D432" s="625">
        <v>4680115885226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>
      <c r="A433" s="63" t="s">
        <v>666</v>
      </c>
      <c r="B433" s="63" t="s">
        <v>667</v>
      </c>
      <c r="C433" s="36">
        <v>4301012145</v>
      </c>
      <c r="D433" s="625">
        <v>4607091383522</v>
      </c>
      <c r="E433" s="625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833" t="s">
        <v>668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380</v>
      </c>
      <c r="Y433" s="55">
        <f t="shared" si="48"/>
        <v>380.16</v>
      </c>
      <c r="Z433" s="41">
        <f t="shared" si="49"/>
        <v>0.86112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405.90909090909088</v>
      </c>
      <c r="BN433" s="78">
        <f t="shared" si="51"/>
        <v>406.08000000000004</v>
      </c>
      <c r="BO433" s="78">
        <f t="shared" si="52"/>
        <v>0.69201631701631705</v>
      </c>
      <c r="BP433" s="78">
        <f t="shared" si="53"/>
        <v>0.69230769230769229</v>
      </c>
    </row>
    <row r="434" spans="1:68" ht="16.5" customHeight="1">
      <c r="A434" s="63" t="s">
        <v>670</v>
      </c>
      <c r="B434" s="63" t="s">
        <v>671</v>
      </c>
      <c r="C434" s="36">
        <v>4301011774</v>
      </c>
      <c r="D434" s="625">
        <v>4680115884502</v>
      </c>
      <c r="E434" s="62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>
      <c r="A435" s="63" t="s">
        <v>673</v>
      </c>
      <c r="B435" s="63" t="s">
        <v>674</v>
      </c>
      <c r="C435" s="36">
        <v>4301011771</v>
      </c>
      <c r="D435" s="625">
        <v>4607091389104</v>
      </c>
      <c r="E435" s="62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48"/>
        <v>184.8</v>
      </c>
      <c r="Z435" s="41">
        <f t="shared" si="49"/>
        <v>0.41860000000000003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192.27272727272725</v>
      </c>
      <c r="BN435" s="78">
        <f t="shared" si="51"/>
        <v>197.39999999999998</v>
      </c>
      <c r="BO435" s="78">
        <f t="shared" si="52"/>
        <v>0.32779720279720276</v>
      </c>
      <c r="BP435" s="78">
        <f t="shared" si="53"/>
        <v>0.33653846153846156</v>
      </c>
    </row>
    <row r="436" spans="1:68" ht="16.5" customHeight="1">
      <c r="A436" s="63" t="s">
        <v>676</v>
      </c>
      <c r="B436" s="63" t="s">
        <v>677</v>
      </c>
      <c r="C436" s="36">
        <v>4301011799</v>
      </c>
      <c r="D436" s="625">
        <v>4680115884519</v>
      </c>
      <c r="E436" s="62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>
      <c r="A437" s="63" t="s">
        <v>679</v>
      </c>
      <c r="B437" s="63" t="s">
        <v>680</v>
      </c>
      <c r="C437" s="36">
        <v>4301012125</v>
      </c>
      <c r="D437" s="625">
        <v>4680115886391</v>
      </c>
      <c r="E437" s="625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>
      <c r="A438" s="63" t="s">
        <v>681</v>
      </c>
      <c r="B438" s="63" t="s">
        <v>682</v>
      </c>
      <c r="C438" s="36">
        <v>4301012035</v>
      </c>
      <c r="D438" s="625">
        <v>4680115880603</v>
      </c>
      <c r="E438" s="625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>
      <c r="A439" s="63" t="s">
        <v>683</v>
      </c>
      <c r="B439" s="63" t="s">
        <v>684</v>
      </c>
      <c r="C439" s="36">
        <v>4301012036</v>
      </c>
      <c r="D439" s="625">
        <v>4680115882782</v>
      </c>
      <c r="E439" s="625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>
      <c r="A440" s="63" t="s">
        <v>685</v>
      </c>
      <c r="B440" s="63" t="s">
        <v>686</v>
      </c>
      <c r="C440" s="36">
        <v>4301012050</v>
      </c>
      <c r="D440" s="625">
        <v>4680115885479</v>
      </c>
      <c r="E440" s="625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>
      <c r="A441" s="63" t="s">
        <v>687</v>
      </c>
      <c r="B441" s="63" t="s">
        <v>688</v>
      </c>
      <c r="C441" s="36">
        <v>4301012034</v>
      </c>
      <c r="D441" s="625">
        <v>4607091389982</v>
      </c>
      <c r="E441" s="625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106.06060606060606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107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1.27972</v>
      </c>
      <c r="AA442" s="67"/>
      <c r="AB442" s="67"/>
      <c r="AC442" s="67"/>
    </row>
    <row r="443" spans="1:68">
      <c r="A443" s="632"/>
      <c r="B443" s="632"/>
      <c r="C443" s="632"/>
      <c r="D443" s="632"/>
      <c r="E443" s="632"/>
      <c r="F443" s="632"/>
      <c r="G443" s="632"/>
      <c r="H443" s="632"/>
      <c r="I443" s="632"/>
      <c r="J443" s="632"/>
      <c r="K443" s="632"/>
      <c r="L443" s="632"/>
      <c r="M443" s="632"/>
      <c r="N443" s="632"/>
      <c r="O443" s="633"/>
      <c r="P443" s="629" t="s">
        <v>40</v>
      </c>
      <c r="Q443" s="630"/>
      <c r="R443" s="630"/>
      <c r="S443" s="630"/>
      <c r="T443" s="630"/>
      <c r="U443" s="630"/>
      <c r="V443" s="631"/>
      <c r="W443" s="42" t="s">
        <v>0</v>
      </c>
      <c r="X443" s="43">
        <f>IFERROR(SUM(X430:X441),"0")</f>
        <v>560</v>
      </c>
      <c r="Y443" s="43">
        <f>IFERROR(SUM(Y430:Y441),"0")</f>
        <v>564.96</v>
      </c>
      <c r="Z443" s="42"/>
      <c r="AA443" s="67"/>
      <c r="AB443" s="67"/>
      <c r="AC443" s="67"/>
    </row>
    <row r="444" spans="1:68" ht="14.25" customHeight="1">
      <c r="A444" s="624" t="s">
        <v>140</v>
      </c>
      <c r="B444" s="624"/>
      <c r="C444" s="624"/>
      <c r="D444" s="624"/>
      <c r="E444" s="624"/>
      <c r="F444" s="624"/>
      <c r="G444" s="624"/>
      <c r="H444" s="624"/>
      <c r="I444" s="624"/>
      <c r="J444" s="624"/>
      <c r="K444" s="624"/>
      <c r="L444" s="624"/>
      <c r="M444" s="624"/>
      <c r="N444" s="624"/>
      <c r="O444" s="624"/>
      <c r="P444" s="624"/>
      <c r="Q444" s="624"/>
      <c r="R444" s="624"/>
      <c r="S444" s="624"/>
      <c r="T444" s="624"/>
      <c r="U444" s="624"/>
      <c r="V444" s="624"/>
      <c r="W444" s="624"/>
      <c r="X444" s="624"/>
      <c r="Y444" s="624"/>
      <c r="Z444" s="624"/>
      <c r="AA444" s="66"/>
      <c r="AB444" s="66"/>
      <c r="AC444" s="80"/>
    </row>
    <row r="445" spans="1:68" ht="16.5" customHeight="1">
      <c r="A445" s="63" t="s">
        <v>689</v>
      </c>
      <c r="B445" s="63" t="s">
        <v>690</v>
      </c>
      <c r="C445" s="36">
        <v>4301020334</v>
      </c>
      <c r="D445" s="625">
        <v>4607091388930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100</v>
      </c>
      <c r="Y445" s="55">
        <f>IFERROR(IF(X445="",0,CEILING((X445/$H445),1)*$H445),"")</f>
        <v>100.32000000000001</v>
      </c>
      <c r="Z445" s="41">
        <f>IFERROR(IF(Y445=0,"",ROUNDUP(Y445/H445,0)*0.01196),"")</f>
        <v>0.22724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106.81818181818181</v>
      </c>
      <c r="BN445" s="78">
        <f>IFERROR(Y445*I445/H445,"0")</f>
        <v>107.16</v>
      </c>
      <c r="BO445" s="78">
        <f>IFERROR(1/J445*(X445/H445),"0")</f>
        <v>0.18210955710955709</v>
      </c>
      <c r="BP445" s="78">
        <f>IFERROR(1/J445*(Y445/H445),"0")</f>
        <v>0.18269230769230771</v>
      </c>
    </row>
    <row r="446" spans="1:68" ht="16.5" customHeight="1">
      <c r="A446" s="63" t="s">
        <v>692</v>
      </c>
      <c r="B446" s="63" t="s">
        <v>693</v>
      </c>
      <c r="C446" s="36">
        <v>4301020384</v>
      </c>
      <c r="D446" s="625">
        <v>4680115886407</v>
      </c>
      <c r="E446" s="62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>
      <c r="A447" s="63" t="s">
        <v>694</v>
      </c>
      <c r="B447" s="63" t="s">
        <v>695</v>
      </c>
      <c r="C447" s="36">
        <v>4301020385</v>
      </c>
      <c r="D447" s="625">
        <v>4680115880054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>
      <c r="A448" s="632"/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3"/>
      <c r="P448" s="629" t="s">
        <v>40</v>
      </c>
      <c r="Q448" s="630"/>
      <c r="R448" s="630"/>
      <c r="S448" s="630"/>
      <c r="T448" s="630"/>
      <c r="U448" s="630"/>
      <c r="V448" s="631"/>
      <c r="W448" s="42" t="s">
        <v>39</v>
      </c>
      <c r="X448" s="43">
        <f>IFERROR(X445/H445,"0")+IFERROR(X446/H446,"0")+IFERROR(X447/H447,"0")</f>
        <v>18.939393939393938</v>
      </c>
      <c r="Y448" s="43">
        <f>IFERROR(Y445/H445,"0")+IFERROR(Y446/H446,"0")+IFERROR(Y447/H447,"0")</f>
        <v>19</v>
      </c>
      <c r="Z448" s="43">
        <f>IFERROR(IF(Z445="",0,Z445),"0")+IFERROR(IF(Z446="",0,Z446),"0")+IFERROR(IF(Z447="",0,Z447),"0")</f>
        <v>0.22724</v>
      </c>
      <c r="AA448" s="67"/>
      <c r="AB448" s="67"/>
      <c r="AC448" s="67"/>
    </row>
    <row r="449" spans="1:68">
      <c r="A449" s="632"/>
      <c r="B449" s="632"/>
      <c r="C449" s="632"/>
      <c r="D449" s="632"/>
      <c r="E449" s="632"/>
      <c r="F449" s="632"/>
      <c r="G449" s="632"/>
      <c r="H449" s="632"/>
      <c r="I449" s="632"/>
      <c r="J449" s="632"/>
      <c r="K449" s="632"/>
      <c r="L449" s="632"/>
      <c r="M449" s="632"/>
      <c r="N449" s="632"/>
      <c r="O449" s="633"/>
      <c r="P449" s="629" t="s">
        <v>40</v>
      </c>
      <c r="Q449" s="630"/>
      <c r="R449" s="630"/>
      <c r="S449" s="630"/>
      <c r="T449" s="630"/>
      <c r="U449" s="630"/>
      <c r="V449" s="631"/>
      <c r="W449" s="42" t="s">
        <v>0</v>
      </c>
      <c r="X449" s="43">
        <f>IFERROR(SUM(X445:X447),"0")</f>
        <v>100</v>
      </c>
      <c r="Y449" s="43">
        <f>IFERROR(SUM(Y445:Y447),"0")</f>
        <v>100.32000000000001</v>
      </c>
      <c r="Z449" s="42"/>
      <c r="AA449" s="67"/>
      <c r="AB449" s="67"/>
      <c r="AC449" s="67"/>
    </row>
    <row r="450" spans="1:68" ht="14.25" customHeight="1">
      <c r="A450" s="624" t="s">
        <v>76</v>
      </c>
      <c r="B450" s="624"/>
      <c r="C450" s="624"/>
      <c r="D450" s="624"/>
      <c r="E450" s="624"/>
      <c r="F450" s="624"/>
      <c r="G450" s="624"/>
      <c r="H450" s="624"/>
      <c r="I450" s="624"/>
      <c r="J450" s="624"/>
      <c r="K450" s="624"/>
      <c r="L450" s="624"/>
      <c r="M450" s="624"/>
      <c r="N450" s="624"/>
      <c r="O450" s="624"/>
      <c r="P450" s="624"/>
      <c r="Q450" s="624"/>
      <c r="R450" s="624"/>
      <c r="S450" s="624"/>
      <c r="T450" s="624"/>
      <c r="U450" s="624"/>
      <c r="V450" s="624"/>
      <c r="W450" s="624"/>
      <c r="X450" s="624"/>
      <c r="Y450" s="624"/>
      <c r="Z450" s="624"/>
      <c r="AA450" s="66"/>
      <c r="AB450" s="66"/>
      <c r="AC450" s="80"/>
    </row>
    <row r="451" spans="1:68" ht="27" customHeight="1">
      <c r="A451" s="63" t="s">
        <v>696</v>
      </c>
      <c r="B451" s="63" t="s">
        <v>697</v>
      </c>
      <c r="C451" s="36">
        <v>4301031349</v>
      </c>
      <c r="D451" s="625">
        <v>4680115883116</v>
      </c>
      <c r="E451" s="62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100</v>
      </c>
      <c r="Y451" s="55">
        <f t="shared" ref="Y451:Y456" si="54">IFERROR(IF(X451="",0,CEILING((X451/$H451),1)*$H451),"")</f>
        <v>100.32000000000001</v>
      </c>
      <c r="Z451" s="41">
        <f>IFERROR(IF(Y451=0,"",ROUNDUP(Y451/H451,0)*0.01196),"")</f>
        <v>0.22724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106.81818181818181</v>
      </c>
      <c r="BN451" s="78">
        <f t="shared" ref="BN451:BN456" si="56">IFERROR(Y451*I451/H451,"0")</f>
        <v>107.16</v>
      </c>
      <c r="BO451" s="78">
        <f t="shared" ref="BO451:BO456" si="57">IFERROR(1/J451*(X451/H451),"0")</f>
        <v>0.18210955710955709</v>
      </c>
      <c r="BP451" s="78">
        <f t="shared" ref="BP451:BP456" si="58">IFERROR(1/J451*(Y451/H451),"0")</f>
        <v>0.18269230769230771</v>
      </c>
    </row>
    <row r="452" spans="1:68" ht="27" customHeight="1">
      <c r="A452" s="63" t="s">
        <v>699</v>
      </c>
      <c r="B452" s="63" t="s">
        <v>700</v>
      </c>
      <c r="C452" s="36">
        <v>4301031350</v>
      </c>
      <c r="D452" s="625">
        <v>4680115883093</v>
      </c>
      <c r="E452" s="625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60</v>
      </c>
      <c r="Y452" s="55">
        <f t="shared" si="54"/>
        <v>63.36</v>
      </c>
      <c r="Z452" s="41">
        <f>IFERROR(IF(Y452=0,"",ROUNDUP(Y452/H452,0)*0.01196),"")</f>
        <v>0.14352000000000001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64.090909090909079</v>
      </c>
      <c r="BN452" s="78">
        <f t="shared" si="56"/>
        <v>67.679999999999993</v>
      </c>
      <c r="BO452" s="78">
        <f t="shared" si="57"/>
        <v>0.10926573426573427</v>
      </c>
      <c r="BP452" s="78">
        <f t="shared" si="58"/>
        <v>0.11538461538461539</v>
      </c>
    </row>
    <row r="453" spans="1:68" ht="27" customHeight="1">
      <c r="A453" s="63" t="s">
        <v>702</v>
      </c>
      <c r="B453" s="63" t="s">
        <v>703</v>
      </c>
      <c r="C453" s="36">
        <v>4301031353</v>
      </c>
      <c r="D453" s="625">
        <v>4680115883109</v>
      </c>
      <c r="E453" s="625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60</v>
      </c>
      <c r="Y453" s="55">
        <f t="shared" si="54"/>
        <v>63.36</v>
      </c>
      <c r="Z453" s="41">
        <f>IFERROR(IF(Y453=0,"",ROUNDUP(Y453/H453,0)*0.01196),"")</f>
        <v>0.14352000000000001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64.090909090909079</v>
      </c>
      <c r="BN453" s="78">
        <f t="shared" si="56"/>
        <v>67.679999999999993</v>
      </c>
      <c r="BO453" s="78">
        <f t="shared" si="57"/>
        <v>0.10926573426573427</v>
      </c>
      <c r="BP453" s="78">
        <f t="shared" si="58"/>
        <v>0.11538461538461539</v>
      </c>
    </row>
    <row r="454" spans="1:68" ht="27" customHeight="1">
      <c r="A454" s="63" t="s">
        <v>705</v>
      </c>
      <c r="B454" s="63" t="s">
        <v>706</v>
      </c>
      <c r="C454" s="36">
        <v>4301031419</v>
      </c>
      <c r="D454" s="625">
        <v>4680115882072</v>
      </c>
      <c r="E454" s="625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>
      <c r="A455" s="63" t="s">
        <v>707</v>
      </c>
      <c r="B455" s="63" t="s">
        <v>708</v>
      </c>
      <c r="C455" s="36">
        <v>4301031418</v>
      </c>
      <c r="D455" s="625">
        <v>4680115882102</v>
      </c>
      <c r="E455" s="625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>
      <c r="A456" s="63" t="s">
        <v>709</v>
      </c>
      <c r="B456" s="63" t="s">
        <v>710</v>
      </c>
      <c r="C456" s="36">
        <v>4301031417</v>
      </c>
      <c r="D456" s="625">
        <v>4680115882096</v>
      </c>
      <c r="E456" s="625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39</v>
      </c>
      <c r="X457" s="43">
        <f>IFERROR(X451/H451,"0")+IFERROR(X452/H452,"0")+IFERROR(X453/H453,"0")+IFERROR(X454/H454,"0")+IFERROR(X455/H455,"0")+IFERROR(X456/H456,"0")</f>
        <v>41.666666666666664</v>
      </c>
      <c r="Y457" s="43">
        <f>IFERROR(Y451/H451,"0")+IFERROR(Y452/H452,"0")+IFERROR(Y453/H453,"0")+IFERROR(Y454/H454,"0")+IFERROR(Y455/H455,"0")+IFERROR(Y456/H456,"0")</f>
        <v>43</v>
      </c>
      <c r="Z457" s="43">
        <f>IFERROR(IF(Z451="",0,Z451),"0")+IFERROR(IF(Z452="",0,Z452),"0")+IFERROR(IF(Z453="",0,Z453),"0")+IFERROR(IF(Z454="",0,Z454),"0")+IFERROR(IF(Z455="",0,Z455),"0")+IFERROR(IF(Z456="",0,Z456),"0")</f>
        <v>0.51427999999999996</v>
      </c>
      <c r="AA457" s="67"/>
      <c r="AB457" s="67"/>
      <c r="AC457" s="67"/>
    </row>
    <row r="458" spans="1:68">
      <c r="A458" s="632"/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3"/>
      <c r="P458" s="629" t="s">
        <v>40</v>
      </c>
      <c r="Q458" s="630"/>
      <c r="R458" s="630"/>
      <c r="S458" s="630"/>
      <c r="T458" s="630"/>
      <c r="U458" s="630"/>
      <c r="V458" s="631"/>
      <c r="W458" s="42" t="s">
        <v>0</v>
      </c>
      <c r="X458" s="43">
        <f>IFERROR(SUM(X451:X456),"0")</f>
        <v>220</v>
      </c>
      <c r="Y458" s="43">
        <f>IFERROR(SUM(Y451:Y456),"0")</f>
        <v>227.04000000000002</v>
      </c>
      <c r="Z458" s="42"/>
      <c r="AA458" s="67"/>
      <c r="AB458" s="67"/>
      <c r="AC458" s="67"/>
    </row>
    <row r="459" spans="1:68" ht="14.25" customHeight="1">
      <c r="A459" s="624" t="s">
        <v>82</v>
      </c>
      <c r="B459" s="624"/>
      <c r="C459" s="624"/>
      <c r="D459" s="624"/>
      <c r="E459" s="624"/>
      <c r="F459" s="624"/>
      <c r="G459" s="624"/>
      <c r="H459" s="624"/>
      <c r="I459" s="624"/>
      <c r="J459" s="624"/>
      <c r="K459" s="624"/>
      <c r="L459" s="624"/>
      <c r="M459" s="624"/>
      <c r="N459" s="624"/>
      <c r="O459" s="624"/>
      <c r="P459" s="624"/>
      <c r="Q459" s="624"/>
      <c r="R459" s="624"/>
      <c r="S459" s="624"/>
      <c r="T459" s="624"/>
      <c r="U459" s="624"/>
      <c r="V459" s="624"/>
      <c r="W459" s="624"/>
      <c r="X459" s="624"/>
      <c r="Y459" s="624"/>
      <c r="Z459" s="624"/>
      <c r="AA459" s="66"/>
      <c r="AB459" s="66"/>
      <c r="AC459" s="80"/>
    </row>
    <row r="460" spans="1:68" ht="16.5" customHeight="1">
      <c r="A460" s="63" t="s">
        <v>711</v>
      </c>
      <c r="B460" s="63" t="s">
        <v>712</v>
      </c>
      <c r="C460" s="36">
        <v>4301051232</v>
      </c>
      <c r="D460" s="625">
        <v>4607091383409</v>
      </c>
      <c r="E460" s="625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627"/>
      <c r="R460" s="627"/>
      <c r="S460" s="627"/>
      <c r="T460" s="62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>
      <c r="A461" s="63" t="s">
        <v>714</v>
      </c>
      <c r="B461" s="63" t="s">
        <v>715</v>
      </c>
      <c r="C461" s="36">
        <v>4301051233</v>
      </c>
      <c r="D461" s="625">
        <v>4607091383416</v>
      </c>
      <c r="E461" s="625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>
      <c r="A462" s="63" t="s">
        <v>717</v>
      </c>
      <c r="B462" s="63" t="s">
        <v>718</v>
      </c>
      <c r="C462" s="36">
        <v>4301051064</v>
      </c>
      <c r="D462" s="625">
        <v>4680115883536</v>
      </c>
      <c r="E462" s="625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>
      <c r="A463" s="632"/>
      <c r="B463" s="632"/>
      <c r="C463" s="632"/>
      <c r="D463" s="632"/>
      <c r="E463" s="632"/>
      <c r="F463" s="632"/>
      <c r="G463" s="632"/>
      <c r="H463" s="632"/>
      <c r="I463" s="632"/>
      <c r="J463" s="632"/>
      <c r="K463" s="632"/>
      <c r="L463" s="632"/>
      <c r="M463" s="632"/>
      <c r="N463" s="632"/>
      <c r="O463" s="633"/>
      <c r="P463" s="629" t="s">
        <v>40</v>
      </c>
      <c r="Q463" s="630"/>
      <c r="R463" s="630"/>
      <c r="S463" s="630"/>
      <c r="T463" s="630"/>
      <c r="U463" s="630"/>
      <c r="V463" s="631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>
      <c r="A464" s="632"/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3"/>
      <c r="P464" s="629" t="s">
        <v>40</v>
      </c>
      <c r="Q464" s="630"/>
      <c r="R464" s="630"/>
      <c r="S464" s="630"/>
      <c r="T464" s="630"/>
      <c r="U464" s="630"/>
      <c r="V464" s="631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>
      <c r="A465" s="622" t="s">
        <v>720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54"/>
      <c r="AB465" s="54"/>
      <c r="AC465" s="54"/>
    </row>
    <row r="466" spans="1:68" ht="16.5" customHeight="1">
      <c r="A466" s="623" t="s">
        <v>720</v>
      </c>
      <c r="B466" s="623"/>
      <c r="C466" s="623"/>
      <c r="D466" s="623"/>
      <c r="E466" s="623"/>
      <c r="F466" s="623"/>
      <c r="G466" s="623"/>
      <c r="H466" s="623"/>
      <c r="I466" s="623"/>
      <c r="J466" s="623"/>
      <c r="K466" s="623"/>
      <c r="L466" s="623"/>
      <c r="M466" s="623"/>
      <c r="N466" s="623"/>
      <c r="O466" s="623"/>
      <c r="P466" s="623"/>
      <c r="Q466" s="623"/>
      <c r="R466" s="623"/>
      <c r="S466" s="623"/>
      <c r="T466" s="623"/>
      <c r="U466" s="623"/>
      <c r="V466" s="623"/>
      <c r="W466" s="623"/>
      <c r="X466" s="623"/>
      <c r="Y466" s="623"/>
      <c r="Z466" s="623"/>
      <c r="AA466" s="65"/>
      <c r="AB466" s="65"/>
      <c r="AC466" s="79"/>
    </row>
    <row r="467" spans="1:68" ht="14.25" customHeight="1">
      <c r="A467" s="624" t="s">
        <v>108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>
      <c r="A468" s="63" t="s">
        <v>721</v>
      </c>
      <c r="B468" s="63" t="s">
        <v>722</v>
      </c>
      <c r="C468" s="36">
        <v>4301011763</v>
      </c>
      <c r="D468" s="625">
        <v>4640242181011</v>
      </c>
      <c r="E468" s="625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>
      <c r="A469" s="63" t="s">
        <v>724</v>
      </c>
      <c r="B469" s="63" t="s">
        <v>725</v>
      </c>
      <c r="C469" s="36">
        <v>4301011585</v>
      </c>
      <c r="D469" s="625">
        <v>4640242180441</v>
      </c>
      <c r="E469" s="625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>
      <c r="A470" s="63" t="s">
        <v>727</v>
      </c>
      <c r="B470" s="63" t="s">
        <v>728</v>
      </c>
      <c r="C470" s="36">
        <v>4301011584</v>
      </c>
      <c r="D470" s="625">
        <v>4640242180564</v>
      </c>
      <c r="E470" s="625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180</v>
      </c>
      <c r="Y470" s="55">
        <f>IFERROR(IF(X470="",0,CEILING((X470/$H470),1)*$H470),"")</f>
        <v>180</v>
      </c>
      <c r="Z470" s="41">
        <f>IFERROR(IF(Y470=0,"",ROUNDUP(Y470/H470,0)*0.01898),"")</f>
        <v>0.28470000000000001</v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186.52500000000001</v>
      </c>
      <c r="BN470" s="78">
        <f>IFERROR(Y470*I470/H470,"0")</f>
        <v>186.52500000000001</v>
      </c>
      <c r="BO470" s="78">
        <f>IFERROR(1/J470*(X470/H470),"0")</f>
        <v>0.234375</v>
      </c>
      <c r="BP470" s="78">
        <f>IFERROR(1/J470*(Y470/H470),"0")</f>
        <v>0.234375</v>
      </c>
    </row>
    <row r="471" spans="1:68" ht="27" customHeight="1">
      <c r="A471" s="63" t="s">
        <v>730</v>
      </c>
      <c r="B471" s="63" t="s">
        <v>731</v>
      </c>
      <c r="C471" s="36">
        <v>4301011764</v>
      </c>
      <c r="D471" s="625">
        <v>4640242181189</v>
      </c>
      <c r="E471" s="625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39</v>
      </c>
      <c r="X472" s="43">
        <f>IFERROR(X468/H468,"0")+IFERROR(X469/H469,"0")+IFERROR(X470/H470,"0")+IFERROR(X471/H471,"0")</f>
        <v>15</v>
      </c>
      <c r="Y472" s="43">
        <f>IFERROR(Y468/H468,"0")+IFERROR(Y469/H469,"0")+IFERROR(Y470/H470,"0")+IFERROR(Y471/H471,"0")</f>
        <v>15</v>
      </c>
      <c r="Z472" s="43">
        <f>IFERROR(IF(Z468="",0,Z468),"0")+IFERROR(IF(Z469="",0,Z469),"0")+IFERROR(IF(Z470="",0,Z470),"0")+IFERROR(IF(Z471="",0,Z471),"0")</f>
        <v>0.28470000000000001</v>
      </c>
      <c r="AA472" s="67"/>
      <c r="AB472" s="67"/>
      <c r="AC472" s="67"/>
    </row>
    <row r="473" spans="1:68">
      <c r="A473" s="632"/>
      <c r="B473" s="632"/>
      <c r="C473" s="632"/>
      <c r="D473" s="632"/>
      <c r="E473" s="632"/>
      <c r="F473" s="632"/>
      <c r="G473" s="632"/>
      <c r="H473" s="632"/>
      <c r="I473" s="632"/>
      <c r="J473" s="632"/>
      <c r="K473" s="632"/>
      <c r="L473" s="632"/>
      <c r="M473" s="632"/>
      <c r="N473" s="632"/>
      <c r="O473" s="633"/>
      <c r="P473" s="629" t="s">
        <v>40</v>
      </c>
      <c r="Q473" s="630"/>
      <c r="R473" s="630"/>
      <c r="S473" s="630"/>
      <c r="T473" s="630"/>
      <c r="U473" s="630"/>
      <c r="V473" s="631"/>
      <c r="W473" s="42" t="s">
        <v>0</v>
      </c>
      <c r="X473" s="43">
        <f>IFERROR(SUM(X468:X471),"0")</f>
        <v>180</v>
      </c>
      <c r="Y473" s="43">
        <f>IFERROR(SUM(Y468:Y471),"0")</f>
        <v>180</v>
      </c>
      <c r="Z473" s="42"/>
      <c r="AA473" s="67"/>
      <c r="AB473" s="67"/>
      <c r="AC473" s="67"/>
    </row>
    <row r="474" spans="1:68" ht="14.25" customHeight="1">
      <c r="A474" s="624" t="s">
        <v>140</v>
      </c>
      <c r="B474" s="624"/>
      <c r="C474" s="624"/>
      <c r="D474" s="624"/>
      <c r="E474" s="624"/>
      <c r="F474" s="624"/>
      <c r="G474" s="624"/>
      <c r="H474" s="624"/>
      <c r="I474" s="624"/>
      <c r="J474" s="624"/>
      <c r="K474" s="624"/>
      <c r="L474" s="624"/>
      <c r="M474" s="624"/>
      <c r="N474" s="624"/>
      <c r="O474" s="624"/>
      <c r="P474" s="624"/>
      <c r="Q474" s="624"/>
      <c r="R474" s="624"/>
      <c r="S474" s="624"/>
      <c r="T474" s="624"/>
      <c r="U474" s="624"/>
      <c r="V474" s="624"/>
      <c r="W474" s="624"/>
      <c r="X474" s="624"/>
      <c r="Y474" s="624"/>
      <c r="Z474" s="624"/>
      <c r="AA474" s="66"/>
      <c r="AB474" s="66"/>
      <c r="AC474" s="80"/>
    </row>
    <row r="475" spans="1:68" ht="27" customHeight="1">
      <c r="A475" s="63" t="s">
        <v>732</v>
      </c>
      <c r="B475" s="63" t="s">
        <v>733</v>
      </c>
      <c r="C475" s="36">
        <v>4301020400</v>
      </c>
      <c r="D475" s="625">
        <v>4640242180519</v>
      </c>
      <c r="E475" s="625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735</v>
      </c>
      <c r="B476" s="63" t="s">
        <v>736</v>
      </c>
      <c r="C476" s="36">
        <v>4301020260</v>
      </c>
      <c r="D476" s="625">
        <v>4640242180526</v>
      </c>
      <c r="E476" s="625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859" t="s">
        <v>737</v>
      </c>
      <c r="Q476" s="627"/>
      <c r="R476" s="627"/>
      <c r="S476" s="627"/>
      <c r="T476" s="62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739</v>
      </c>
      <c r="B477" s="63" t="s">
        <v>740</v>
      </c>
      <c r="C477" s="36">
        <v>4301020295</v>
      </c>
      <c r="D477" s="625">
        <v>4640242181363</v>
      </c>
      <c r="E477" s="625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632"/>
      <c r="B478" s="632"/>
      <c r="C478" s="632"/>
      <c r="D478" s="632"/>
      <c r="E478" s="632"/>
      <c r="F478" s="632"/>
      <c r="G478" s="632"/>
      <c r="H478" s="632"/>
      <c r="I478" s="632"/>
      <c r="J478" s="632"/>
      <c r="K478" s="632"/>
      <c r="L478" s="632"/>
      <c r="M478" s="632"/>
      <c r="N478" s="632"/>
      <c r="O478" s="633"/>
      <c r="P478" s="629" t="s">
        <v>40</v>
      </c>
      <c r="Q478" s="630"/>
      <c r="R478" s="630"/>
      <c r="S478" s="630"/>
      <c r="T478" s="630"/>
      <c r="U478" s="630"/>
      <c r="V478" s="631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>
      <c r="A480" s="624" t="s">
        <v>76</v>
      </c>
      <c r="B480" s="624"/>
      <c r="C480" s="624"/>
      <c r="D480" s="624"/>
      <c r="E480" s="624"/>
      <c r="F480" s="624"/>
      <c r="G480" s="624"/>
      <c r="H480" s="624"/>
      <c r="I480" s="624"/>
      <c r="J480" s="624"/>
      <c r="K480" s="624"/>
      <c r="L480" s="624"/>
      <c r="M480" s="624"/>
      <c r="N480" s="624"/>
      <c r="O480" s="624"/>
      <c r="P480" s="624"/>
      <c r="Q480" s="624"/>
      <c r="R480" s="624"/>
      <c r="S480" s="624"/>
      <c r="T480" s="624"/>
      <c r="U480" s="624"/>
      <c r="V480" s="624"/>
      <c r="W480" s="624"/>
      <c r="X480" s="624"/>
      <c r="Y480" s="624"/>
      <c r="Z480" s="624"/>
      <c r="AA480" s="66"/>
      <c r="AB480" s="66"/>
      <c r="AC480" s="80"/>
    </row>
    <row r="481" spans="1:68" ht="27" customHeight="1">
      <c r="A481" s="63" t="s">
        <v>742</v>
      </c>
      <c r="B481" s="63" t="s">
        <v>743</v>
      </c>
      <c r="C481" s="36">
        <v>4301031280</v>
      </c>
      <c r="D481" s="625">
        <v>4640242180816</v>
      </c>
      <c r="E481" s="625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627"/>
      <c r="R481" s="627"/>
      <c r="S481" s="627"/>
      <c r="T481" s="628"/>
      <c r="U481" s="39" t="s">
        <v>45</v>
      </c>
      <c r="V481" s="39" t="s">
        <v>45</v>
      </c>
      <c r="W481" s="40" t="s">
        <v>0</v>
      </c>
      <c r="X481" s="58">
        <v>60</v>
      </c>
      <c r="Y481" s="55">
        <f>IFERROR(IF(X481="",0,CEILING((X481/$H481),1)*$H481),"")</f>
        <v>63</v>
      </c>
      <c r="Z481" s="41">
        <f>IFERROR(IF(Y481=0,"",ROUNDUP(Y481/H481,0)*0.00902),"")</f>
        <v>0.1353</v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63.857142857142854</v>
      </c>
      <c r="BN481" s="78">
        <f>IFERROR(Y481*I481/H481,"0")</f>
        <v>67.049999999999983</v>
      </c>
      <c r="BO481" s="78">
        <f>IFERROR(1/J481*(X481/H481),"0")</f>
        <v>0.10822510822510822</v>
      </c>
      <c r="BP481" s="78">
        <f>IFERROR(1/J481*(Y481/H481),"0")</f>
        <v>0.11363636363636365</v>
      </c>
    </row>
    <row r="482" spans="1:68" ht="27" customHeight="1">
      <c r="A482" s="63" t="s">
        <v>745</v>
      </c>
      <c r="B482" s="63" t="s">
        <v>746</v>
      </c>
      <c r="C482" s="36">
        <v>4301031244</v>
      </c>
      <c r="D482" s="625">
        <v>4640242180595</v>
      </c>
      <c r="E482" s="625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70</v>
      </c>
      <c r="Y482" s="55">
        <f>IFERROR(IF(X482="",0,CEILING((X482/$H482),1)*$H482),"")</f>
        <v>71.400000000000006</v>
      </c>
      <c r="Z482" s="41">
        <f>IFERROR(IF(Y482=0,"",ROUNDUP(Y482/H482,0)*0.00902),"")</f>
        <v>0.15334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74.499999999999986</v>
      </c>
      <c r="BN482" s="78">
        <f>IFERROR(Y482*I482/H482,"0")</f>
        <v>75.989999999999995</v>
      </c>
      <c r="BO482" s="78">
        <f>IFERROR(1/J482*(X482/H482),"0")</f>
        <v>0.12626262626262624</v>
      </c>
      <c r="BP482" s="78">
        <f>IFERROR(1/J482*(Y482/H482),"0")</f>
        <v>0.12878787878787878</v>
      </c>
    </row>
    <row r="483" spans="1:68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IFERROR(X481/H481,"0")+IFERROR(X482/H482,"0")</f>
        <v>30.952380952380949</v>
      </c>
      <c r="Y483" s="43">
        <f>IFERROR(Y481/H481,"0")+IFERROR(Y482/H482,"0")</f>
        <v>32</v>
      </c>
      <c r="Z483" s="43">
        <f>IFERROR(IF(Z481="",0,Z481),"0")+IFERROR(IF(Z482="",0,Z482),"0")</f>
        <v>0.28864000000000001</v>
      </c>
      <c r="AA483" s="67"/>
      <c r="AB483" s="67"/>
      <c r="AC483" s="67"/>
    </row>
    <row r="484" spans="1:68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IFERROR(SUM(X481:X482),"0")</f>
        <v>130</v>
      </c>
      <c r="Y484" s="43">
        <f>IFERROR(SUM(Y481:Y482),"0")</f>
        <v>134.4</v>
      </c>
      <c r="Z484" s="42"/>
      <c r="AA484" s="67"/>
      <c r="AB484" s="67"/>
      <c r="AC484" s="67"/>
    </row>
    <row r="485" spans="1:68" ht="14.25" customHeight="1">
      <c r="A485" s="624" t="s">
        <v>82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>
      <c r="A486" s="63" t="s">
        <v>748</v>
      </c>
      <c r="B486" s="63" t="s">
        <v>749</v>
      </c>
      <c r="C486" s="36">
        <v>4301052046</v>
      </c>
      <c r="D486" s="625">
        <v>4640242180533</v>
      </c>
      <c r="E486" s="625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>
      <c r="A487" s="632"/>
      <c r="B487" s="632"/>
      <c r="C487" s="632"/>
      <c r="D487" s="632"/>
      <c r="E487" s="632"/>
      <c r="F487" s="632"/>
      <c r="G487" s="632"/>
      <c r="H487" s="632"/>
      <c r="I487" s="632"/>
      <c r="J487" s="632"/>
      <c r="K487" s="632"/>
      <c r="L487" s="632"/>
      <c r="M487" s="632"/>
      <c r="N487" s="632"/>
      <c r="O487" s="633"/>
      <c r="P487" s="629" t="s">
        <v>40</v>
      </c>
      <c r="Q487" s="630"/>
      <c r="R487" s="630"/>
      <c r="S487" s="630"/>
      <c r="T487" s="630"/>
      <c r="U487" s="630"/>
      <c r="V487" s="631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>
      <c r="A489" s="624" t="s">
        <v>170</v>
      </c>
      <c r="B489" s="624"/>
      <c r="C489" s="624"/>
      <c r="D489" s="624"/>
      <c r="E489" s="624"/>
      <c r="F489" s="624"/>
      <c r="G489" s="624"/>
      <c r="H489" s="624"/>
      <c r="I489" s="624"/>
      <c r="J489" s="624"/>
      <c r="K489" s="624"/>
      <c r="L489" s="624"/>
      <c r="M489" s="624"/>
      <c r="N489" s="624"/>
      <c r="O489" s="624"/>
      <c r="P489" s="624"/>
      <c r="Q489" s="624"/>
      <c r="R489" s="624"/>
      <c r="S489" s="624"/>
      <c r="T489" s="624"/>
      <c r="U489" s="624"/>
      <c r="V489" s="624"/>
      <c r="W489" s="624"/>
      <c r="X489" s="624"/>
      <c r="Y489" s="624"/>
      <c r="Z489" s="624"/>
      <c r="AA489" s="66"/>
      <c r="AB489" s="66"/>
      <c r="AC489" s="80"/>
    </row>
    <row r="490" spans="1:68" ht="27" customHeight="1">
      <c r="A490" s="63" t="s">
        <v>751</v>
      </c>
      <c r="B490" s="63" t="s">
        <v>752</v>
      </c>
      <c r="C490" s="36">
        <v>4301060491</v>
      </c>
      <c r="D490" s="625">
        <v>4640242180120</v>
      </c>
      <c r="E490" s="625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627"/>
      <c r="R490" s="627"/>
      <c r="S490" s="627"/>
      <c r="T490" s="62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754</v>
      </c>
      <c r="B491" s="63" t="s">
        <v>755</v>
      </c>
      <c r="C491" s="36">
        <v>4301060493</v>
      </c>
      <c r="D491" s="625">
        <v>4640242180137</v>
      </c>
      <c r="E491" s="625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627"/>
      <c r="R491" s="627"/>
      <c r="S491" s="627"/>
      <c r="T491" s="62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633"/>
      <c r="P492" s="629" t="s">
        <v>40</v>
      </c>
      <c r="Q492" s="630"/>
      <c r="R492" s="630"/>
      <c r="S492" s="630"/>
      <c r="T492" s="630"/>
      <c r="U492" s="630"/>
      <c r="V492" s="631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>
      <c r="A494" s="623" t="s">
        <v>757</v>
      </c>
      <c r="B494" s="623"/>
      <c r="C494" s="623"/>
      <c r="D494" s="623"/>
      <c r="E494" s="623"/>
      <c r="F494" s="623"/>
      <c r="G494" s="623"/>
      <c r="H494" s="623"/>
      <c r="I494" s="623"/>
      <c r="J494" s="623"/>
      <c r="K494" s="623"/>
      <c r="L494" s="623"/>
      <c r="M494" s="623"/>
      <c r="N494" s="623"/>
      <c r="O494" s="623"/>
      <c r="P494" s="623"/>
      <c r="Q494" s="623"/>
      <c r="R494" s="623"/>
      <c r="S494" s="623"/>
      <c r="T494" s="623"/>
      <c r="U494" s="623"/>
      <c r="V494" s="623"/>
      <c r="W494" s="623"/>
      <c r="X494" s="623"/>
      <c r="Y494" s="623"/>
      <c r="Z494" s="623"/>
      <c r="AA494" s="65"/>
      <c r="AB494" s="65"/>
      <c r="AC494" s="79"/>
    </row>
    <row r="495" spans="1:68" ht="14.25" customHeight="1">
      <c r="A495" s="624" t="s">
        <v>140</v>
      </c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4"/>
      <c r="P495" s="624"/>
      <c r="Q495" s="624"/>
      <c r="R495" s="624"/>
      <c r="S495" s="624"/>
      <c r="T495" s="624"/>
      <c r="U495" s="624"/>
      <c r="V495" s="624"/>
      <c r="W495" s="624"/>
      <c r="X495" s="624"/>
      <c r="Y495" s="624"/>
      <c r="Z495" s="624"/>
      <c r="AA495" s="66"/>
      <c r="AB495" s="66"/>
      <c r="AC495" s="80"/>
    </row>
    <row r="496" spans="1:68" ht="27" customHeight="1">
      <c r="A496" s="63" t="s">
        <v>758</v>
      </c>
      <c r="B496" s="63" t="s">
        <v>759</v>
      </c>
      <c r="C496" s="36">
        <v>4301020314</v>
      </c>
      <c r="D496" s="625">
        <v>4640242180090</v>
      </c>
      <c r="E496" s="625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866" t="s">
        <v>760</v>
      </c>
      <c r="Q496" s="627"/>
      <c r="R496" s="627"/>
      <c r="S496" s="627"/>
      <c r="T496" s="62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633"/>
      <c r="P497" s="629" t="s">
        <v>40</v>
      </c>
      <c r="Q497" s="630"/>
      <c r="R497" s="630"/>
      <c r="S497" s="630"/>
      <c r="T497" s="630"/>
      <c r="U497" s="630"/>
      <c r="V497" s="63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633"/>
      <c r="P498" s="629" t="s">
        <v>40</v>
      </c>
      <c r="Q498" s="630"/>
      <c r="R498" s="630"/>
      <c r="S498" s="630"/>
      <c r="T498" s="630"/>
      <c r="U498" s="630"/>
      <c r="V498" s="63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33</v>
      </c>
      <c r="Q499" s="868"/>
      <c r="R499" s="868"/>
      <c r="S499" s="868"/>
      <c r="T499" s="868"/>
      <c r="U499" s="868"/>
      <c r="V499" s="869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18301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18397.060000000005</v>
      </c>
      <c r="Z499" s="42"/>
      <c r="AA499" s="67"/>
      <c r="AB499" s="67"/>
      <c r="AC499" s="67"/>
    </row>
    <row r="500" spans="1:3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34</v>
      </c>
      <c r="Q500" s="868"/>
      <c r="R500" s="868"/>
      <c r="S500" s="868"/>
      <c r="T500" s="868"/>
      <c r="U500" s="868"/>
      <c r="V500" s="869"/>
      <c r="W500" s="42" t="s">
        <v>0</v>
      </c>
      <c r="X500" s="43">
        <f>IFERROR(SUM(BM22:BM496),"0")</f>
        <v>19086.757389283157</v>
      </c>
      <c r="Y500" s="43">
        <f>IFERROR(SUM(BN22:BN496),"0")</f>
        <v>19188.090000000007</v>
      </c>
      <c r="Z500" s="42"/>
      <c r="AA500" s="67"/>
      <c r="AB500" s="67"/>
      <c r="AC500" s="67"/>
    </row>
    <row r="501" spans="1:32">
      <c r="A501" s="632"/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870"/>
      <c r="P501" s="867" t="s">
        <v>35</v>
      </c>
      <c r="Q501" s="868"/>
      <c r="R501" s="868"/>
      <c r="S501" s="868"/>
      <c r="T501" s="868"/>
      <c r="U501" s="868"/>
      <c r="V501" s="869"/>
      <c r="W501" s="42" t="s">
        <v>20</v>
      </c>
      <c r="X501" s="44">
        <f>ROUNDUP(SUM(BO22:BO496),0)</f>
        <v>29</v>
      </c>
      <c r="Y501" s="44">
        <f>ROUNDUP(SUM(BP22:BP496),0)</f>
        <v>29</v>
      </c>
      <c r="Z501" s="42"/>
      <c r="AA501" s="67"/>
      <c r="AB501" s="67"/>
      <c r="AC501" s="67"/>
    </row>
    <row r="502" spans="1:32">
      <c r="A502" s="632"/>
      <c r="B502" s="632"/>
      <c r="C502" s="632"/>
      <c r="D502" s="632"/>
      <c r="E502" s="632"/>
      <c r="F502" s="632"/>
      <c r="G502" s="632"/>
      <c r="H502" s="632"/>
      <c r="I502" s="632"/>
      <c r="J502" s="632"/>
      <c r="K502" s="632"/>
      <c r="L502" s="632"/>
      <c r="M502" s="632"/>
      <c r="N502" s="632"/>
      <c r="O502" s="870"/>
      <c r="P502" s="867" t="s">
        <v>36</v>
      </c>
      <c r="Q502" s="868"/>
      <c r="R502" s="868"/>
      <c r="S502" s="868"/>
      <c r="T502" s="868"/>
      <c r="U502" s="868"/>
      <c r="V502" s="869"/>
      <c r="W502" s="42" t="s">
        <v>0</v>
      </c>
      <c r="X502" s="43">
        <f>GrossWeightTotal+PalletQtyTotal*25</f>
        <v>19811.757389283157</v>
      </c>
      <c r="Y502" s="43">
        <f>GrossWeightTotalR+PalletQtyTotalR*25</f>
        <v>19913.090000000007</v>
      </c>
      <c r="Z502" s="42"/>
      <c r="AA502" s="67"/>
      <c r="AB502" s="67"/>
      <c r="AC502" s="67"/>
    </row>
    <row r="503" spans="1:32">
      <c r="A503" s="632"/>
      <c r="B503" s="632"/>
      <c r="C503" s="632"/>
      <c r="D503" s="632"/>
      <c r="E503" s="632"/>
      <c r="F503" s="632"/>
      <c r="G503" s="632"/>
      <c r="H503" s="632"/>
      <c r="I503" s="632"/>
      <c r="J503" s="632"/>
      <c r="K503" s="632"/>
      <c r="L503" s="632"/>
      <c r="M503" s="632"/>
      <c r="N503" s="632"/>
      <c r="O503" s="870"/>
      <c r="P503" s="867" t="s">
        <v>37</v>
      </c>
      <c r="Q503" s="868"/>
      <c r="R503" s="868"/>
      <c r="S503" s="868"/>
      <c r="T503" s="868"/>
      <c r="U503" s="868"/>
      <c r="V503" s="869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1936.3832812073251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1951</v>
      </c>
      <c r="Z503" s="42"/>
      <c r="AA503" s="67"/>
      <c r="AB503" s="67"/>
      <c r="AC503" s="67"/>
    </row>
    <row r="504" spans="1:32" ht="14.25">
      <c r="A504" s="632"/>
      <c r="B504" s="632"/>
      <c r="C504" s="632"/>
      <c r="D504" s="632"/>
      <c r="E504" s="632"/>
      <c r="F504" s="632"/>
      <c r="G504" s="632"/>
      <c r="H504" s="632"/>
      <c r="I504" s="632"/>
      <c r="J504" s="632"/>
      <c r="K504" s="632"/>
      <c r="L504" s="632"/>
      <c r="M504" s="632"/>
      <c r="N504" s="632"/>
      <c r="O504" s="870"/>
      <c r="P504" s="867" t="s">
        <v>38</v>
      </c>
      <c r="Q504" s="868"/>
      <c r="R504" s="868"/>
      <c r="S504" s="868"/>
      <c r="T504" s="868"/>
      <c r="U504" s="868"/>
      <c r="V504" s="869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31.933150000000001</v>
      </c>
      <c r="AA504" s="67"/>
      <c r="AB504" s="67"/>
      <c r="AC504" s="67"/>
    </row>
    <row r="505" spans="1:32" ht="13.5" thickBot="1"/>
    <row r="506" spans="1:32" ht="27" thickTop="1" thickBot="1">
      <c r="A506" s="46" t="s">
        <v>9</v>
      </c>
      <c r="B506" s="85" t="s">
        <v>75</v>
      </c>
      <c r="C506" s="873" t="s">
        <v>106</v>
      </c>
      <c r="D506" s="873" t="s">
        <v>106</v>
      </c>
      <c r="E506" s="873" t="s">
        <v>106</v>
      </c>
      <c r="F506" s="873" t="s">
        <v>106</v>
      </c>
      <c r="G506" s="873" t="s">
        <v>106</v>
      </c>
      <c r="H506" s="873" t="s">
        <v>106</v>
      </c>
      <c r="I506" s="873" t="s">
        <v>255</v>
      </c>
      <c r="J506" s="873" t="s">
        <v>255</v>
      </c>
      <c r="K506" s="873" t="s">
        <v>255</v>
      </c>
      <c r="L506" s="873" t="s">
        <v>255</v>
      </c>
      <c r="M506" s="873" t="s">
        <v>255</v>
      </c>
      <c r="N506" s="874"/>
      <c r="O506" s="873" t="s">
        <v>255</v>
      </c>
      <c r="P506" s="873" t="s">
        <v>255</v>
      </c>
      <c r="Q506" s="873" t="s">
        <v>255</v>
      </c>
      <c r="R506" s="873" t="s">
        <v>255</v>
      </c>
      <c r="S506" s="873" t="s">
        <v>255</v>
      </c>
      <c r="T506" s="873" t="s">
        <v>544</v>
      </c>
      <c r="U506" s="873" t="s">
        <v>544</v>
      </c>
      <c r="V506" s="873" t="s">
        <v>600</v>
      </c>
      <c r="W506" s="873" t="s">
        <v>600</v>
      </c>
      <c r="X506" s="873" t="s">
        <v>600</v>
      </c>
      <c r="Y506" s="873" t="s">
        <v>600</v>
      </c>
      <c r="Z506" s="85" t="s">
        <v>656</v>
      </c>
      <c r="AA506" s="873" t="s">
        <v>720</v>
      </c>
      <c r="AB506" s="873" t="s">
        <v>720</v>
      </c>
      <c r="AC506" s="60"/>
      <c r="AF506" s="1"/>
    </row>
    <row r="507" spans="1:32" ht="14.25" customHeight="1" thickTop="1">
      <c r="A507" s="871" t="s">
        <v>10</v>
      </c>
      <c r="B507" s="873" t="s">
        <v>75</v>
      </c>
      <c r="C507" s="873" t="s">
        <v>107</v>
      </c>
      <c r="D507" s="873" t="s">
        <v>122</v>
      </c>
      <c r="E507" s="873" t="s">
        <v>177</v>
      </c>
      <c r="F507" s="873" t="s">
        <v>197</v>
      </c>
      <c r="G507" s="873" t="s">
        <v>227</v>
      </c>
      <c r="H507" s="873" t="s">
        <v>106</v>
      </c>
      <c r="I507" s="873" t="s">
        <v>256</v>
      </c>
      <c r="J507" s="873" t="s">
        <v>296</v>
      </c>
      <c r="K507" s="873" t="s">
        <v>356</v>
      </c>
      <c r="L507" s="873" t="s">
        <v>400</v>
      </c>
      <c r="M507" s="873" t="s">
        <v>416</v>
      </c>
      <c r="N507" s="1"/>
      <c r="O507" s="873" t="s">
        <v>430</v>
      </c>
      <c r="P507" s="873" t="s">
        <v>440</v>
      </c>
      <c r="Q507" s="873" t="s">
        <v>447</v>
      </c>
      <c r="R507" s="873" t="s">
        <v>452</v>
      </c>
      <c r="S507" s="873" t="s">
        <v>534</v>
      </c>
      <c r="T507" s="873" t="s">
        <v>545</v>
      </c>
      <c r="U507" s="873" t="s">
        <v>580</v>
      </c>
      <c r="V507" s="873" t="s">
        <v>601</v>
      </c>
      <c r="W507" s="873" t="s">
        <v>633</v>
      </c>
      <c r="X507" s="873" t="s">
        <v>648</v>
      </c>
      <c r="Y507" s="873" t="s">
        <v>652</v>
      </c>
      <c r="Z507" s="873" t="s">
        <v>656</v>
      </c>
      <c r="AA507" s="873" t="s">
        <v>720</v>
      </c>
      <c r="AB507" s="873" t="s">
        <v>757</v>
      </c>
      <c r="AC507" s="60"/>
      <c r="AF507" s="1"/>
    </row>
    <row r="508" spans="1:32" ht="13.5" thickBot="1">
      <c r="A508" s="872"/>
      <c r="B508" s="873"/>
      <c r="C508" s="873"/>
      <c r="D508" s="873"/>
      <c r="E508" s="873"/>
      <c r="F508" s="873"/>
      <c r="G508" s="873"/>
      <c r="H508" s="873"/>
      <c r="I508" s="873"/>
      <c r="J508" s="873"/>
      <c r="K508" s="873"/>
      <c r="L508" s="873"/>
      <c r="M508" s="873"/>
      <c r="N508" s="1"/>
      <c r="O508" s="873"/>
      <c r="P508" s="873"/>
      <c r="Q508" s="873"/>
      <c r="R508" s="873"/>
      <c r="S508" s="873"/>
      <c r="T508" s="873"/>
      <c r="U508" s="873"/>
      <c r="V508" s="873"/>
      <c r="W508" s="873"/>
      <c r="X508" s="873"/>
      <c r="Y508" s="873"/>
      <c r="Z508" s="873"/>
      <c r="AA508" s="873"/>
      <c r="AB508" s="873"/>
      <c r="AC508" s="60"/>
      <c r="AF508" s="1"/>
    </row>
    <row r="509" spans="1:32" ht="18" thickTop="1" thickBot="1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0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54.6</v>
      </c>
      <c r="E509" s="52">
        <f>IFERROR(Y86*1,"0")+IFERROR(Y87*1,"0")+IFERROR(Y88*1,"0")+IFERROR(Y92*1,"0")+IFERROR(Y93*1,"0")+IFERROR(Y94*1,"0")+IFERROR(Y95*1,"0")</f>
        <v>0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52">
        <f>IFERROR(Y125*1,"0")+IFERROR(Y126*1,"0")+IFERROR(Y130*1,"0")+IFERROR(Y131*1,"0")+IFERROR(Y135*1,"0")+IFERROR(Y136*1,"0")</f>
        <v>127.60000000000001</v>
      </c>
      <c r="H509" s="52">
        <f>IFERROR(Y141*1,"0")+IFERROR(Y142*1,"0")+IFERROR(Y146*1,"0")+IFERROR(Y147*1,"0")+IFERROR(Y148*1,"0")</f>
        <v>0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100.80000000000001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1962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0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0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2220</v>
      </c>
      <c r="S509" s="52">
        <f>IFERROR(Y334*1,"0")+IFERROR(Y335*1,"0")+IFERROR(Y336*1,"0")</f>
        <v>64.8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11874</v>
      </c>
      <c r="U509" s="52">
        <f>IFERROR(Y367*1,"0")+IFERROR(Y368*1,"0")+IFERROR(Y369*1,"0")+IFERROR(Y373*1,"0")+IFERROR(Y377*1,"0")+IFERROR(Y378*1,"0")+IFERROR(Y382*1,"0")</f>
        <v>538.14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113.4</v>
      </c>
      <c r="W509" s="52">
        <f>IFERROR(Y407*1,"0")+IFERROR(Y411*1,"0")+IFERROR(Y412*1,"0")+IFERROR(Y413*1,"0")+IFERROR(Y414*1,"0")</f>
        <v>135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892.32000000000016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314.39999999999998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762</v>
      </c>
      <c r="H1" s="9"/>
    </row>
    <row r="3" spans="2:8">
      <c r="B3" s="53" t="s">
        <v>763</v>
      </c>
      <c r="C3" s="53" t="s">
        <v>45</v>
      </c>
      <c r="D3" s="53" t="s">
        <v>45</v>
      </c>
      <c r="E3" s="53" t="s">
        <v>45</v>
      </c>
    </row>
    <row r="4" spans="2:8">
      <c r="B4" s="53" t="s">
        <v>764</v>
      </c>
      <c r="C4" s="53" t="s">
        <v>45</v>
      </c>
      <c r="D4" s="53" t="s">
        <v>45</v>
      </c>
      <c r="E4" s="53" t="s">
        <v>45</v>
      </c>
    </row>
    <row r="6" spans="2:8">
      <c r="B6" s="53" t="s">
        <v>765</v>
      </c>
      <c r="C6" s="53" t="s">
        <v>766</v>
      </c>
      <c r="D6" s="53" t="s">
        <v>767</v>
      </c>
      <c r="E6" s="53" t="s">
        <v>45</v>
      </c>
    </row>
    <row r="7" spans="2:8">
      <c r="B7" s="53" t="s">
        <v>768</v>
      </c>
      <c r="C7" s="53" t="s">
        <v>769</v>
      </c>
      <c r="D7" s="53" t="s">
        <v>770</v>
      </c>
      <c r="E7" s="53" t="s">
        <v>45</v>
      </c>
    </row>
    <row r="8" spans="2:8">
      <c r="B8" s="53" t="s">
        <v>771</v>
      </c>
      <c r="C8" s="53" t="s">
        <v>772</v>
      </c>
      <c r="D8" s="53" t="s">
        <v>773</v>
      </c>
      <c r="E8" s="53" t="s">
        <v>45</v>
      </c>
    </row>
    <row r="9" spans="2:8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2025-10-14T08:04:58Z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