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4,10,25 Пушкарный\"/>
    </mc:Choice>
  </mc:AlternateContent>
  <xr:revisionPtr revIDLastSave="0" documentId="13_ncr:1_{E8A9BB60-6A73-4F5B-9266-8558140577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2" l="1"/>
  <c r="X497" i="2"/>
  <c r="BO496" i="2"/>
  <c r="BM496" i="2"/>
  <c r="Y496" i="2"/>
  <c r="AB509" i="2" s="1"/>
  <c r="X493" i="2"/>
  <c r="X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P477" i="2"/>
  <c r="BO477" i="2"/>
  <c r="BN477" i="2"/>
  <c r="BM477" i="2"/>
  <c r="Z477" i="2"/>
  <c r="Y477" i="2"/>
  <c r="P477" i="2"/>
  <c r="BO476" i="2"/>
  <c r="BM476" i="2"/>
  <c r="Y476" i="2"/>
  <c r="Z476" i="2" s="1"/>
  <c r="BO475" i="2"/>
  <c r="BM475" i="2"/>
  <c r="Y475" i="2"/>
  <c r="Y479" i="2" s="1"/>
  <c r="P475" i="2"/>
  <c r="X473" i="2"/>
  <c r="X472" i="2"/>
  <c r="BO471" i="2"/>
  <c r="BM471" i="2"/>
  <c r="Y471" i="2"/>
  <c r="Z471" i="2" s="1"/>
  <c r="P471" i="2"/>
  <c r="BO470" i="2"/>
  <c r="BM470" i="2"/>
  <c r="Y470" i="2"/>
  <c r="P470" i="2"/>
  <c r="BO469" i="2"/>
  <c r="BM469" i="2"/>
  <c r="Z469" i="2"/>
  <c r="Y469" i="2"/>
  <c r="BN469" i="2" s="1"/>
  <c r="P469" i="2"/>
  <c r="BO468" i="2"/>
  <c r="BM468" i="2"/>
  <c r="Y468" i="2"/>
  <c r="P468" i="2"/>
  <c r="X464" i="2"/>
  <c r="X463" i="2"/>
  <c r="BO462" i="2"/>
  <c r="BM462" i="2"/>
  <c r="Y462" i="2"/>
  <c r="BN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X449" i="2"/>
  <c r="X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Z441" i="2" s="1"/>
  <c r="P441" i="2"/>
  <c r="BO440" i="2"/>
  <c r="BM440" i="2"/>
  <c r="Y440" i="2"/>
  <c r="Z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BN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Y426" i="2" s="1"/>
  <c r="P424" i="2"/>
  <c r="X421" i="2"/>
  <c r="X420" i="2"/>
  <c r="BO419" i="2"/>
  <c r="BM419" i="2"/>
  <c r="Y419" i="2"/>
  <c r="X509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Z412" i="2" s="1"/>
  <c r="P412" i="2"/>
  <c r="BO411" i="2"/>
  <c r="BM411" i="2"/>
  <c r="Y411" i="2"/>
  <c r="Z411" i="2" s="1"/>
  <c r="P411" i="2"/>
  <c r="X409" i="2"/>
  <c r="X408" i="2"/>
  <c r="BO407" i="2"/>
  <c r="BM407" i="2"/>
  <c r="Y407" i="2"/>
  <c r="Z407" i="2" s="1"/>
  <c r="Z408" i="2" s="1"/>
  <c r="P407" i="2"/>
  <c r="X404" i="2"/>
  <c r="X403" i="2"/>
  <c r="BO402" i="2"/>
  <c r="BM402" i="2"/>
  <c r="Y402" i="2"/>
  <c r="BP402" i="2" s="1"/>
  <c r="P402" i="2"/>
  <c r="BO401" i="2"/>
  <c r="BM401" i="2"/>
  <c r="Y401" i="2"/>
  <c r="Y403" i="2" s="1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Z377" i="2" s="1"/>
  <c r="P377" i="2"/>
  <c r="X375" i="2"/>
  <c r="X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Y370" i="2" s="1"/>
  <c r="P367" i="2"/>
  <c r="X364" i="2"/>
  <c r="X363" i="2"/>
  <c r="BO362" i="2"/>
  <c r="BM362" i="2"/>
  <c r="Y362" i="2"/>
  <c r="Y363" i="2" s="1"/>
  <c r="X360" i="2"/>
  <c r="X359" i="2"/>
  <c r="BO358" i="2"/>
  <c r="BM358" i="2"/>
  <c r="Y358" i="2"/>
  <c r="Z358" i="2" s="1"/>
  <c r="P358" i="2"/>
  <c r="BO357" i="2"/>
  <c r="BM357" i="2"/>
  <c r="Y357" i="2"/>
  <c r="P357" i="2"/>
  <c r="X355" i="2"/>
  <c r="X354" i="2"/>
  <c r="BO353" i="2"/>
  <c r="BM353" i="2"/>
  <c r="Y353" i="2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BP334" i="2" s="1"/>
  <c r="P334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Y331" i="2" s="1"/>
  <c r="P327" i="2"/>
  <c r="X325" i="2"/>
  <c r="X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O320" i="2"/>
  <c r="BM320" i="2"/>
  <c r="Y320" i="2"/>
  <c r="BN320" i="2" s="1"/>
  <c r="X318" i="2"/>
  <c r="X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P306" i="2"/>
  <c r="X304" i="2"/>
  <c r="X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P296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Z282" i="2" s="1"/>
  <c r="Z283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X263" i="2"/>
  <c r="X262" i="2"/>
  <c r="BO261" i="2"/>
  <c r="BM261" i="2"/>
  <c r="Y261" i="2"/>
  <c r="BP261" i="2" s="1"/>
  <c r="BO260" i="2"/>
  <c r="BM260" i="2"/>
  <c r="Y260" i="2"/>
  <c r="BP260" i="2" s="1"/>
  <c r="P260" i="2"/>
  <c r="BO259" i="2"/>
  <c r="BM259" i="2"/>
  <c r="Y259" i="2"/>
  <c r="BP259" i="2" s="1"/>
  <c r="BO258" i="2"/>
  <c r="BM258" i="2"/>
  <c r="Y258" i="2"/>
  <c r="P258" i="2"/>
  <c r="X255" i="2"/>
  <c r="X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BO240" i="2"/>
  <c r="BM240" i="2"/>
  <c r="Y240" i="2"/>
  <c r="BP240" i="2" s="1"/>
  <c r="P240" i="2"/>
  <c r="X238" i="2"/>
  <c r="X237" i="2"/>
  <c r="BO236" i="2"/>
  <c r="BM236" i="2"/>
  <c r="Y236" i="2"/>
  <c r="Y238" i="2" s="1"/>
  <c r="X234" i="2"/>
  <c r="X233" i="2"/>
  <c r="BO232" i="2"/>
  <c r="BM232" i="2"/>
  <c r="Y232" i="2"/>
  <c r="BP232" i="2" s="1"/>
  <c r="P232" i="2"/>
  <c r="X230" i="2"/>
  <c r="X229" i="2"/>
  <c r="BO228" i="2"/>
  <c r="BM228" i="2"/>
  <c r="Y228" i="2"/>
  <c r="BN228" i="2" s="1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X217" i="2"/>
  <c r="X216" i="2"/>
  <c r="BO215" i="2"/>
  <c r="BM215" i="2"/>
  <c r="Y215" i="2"/>
  <c r="P215" i="2"/>
  <c r="BO214" i="2"/>
  <c r="BM214" i="2"/>
  <c r="Y214" i="2"/>
  <c r="Y217" i="2" s="1"/>
  <c r="P214" i="2"/>
  <c r="X212" i="2"/>
  <c r="X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BN191" i="2" s="1"/>
  <c r="P191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BP176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X156" i="2"/>
  <c r="X155" i="2"/>
  <c r="BO154" i="2"/>
  <c r="BM154" i="2"/>
  <c r="Y154" i="2"/>
  <c r="I509" i="2" s="1"/>
  <c r="P154" i="2"/>
  <c r="X150" i="2"/>
  <c r="X149" i="2"/>
  <c r="BO148" i="2"/>
  <c r="BM148" i="2"/>
  <c r="Y148" i="2"/>
  <c r="BP148" i="2" s="1"/>
  <c r="P148" i="2"/>
  <c r="BO147" i="2"/>
  <c r="BM147" i="2"/>
  <c r="Y147" i="2"/>
  <c r="P147" i="2"/>
  <c r="BO146" i="2"/>
  <c r="BM146" i="2"/>
  <c r="Y146" i="2"/>
  <c r="BP146" i="2" s="1"/>
  <c r="P146" i="2"/>
  <c r="X144" i="2"/>
  <c r="X143" i="2"/>
  <c r="BO142" i="2"/>
  <c r="BM142" i="2"/>
  <c r="Y142" i="2"/>
  <c r="BP142" i="2" s="1"/>
  <c r="BO141" i="2"/>
  <c r="BM141" i="2"/>
  <c r="Y141" i="2"/>
  <c r="BP141" i="2" s="1"/>
  <c r="P141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Y133" i="2" s="1"/>
  <c r="P130" i="2"/>
  <c r="X128" i="2"/>
  <c r="X127" i="2"/>
  <c r="BO126" i="2"/>
  <c r="BM126" i="2"/>
  <c r="Y126" i="2"/>
  <c r="Z126" i="2" s="1"/>
  <c r="P126" i="2"/>
  <c r="BO125" i="2"/>
  <c r="BM125" i="2"/>
  <c r="Y125" i="2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N113" i="2" s="1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BN100" i="2" s="1"/>
  <c r="P100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P93" i="2"/>
  <c r="BO92" i="2"/>
  <c r="BM92" i="2"/>
  <c r="Y92" i="2"/>
  <c r="Z92" i="2" s="1"/>
  <c r="X90" i="2"/>
  <c r="X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Y90" i="2" s="1"/>
  <c r="P86" i="2"/>
  <c r="X83" i="2"/>
  <c r="X82" i="2"/>
  <c r="BO81" i="2"/>
  <c r="BM81" i="2"/>
  <c r="Y81" i="2"/>
  <c r="Z81" i="2" s="1"/>
  <c r="P81" i="2"/>
  <c r="BO80" i="2"/>
  <c r="BM80" i="2"/>
  <c r="Y80" i="2"/>
  <c r="Z80" i="2" s="1"/>
  <c r="Z82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Z72" i="2" s="1"/>
  <c r="P72" i="2"/>
  <c r="X70" i="2"/>
  <c r="X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Y69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BN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BN41" i="2" s="1"/>
  <c r="P41" i="2"/>
  <c r="BO40" i="2"/>
  <c r="BM40" i="2"/>
  <c r="Y40" i="2"/>
  <c r="Y44" i="2" s="1"/>
  <c r="P40" i="2"/>
  <c r="X36" i="2"/>
  <c r="X35" i="2"/>
  <c r="BO34" i="2"/>
  <c r="BM34" i="2"/>
  <c r="Y34" i="2"/>
  <c r="Y36" i="2" s="1"/>
  <c r="P34" i="2"/>
  <c r="X32" i="2"/>
  <c r="X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N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352" i="2" l="1"/>
  <c r="Z362" i="2"/>
  <c r="Z363" i="2" s="1"/>
  <c r="Z75" i="2"/>
  <c r="Z94" i="2"/>
  <c r="BN94" i="2"/>
  <c r="Z95" i="2"/>
  <c r="BN95" i="2"/>
  <c r="Z181" i="2"/>
  <c r="BN181" i="2"/>
  <c r="Z182" i="2"/>
  <c r="BN182" i="2"/>
  <c r="Y183" i="2"/>
  <c r="Z186" i="2"/>
  <c r="Z188" i="2" s="1"/>
  <c r="Z253" i="2"/>
  <c r="BN253" i="2"/>
  <c r="Z266" i="2"/>
  <c r="BN266" i="2"/>
  <c r="Z22" i="2"/>
  <c r="Z23" i="2" s="1"/>
  <c r="BN22" i="2"/>
  <c r="BP22" i="2"/>
  <c r="Y23" i="2"/>
  <c r="BP26" i="2"/>
  <c r="Z141" i="2"/>
  <c r="BN141" i="2"/>
  <c r="Z206" i="2"/>
  <c r="Z320" i="2"/>
  <c r="Z322" i="2"/>
  <c r="BN322" i="2"/>
  <c r="Z334" i="2"/>
  <c r="BN334" i="2"/>
  <c r="Z396" i="2"/>
  <c r="BN396" i="2"/>
  <c r="Z438" i="2"/>
  <c r="BN438" i="2"/>
  <c r="Z56" i="2"/>
  <c r="BN56" i="2"/>
  <c r="BP61" i="2"/>
  <c r="BP115" i="2"/>
  <c r="Z163" i="2"/>
  <c r="Z194" i="2"/>
  <c r="BN194" i="2"/>
  <c r="Z221" i="2"/>
  <c r="Z225" i="2"/>
  <c r="BN225" i="2"/>
  <c r="Z232" i="2"/>
  <c r="Z233" i="2" s="1"/>
  <c r="BN232" i="2"/>
  <c r="Y234" i="2"/>
  <c r="Z240" i="2"/>
  <c r="BN240" i="2"/>
  <c r="Z242" i="2"/>
  <c r="BN242" i="2"/>
  <c r="Z243" i="2"/>
  <c r="BN243" i="2"/>
  <c r="Z298" i="2"/>
  <c r="BN298" i="2"/>
  <c r="Z346" i="2"/>
  <c r="BN346" i="2"/>
  <c r="Z390" i="2"/>
  <c r="Z455" i="2"/>
  <c r="BN455" i="2"/>
  <c r="Y488" i="2"/>
  <c r="Z42" i="2"/>
  <c r="Z68" i="2"/>
  <c r="BN68" i="2"/>
  <c r="Z108" i="2"/>
  <c r="BN108" i="2"/>
  <c r="Z130" i="2"/>
  <c r="BN130" i="2"/>
  <c r="BP130" i="2"/>
  <c r="Z160" i="2"/>
  <c r="BN160" i="2"/>
  <c r="Z170" i="2"/>
  <c r="BN170" i="2"/>
  <c r="BP191" i="2"/>
  <c r="Z203" i="2"/>
  <c r="BN203" i="2"/>
  <c r="BP208" i="2"/>
  <c r="Y246" i="2"/>
  <c r="BP250" i="2"/>
  <c r="Z290" i="2"/>
  <c r="BN290" i="2"/>
  <c r="Z291" i="2"/>
  <c r="BN291" i="2"/>
  <c r="Z302" i="2"/>
  <c r="BN302" i="2"/>
  <c r="Z308" i="2"/>
  <c r="BN308" i="2"/>
  <c r="Z343" i="2"/>
  <c r="Y350" i="2"/>
  <c r="Z369" i="2"/>
  <c r="BN369" i="2"/>
  <c r="Z393" i="2"/>
  <c r="BN393" i="2"/>
  <c r="Z419" i="2"/>
  <c r="Z420" i="2" s="1"/>
  <c r="BN419" i="2"/>
  <c r="BP419" i="2"/>
  <c r="Y420" i="2"/>
  <c r="Z432" i="2"/>
  <c r="Z435" i="2"/>
  <c r="BN435" i="2"/>
  <c r="Z445" i="2"/>
  <c r="BN445" i="2"/>
  <c r="BP462" i="2"/>
  <c r="Z486" i="2"/>
  <c r="Z487" i="2" s="1"/>
  <c r="BN486" i="2"/>
  <c r="BN29" i="2"/>
  <c r="BP29" i="2"/>
  <c r="BN87" i="2"/>
  <c r="BP87" i="2"/>
  <c r="BP100" i="2"/>
  <c r="BN103" i="2"/>
  <c r="BP103" i="2"/>
  <c r="Y111" i="2"/>
  <c r="BN120" i="2"/>
  <c r="BP120" i="2"/>
  <c r="Y121" i="2"/>
  <c r="Y149" i="2"/>
  <c r="Y150" i="2"/>
  <c r="BP196" i="2"/>
  <c r="BN209" i="2"/>
  <c r="BP209" i="2"/>
  <c r="BN268" i="2"/>
  <c r="BP268" i="2"/>
  <c r="Y269" i="2"/>
  <c r="Y293" i="2"/>
  <c r="Y294" i="2"/>
  <c r="BP300" i="2"/>
  <c r="BN300" i="2"/>
  <c r="Z300" i="2"/>
  <c r="BP301" i="2"/>
  <c r="BN301" i="2"/>
  <c r="Z301" i="2"/>
  <c r="BN336" i="2"/>
  <c r="Z336" i="2"/>
  <c r="BP345" i="2"/>
  <c r="BN345" i="2"/>
  <c r="Z345" i="2"/>
  <c r="Y349" i="2"/>
  <c r="BN353" i="2"/>
  <c r="Z353" i="2"/>
  <c r="Y355" i="2"/>
  <c r="BP357" i="2"/>
  <c r="Y359" i="2"/>
  <c r="Z357" i="2"/>
  <c r="BP397" i="2"/>
  <c r="Z397" i="2"/>
  <c r="BN414" i="2"/>
  <c r="BP437" i="2"/>
  <c r="BN437" i="2"/>
  <c r="Z437" i="2"/>
  <c r="BP447" i="2"/>
  <c r="BN447" i="2"/>
  <c r="Z447" i="2"/>
  <c r="BP460" i="2"/>
  <c r="BN460" i="2"/>
  <c r="Z460" i="2"/>
  <c r="BP470" i="2"/>
  <c r="Z470" i="2"/>
  <c r="BP490" i="2"/>
  <c r="Y493" i="2"/>
  <c r="Y492" i="2"/>
  <c r="BN491" i="2"/>
  <c r="BP491" i="2"/>
  <c r="O509" i="2"/>
  <c r="X500" i="2"/>
  <c r="X501" i="2"/>
  <c r="X503" i="2"/>
  <c r="X499" i="2"/>
  <c r="Z34" i="2"/>
  <c r="Z35" i="2" s="1"/>
  <c r="BN34" i="2"/>
  <c r="BP34" i="2"/>
  <c r="Y35" i="2"/>
  <c r="Z46" i="2"/>
  <c r="Z47" i="2" s="1"/>
  <c r="BN46" i="2"/>
  <c r="BP46" i="2"/>
  <c r="Y47" i="2"/>
  <c r="BP51" i="2"/>
  <c r="BN54" i="2"/>
  <c r="BP54" i="2"/>
  <c r="BP66" i="2"/>
  <c r="Y70" i="2"/>
  <c r="BP76" i="2"/>
  <c r="BN81" i="2"/>
  <c r="BP81" i="2"/>
  <c r="Y82" i="2"/>
  <c r="BN92" i="2"/>
  <c r="BP92" i="2"/>
  <c r="Y96" i="2"/>
  <c r="Z100" i="2"/>
  <c r="Z107" i="2"/>
  <c r="BN107" i="2"/>
  <c r="Z114" i="2"/>
  <c r="G509" i="2"/>
  <c r="BN126" i="2"/>
  <c r="BP126" i="2"/>
  <c r="Y127" i="2"/>
  <c r="Y128" i="2"/>
  <c r="Z131" i="2"/>
  <c r="BN131" i="2"/>
  <c r="Y132" i="2"/>
  <c r="Z146" i="2"/>
  <c r="BN146" i="2"/>
  <c r="Z147" i="2"/>
  <c r="BN147" i="2"/>
  <c r="BP147" i="2"/>
  <c r="BP158" i="2"/>
  <c r="Z161" i="2"/>
  <c r="BN161" i="2"/>
  <c r="BP163" i="2"/>
  <c r="BN166" i="2"/>
  <c r="BP166" i="2"/>
  <c r="Z171" i="2"/>
  <c r="BN171" i="2"/>
  <c r="Y174" i="2"/>
  <c r="Y184" i="2"/>
  <c r="BP186" i="2"/>
  <c r="Z193" i="2"/>
  <c r="BN193" i="2"/>
  <c r="Z196" i="2"/>
  <c r="BP198" i="2"/>
  <c r="Z204" i="2"/>
  <c r="BN204" i="2"/>
  <c r="BP206" i="2"/>
  <c r="Z214" i="2"/>
  <c r="BN214" i="2"/>
  <c r="BP214" i="2"/>
  <c r="Y216" i="2"/>
  <c r="BP222" i="2"/>
  <c r="BP224" i="2"/>
  <c r="Z227" i="2"/>
  <c r="BN227" i="2"/>
  <c r="Y233" i="2"/>
  <c r="Y245" i="2"/>
  <c r="Z251" i="2"/>
  <c r="BN251" i="2"/>
  <c r="Y263" i="2"/>
  <c r="M509" i="2"/>
  <c r="Z259" i="2"/>
  <c r="BN259" i="2"/>
  <c r="Z260" i="2"/>
  <c r="BN260" i="2"/>
  <c r="Z261" i="2"/>
  <c r="Y274" i="2"/>
  <c r="P509" i="2"/>
  <c r="BN282" i="2"/>
  <c r="BP282" i="2"/>
  <c r="Y283" i="2"/>
  <c r="Z288" i="2"/>
  <c r="BN288" i="2"/>
  <c r="BP292" i="2"/>
  <c r="BN292" i="2"/>
  <c r="Z292" i="2"/>
  <c r="BP310" i="2"/>
  <c r="BN310" i="2"/>
  <c r="Z310" i="2"/>
  <c r="Y318" i="2"/>
  <c r="BN315" i="2"/>
  <c r="Z315" i="2"/>
  <c r="BP321" i="2"/>
  <c r="BN321" i="2"/>
  <c r="Z321" i="2"/>
  <c r="BP328" i="2"/>
  <c r="BN328" i="2"/>
  <c r="Z328" i="2"/>
  <c r="BP336" i="2"/>
  <c r="Y337" i="2"/>
  <c r="Y338" i="2"/>
  <c r="BP342" i="2"/>
  <c r="Z342" i="2"/>
  <c r="BN348" i="2"/>
  <c r="Z348" i="2"/>
  <c r="Y374" i="2"/>
  <c r="BP373" i="2"/>
  <c r="BN373" i="2"/>
  <c r="Z373" i="2"/>
  <c r="Z374" i="2" s="1"/>
  <c r="Y375" i="2"/>
  <c r="BN378" i="2"/>
  <c r="Y380" i="2"/>
  <c r="V509" i="2"/>
  <c r="BP388" i="2"/>
  <c r="BN388" i="2"/>
  <c r="Z388" i="2"/>
  <c r="BP395" i="2"/>
  <c r="BN395" i="2"/>
  <c r="Z395" i="2"/>
  <c r="BP431" i="2"/>
  <c r="Z431" i="2"/>
  <c r="BP439" i="2"/>
  <c r="Z439" i="2"/>
  <c r="Y449" i="2"/>
  <c r="Y458" i="2"/>
  <c r="BN452" i="2"/>
  <c r="BP452" i="2"/>
  <c r="Y463" i="2"/>
  <c r="Y464" i="2"/>
  <c r="Y472" i="2"/>
  <c r="Z468" i="2"/>
  <c r="Y473" i="2"/>
  <c r="BN482" i="2"/>
  <c r="Q509" i="2"/>
  <c r="Y303" i="2"/>
  <c r="Y312" i="2"/>
  <c r="BP320" i="2"/>
  <c r="BN323" i="2"/>
  <c r="BP323" i="2"/>
  <c r="Y324" i="2"/>
  <c r="Y354" i="2"/>
  <c r="Z359" i="2"/>
  <c r="BN358" i="2"/>
  <c r="BP358" i="2"/>
  <c r="Y364" i="2"/>
  <c r="Y398" i="2"/>
  <c r="BP390" i="2"/>
  <c r="BN411" i="2"/>
  <c r="BP411" i="2"/>
  <c r="BN413" i="2"/>
  <c r="Y421" i="2"/>
  <c r="Z509" i="2"/>
  <c r="BN430" i="2"/>
  <c r="BN440" i="2"/>
  <c r="BP440" i="2"/>
  <c r="BN471" i="2"/>
  <c r="BP471" i="2"/>
  <c r="BN476" i="2"/>
  <c r="BP476" i="2"/>
  <c r="Y487" i="2"/>
  <c r="J509" i="2"/>
  <c r="Y304" i="2"/>
  <c r="Y379" i="2"/>
  <c r="Y399" i="2"/>
  <c r="Z41" i="2"/>
  <c r="Y57" i="2"/>
  <c r="Z74" i="2"/>
  <c r="Z113" i="2"/>
  <c r="Z136" i="2"/>
  <c r="Z142" i="2"/>
  <c r="Z176" i="2"/>
  <c r="Z177" i="2" s="1"/>
  <c r="Y200" i="2"/>
  <c r="Z220" i="2"/>
  <c r="Z228" i="2"/>
  <c r="Y254" i="2"/>
  <c r="Y275" i="2"/>
  <c r="Y311" i="2"/>
  <c r="BP343" i="2"/>
  <c r="BP353" i="2"/>
  <c r="Y404" i="2"/>
  <c r="Z414" i="2"/>
  <c r="Z430" i="2"/>
  <c r="BP432" i="2"/>
  <c r="Y448" i="2"/>
  <c r="BP469" i="2"/>
  <c r="Z482" i="2"/>
  <c r="K509" i="2"/>
  <c r="L509" i="2"/>
  <c r="Z207" i="2"/>
  <c r="Z296" i="2"/>
  <c r="Z367" i="2"/>
  <c r="Z391" i="2"/>
  <c r="Z401" i="2"/>
  <c r="Z433" i="2"/>
  <c r="Z453" i="2"/>
  <c r="Z52" i="2"/>
  <c r="Z306" i="2"/>
  <c r="Z344" i="2"/>
  <c r="Y104" i="2"/>
  <c r="Y167" i="2"/>
  <c r="BN316" i="2"/>
  <c r="BN433" i="2"/>
  <c r="BN453" i="2"/>
  <c r="Z241" i="2"/>
  <c r="Z289" i="2"/>
  <c r="Z299" i="2"/>
  <c r="Z309" i="2"/>
  <c r="BN344" i="2"/>
  <c r="Z394" i="2"/>
  <c r="BN407" i="2"/>
  <c r="Z436" i="2"/>
  <c r="Z446" i="2"/>
  <c r="Z456" i="2"/>
  <c r="BN470" i="2"/>
  <c r="Y478" i="2"/>
  <c r="BN176" i="2"/>
  <c r="Z223" i="2"/>
  <c r="BP430" i="2"/>
  <c r="Z475" i="2"/>
  <c r="Z478" i="2" s="1"/>
  <c r="Y78" i="2"/>
  <c r="BN116" i="2"/>
  <c r="BN159" i="2"/>
  <c r="BN192" i="2"/>
  <c r="BN202" i="2"/>
  <c r="Z210" i="2"/>
  <c r="BN223" i="2"/>
  <c r="Z226" i="2"/>
  <c r="Z236" i="2"/>
  <c r="Z237" i="2" s="1"/>
  <c r="Z252" i="2"/>
  <c r="BN277" i="2"/>
  <c r="Z329" i="2"/>
  <c r="Z382" i="2"/>
  <c r="Z383" i="2" s="1"/>
  <c r="BP27" i="2"/>
  <c r="BP52" i="2"/>
  <c r="Z60" i="2"/>
  <c r="BP62" i="2"/>
  <c r="BN72" i="2"/>
  <c r="Y83" i="2"/>
  <c r="BP101" i="2"/>
  <c r="Z109" i="2"/>
  <c r="Y122" i="2"/>
  <c r="Y137" i="2"/>
  <c r="Y143" i="2"/>
  <c r="BP154" i="2"/>
  <c r="Z162" i="2"/>
  <c r="BP164" i="2"/>
  <c r="Z172" i="2"/>
  <c r="Y177" i="2"/>
  <c r="BP187" i="2"/>
  <c r="Z195" i="2"/>
  <c r="BP197" i="2"/>
  <c r="Z205" i="2"/>
  <c r="BP207" i="2"/>
  <c r="Z215" i="2"/>
  <c r="Y229" i="2"/>
  <c r="BP249" i="2"/>
  <c r="Z258" i="2"/>
  <c r="Y270" i="2"/>
  <c r="Y284" i="2"/>
  <c r="BP296" i="2"/>
  <c r="BP306" i="2"/>
  <c r="Z314" i="2"/>
  <c r="BP316" i="2"/>
  <c r="Y325" i="2"/>
  <c r="Z335" i="2"/>
  <c r="Z347" i="2"/>
  <c r="Y360" i="2"/>
  <c r="BP367" i="2"/>
  <c r="BN377" i="2"/>
  <c r="Z389" i="2"/>
  <c r="BP391" i="2"/>
  <c r="BP401" i="2"/>
  <c r="BN412" i="2"/>
  <c r="Y415" i="2"/>
  <c r="Z424" i="2"/>
  <c r="Z425" i="2" s="1"/>
  <c r="BN441" i="2"/>
  <c r="Z451" i="2"/>
  <c r="Z461" i="2"/>
  <c r="BN475" i="2"/>
  <c r="Y483" i="2"/>
  <c r="Z490" i="2"/>
  <c r="Z496" i="2"/>
  <c r="Z497" i="2" s="1"/>
  <c r="R509" i="2"/>
  <c r="Y58" i="2"/>
  <c r="Z277" i="2"/>
  <c r="Z278" i="2" s="1"/>
  <c r="BP113" i="2"/>
  <c r="BN30" i="2"/>
  <c r="BN93" i="2"/>
  <c r="BP159" i="2"/>
  <c r="Y168" i="2"/>
  <c r="BP192" i="2"/>
  <c r="BP202" i="2"/>
  <c r="BN210" i="2"/>
  <c r="BN226" i="2"/>
  <c r="BN236" i="2"/>
  <c r="BN241" i="2"/>
  <c r="BN252" i="2"/>
  <c r="BP277" i="2"/>
  <c r="BN289" i="2"/>
  <c r="BN299" i="2"/>
  <c r="BN309" i="2"/>
  <c r="BN329" i="2"/>
  <c r="BP344" i="2"/>
  <c r="Y371" i="2"/>
  <c r="BN382" i="2"/>
  <c r="BN394" i="2"/>
  <c r="BP407" i="2"/>
  <c r="BN436" i="2"/>
  <c r="BN446" i="2"/>
  <c r="BN456" i="2"/>
  <c r="S509" i="2"/>
  <c r="Y77" i="2"/>
  <c r="Y255" i="2"/>
  <c r="BP41" i="2"/>
  <c r="BP74" i="2"/>
  <c r="BN164" i="2"/>
  <c r="BN197" i="2"/>
  <c r="Y63" i="2"/>
  <c r="BP72" i="2"/>
  <c r="BN109" i="2"/>
  <c r="BN195" i="2"/>
  <c r="BN205" i="2"/>
  <c r="BN215" i="2"/>
  <c r="Z244" i="2"/>
  <c r="BN258" i="2"/>
  <c r="Z267" i="2"/>
  <c r="BN314" i="2"/>
  <c r="Y317" i="2"/>
  <c r="BN335" i="2"/>
  <c r="BN347" i="2"/>
  <c r="BP377" i="2"/>
  <c r="BN389" i="2"/>
  <c r="BP412" i="2"/>
  <c r="BN424" i="2"/>
  <c r="BP441" i="2"/>
  <c r="BN451" i="2"/>
  <c r="BN461" i="2"/>
  <c r="BP475" i="2"/>
  <c r="BN490" i="2"/>
  <c r="BN496" i="2"/>
  <c r="T509" i="2"/>
  <c r="Z27" i="2"/>
  <c r="BN220" i="2"/>
  <c r="BN62" i="2"/>
  <c r="BP228" i="2"/>
  <c r="Z148" i="2"/>
  <c r="Y155" i="2"/>
  <c r="BN162" i="2"/>
  <c r="BN172" i="2"/>
  <c r="Y188" i="2"/>
  <c r="Z28" i="2"/>
  <c r="BP30" i="2"/>
  <c r="BN42" i="2"/>
  <c r="Z53" i="2"/>
  <c r="BP55" i="2"/>
  <c r="BN75" i="2"/>
  <c r="Z86" i="2"/>
  <c r="BP88" i="2"/>
  <c r="BP93" i="2"/>
  <c r="Z102" i="2"/>
  <c r="BN114" i="2"/>
  <c r="Y117" i="2"/>
  <c r="Z125" i="2"/>
  <c r="Z127" i="2" s="1"/>
  <c r="Y138" i="2"/>
  <c r="Y144" i="2"/>
  <c r="Z165" i="2"/>
  <c r="Y178" i="2"/>
  <c r="Z198" i="2"/>
  <c r="Z208" i="2"/>
  <c r="BN221" i="2"/>
  <c r="Z224" i="2"/>
  <c r="Y230" i="2"/>
  <c r="BP236" i="2"/>
  <c r="BP241" i="2"/>
  <c r="Z250" i="2"/>
  <c r="BN261" i="2"/>
  <c r="Z273" i="2"/>
  <c r="Z274" i="2" s="1"/>
  <c r="Y278" i="2"/>
  <c r="Z287" i="2"/>
  <c r="Z297" i="2"/>
  <c r="Z307" i="2"/>
  <c r="Z327" i="2"/>
  <c r="BN342" i="2"/>
  <c r="BN352" i="2"/>
  <c r="Z368" i="2"/>
  <c r="BP382" i="2"/>
  <c r="Z392" i="2"/>
  <c r="Z402" i="2"/>
  <c r="Y408" i="2"/>
  <c r="Y416" i="2"/>
  <c r="BN431" i="2"/>
  <c r="Z434" i="2"/>
  <c r="Z454" i="2"/>
  <c r="BN468" i="2"/>
  <c r="Y484" i="2"/>
  <c r="B509" i="2"/>
  <c r="U509" i="2"/>
  <c r="Z249" i="2"/>
  <c r="Z116" i="2"/>
  <c r="BN367" i="2"/>
  <c r="BN357" i="2"/>
  <c r="BN362" i="2"/>
  <c r="BP389" i="2"/>
  <c r="BN397" i="2"/>
  <c r="BP424" i="2"/>
  <c r="BN439" i="2"/>
  <c r="Y442" i="2"/>
  <c r="BP451" i="2"/>
  <c r="BP496" i="2"/>
  <c r="C509" i="2"/>
  <c r="BN306" i="2"/>
  <c r="BP60" i="2"/>
  <c r="BN80" i="2"/>
  <c r="Y97" i="2"/>
  <c r="BP109" i="2"/>
  <c r="BN148" i="2"/>
  <c r="BP172" i="2"/>
  <c r="BP215" i="2"/>
  <c r="BN244" i="2"/>
  <c r="BP258" i="2"/>
  <c r="BN267" i="2"/>
  <c r="BP314" i="2"/>
  <c r="F9" i="2"/>
  <c r="BN28" i="2"/>
  <c r="Y31" i="2"/>
  <c r="Z40" i="2"/>
  <c r="BN53" i="2"/>
  <c r="Y64" i="2"/>
  <c r="Z73" i="2"/>
  <c r="BN86" i="2"/>
  <c r="Y89" i="2"/>
  <c r="BN102" i="2"/>
  <c r="BN125" i="2"/>
  <c r="Z135" i="2"/>
  <c r="Y156" i="2"/>
  <c r="BN165" i="2"/>
  <c r="Y189" i="2"/>
  <c r="Y211" i="2"/>
  <c r="Y237" i="2"/>
  <c r="BN273" i="2"/>
  <c r="BN287" i="2"/>
  <c r="BN297" i="2"/>
  <c r="BN307" i="2"/>
  <c r="BN327" i="2"/>
  <c r="Y330" i="2"/>
  <c r="BN368" i="2"/>
  <c r="Z378" i="2"/>
  <c r="Z379" i="2" s="1"/>
  <c r="Y383" i="2"/>
  <c r="BN392" i="2"/>
  <c r="BN402" i="2"/>
  <c r="Z413" i="2"/>
  <c r="Z415" i="2" s="1"/>
  <c r="BN434" i="2"/>
  <c r="BN454" i="2"/>
  <c r="Y457" i="2"/>
  <c r="BP468" i="2"/>
  <c r="Z481" i="2"/>
  <c r="Z483" i="2" s="1"/>
  <c r="D509" i="2"/>
  <c r="W509" i="2"/>
  <c r="BP136" i="2"/>
  <c r="BN187" i="2"/>
  <c r="BN67" i="2"/>
  <c r="Z88" i="2"/>
  <c r="BP80" i="2"/>
  <c r="Y110" i="2"/>
  <c r="Y118" i="2"/>
  <c r="Y173" i="2"/>
  <c r="BP362" i="2"/>
  <c r="Y409" i="2"/>
  <c r="Y425" i="2"/>
  <c r="Y497" i="2"/>
  <c r="E509" i="2"/>
  <c r="BP67" i="2"/>
  <c r="H9" i="2"/>
  <c r="Z26" i="2"/>
  <c r="BN40" i="2"/>
  <c r="Z51" i="2"/>
  <c r="BN73" i="2"/>
  <c r="BP86" i="2"/>
  <c r="BP125" i="2"/>
  <c r="BN135" i="2"/>
  <c r="Y262" i="2"/>
  <c r="BP273" i="2"/>
  <c r="BP287" i="2"/>
  <c r="BP327" i="2"/>
  <c r="Y443" i="2"/>
  <c r="Z452" i="2"/>
  <c r="Z462" i="2"/>
  <c r="BN481" i="2"/>
  <c r="Z491" i="2"/>
  <c r="F509" i="2"/>
  <c r="Y509" i="2"/>
  <c r="Z101" i="2"/>
  <c r="Z154" i="2"/>
  <c r="Z155" i="2" s="1"/>
  <c r="BN154" i="2"/>
  <c r="BN296" i="2"/>
  <c r="BN401" i="2"/>
  <c r="Z55" i="2"/>
  <c r="Z93" i="2"/>
  <c r="Y105" i="2"/>
  <c r="BN142" i="2"/>
  <c r="J9" i="2"/>
  <c r="Y43" i="2"/>
  <c r="Z61" i="2"/>
  <c r="A10" i="2"/>
  <c r="Y32" i="2"/>
  <c r="Z76" i="2"/>
  <c r="Z115" i="2"/>
  <c r="Z158" i="2"/>
  <c r="Z191" i="2"/>
  <c r="Y212" i="2"/>
  <c r="Z222" i="2"/>
  <c r="BP40" i="2"/>
  <c r="Y199" i="2"/>
  <c r="Y498" i="2"/>
  <c r="H509" i="2"/>
  <c r="AA509" i="2"/>
  <c r="Z66" i="2"/>
  <c r="BN66" i="2"/>
  <c r="Z354" i="2" l="1"/>
  <c r="Z132" i="2"/>
  <c r="Z183" i="2"/>
  <c r="Z96" i="2"/>
  <c r="Z317" i="2"/>
  <c r="Z110" i="2"/>
  <c r="Z143" i="2"/>
  <c r="X502" i="2"/>
  <c r="Z77" i="2"/>
  <c r="Z104" i="2"/>
  <c r="Z137" i="2"/>
  <c r="Z43" i="2"/>
  <c r="Z330" i="2"/>
  <c r="Z149" i="2"/>
  <c r="Z269" i="2"/>
  <c r="Z398" i="2"/>
  <c r="Z448" i="2"/>
  <c r="Z472" i="2"/>
  <c r="Z324" i="2"/>
  <c r="Z216" i="2"/>
  <c r="Z69" i="2"/>
  <c r="Y500" i="2"/>
  <c r="Y501" i="2"/>
  <c r="Z245" i="2"/>
  <c r="Z303" i="2"/>
  <c r="Z199" i="2"/>
  <c r="Y499" i="2"/>
  <c r="Y503" i="2"/>
  <c r="Z293" i="2"/>
  <c r="Z211" i="2"/>
  <c r="Z492" i="2"/>
  <c r="Z457" i="2"/>
  <c r="Z337" i="2"/>
  <c r="Z262" i="2"/>
  <c r="Z173" i="2"/>
  <c r="Z63" i="2"/>
  <c r="Z403" i="2"/>
  <c r="Z370" i="2"/>
  <c r="Z229" i="2"/>
  <c r="Z57" i="2"/>
  <c r="Z463" i="2"/>
  <c r="Z31" i="2"/>
  <c r="Z117" i="2"/>
  <c r="Z254" i="2"/>
  <c r="Z442" i="2"/>
  <c r="Z167" i="2"/>
  <c r="Z349" i="2"/>
  <c r="Z311" i="2"/>
  <c r="Z89" i="2"/>
  <c r="Y502" i="2" l="1"/>
  <c r="Z504" i="2"/>
</calcChain>
</file>

<file path=xl/sharedStrings.xml><?xml version="1.0" encoding="utf-8"?>
<sst xmlns="http://schemas.openxmlformats.org/spreadsheetml/2006/main" count="3660" uniqueCount="792">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</sst>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7" zoomScaleNormal="100" zoomScaleSheetLayoutView="100" workbookViewId="0">
      <selection activeCell="Y505" sqref="Y50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4" t="s">
        <v>26</v>
      </c>
      <c r="E1" s="864"/>
      <c r="F1" s="864"/>
      <c r="G1" s="14" t="s">
        <v>66</v>
      </c>
      <c r="H1" s="864" t="s">
        <v>46</v>
      </c>
      <c r="I1" s="864"/>
      <c r="J1" s="864"/>
      <c r="K1" s="864"/>
      <c r="L1" s="864"/>
      <c r="M1" s="864"/>
      <c r="N1" s="864"/>
      <c r="O1" s="864"/>
      <c r="P1" s="864"/>
      <c r="Q1" s="864"/>
      <c r="R1" s="865" t="s">
        <v>67</v>
      </c>
      <c r="S1" s="866"/>
      <c r="T1" s="86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7"/>
      <c r="R2" s="867"/>
      <c r="S2" s="867"/>
      <c r="T2" s="867"/>
      <c r="U2" s="867"/>
      <c r="V2" s="867"/>
      <c r="W2" s="86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7"/>
      <c r="Q3" s="867"/>
      <c r="R3" s="867"/>
      <c r="S3" s="867"/>
      <c r="T3" s="867"/>
      <c r="U3" s="867"/>
      <c r="V3" s="867"/>
      <c r="W3" s="86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6" t="s">
        <v>8</v>
      </c>
      <c r="B5" s="846"/>
      <c r="C5" s="846"/>
      <c r="D5" s="868"/>
      <c r="E5" s="868"/>
      <c r="F5" s="869" t="s">
        <v>14</v>
      </c>
      <c r="G5" s="869"/>
      <c r="H5" s="868"/>
      <c r="I5" s="868"/>
      <c r="J5" s="868"/>
      <c r="K5" s="868"/>
      <c r="L5" s="868"/>
      <c r="M5" s="868"/>
      <c r="N5" s="72"/>
      <c r="P5" s="27" t="s">
        <v>4</v>
      </c>
      <c r="Q5" s="870">
        <v>45946</v>
      </c>
      <c r="R5" s="870"/>
      <c r="T5" s="871" t="s">
        <v>3</v>
      </c>
      <c r="U5" s="872"/>
      <c r="V5" s="873" t="s">
        <v>764</v>
      </c>
      <c r="W5" s="874"/>
      <c r="AB5" s="59"/>
      <c r="AC5" s="59"/>
      <c r="AD5" s="59"/>
      <c r="AE5" s="59"/>
    </row>
    <row r="6" spans="1:32" s="17" customFormat="1" ht="24" customHeight="1" x14ac:dyDescent="0.2">
      <c r="A6" s="846" t="s">
        <v>1</v>
      </c>
      <c r="B6" s="846"/>
      <c r="C6" s="846"/>
      <c r="D6" s="847" t="s">
        <v>774</v>
      </c>
      <c r="E6" s="847"/>
      <c r="F6" s="847"/>
      <c r="G6" s="847"/>
      <c r="H6" s="847"/>
      <c r="I6" s="847"/>
      <c r="J6" s="847"/>
      <c r="K6" s="847"/>
      <c r="L6" s="847"/>
      <c r="M6" s="847"/>
      <c r="N6" s="73"/>
      <c r="P6" s="27" t="s">
        <v>27</v>
      </c>
      <c r="Q6" s="848" t="str">
        <f>IF(Q5=0," ",CHOOSE(WEEKDAY(Q5,2),"Понедельник","Вторник","Среда","Четверг","Пятница","Суббота","Воскресенье"))</f>
        <v>Четверг</v>
      </c>
      <c r="R6" s="848"/>
      <c r="T6" s="849" t="s">
        <v>5</v>
      </c>
      <c r="U6" s="850"/>
      <c r="V6" s="851" t="s">
        <v>69</v>
      </c>
      <c r="W6" s="8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7" t="str">
        <f>IFERROR(VLOOKUP(DeliveryAddress,Table,3,0),1)</f>
        <v>4</v>
      </c>
      <c r="E7" s="858"/>
      <c r="F7" s="858"/>
      <c r="G7" s="858"/>
      <c r="H7" s="858"/>
      <c r="I7" s="858"/>
      <c r="J7" s="858"/>
      <c r="K7" s="858"/>
      <c r="L7" s="858"/>
      <c r="M7" s="859"/>
      <c r="N7" s="74"/>
      <c r="P7" s="29"/>
      <c r="Q7" s="48"/>
      <c r="R7" s="48"/>
      <c r="T7" s="849"/>
      <c r="U7" s="850"/>
      <c r="V7" s="853"/>
      <c r="W7" s="854"/>
      <c r="AB7" s="59"/>
      <c r="AC7" s="59"/>
      <c r="AD7" s="59"/>
      <c r="AE7" s="59"/>
    </row>
    <row r="8" spans="1:32" s="17" customFormat="1" ht="25.5" customHeight="1" x14ac:dyDescent="0.2">
      <c r="A8" s="860" t="s">
        <v>57</v>
      </c>
      <c r="B8" s="860"/>
      <c r="C8" s="860"/>
      <c r="D8" s="861"/>
      <c r="E8" s="861"/>
      <c r="F8" s="861"/>
      <c r="G8" s="861"/>
      <c r="H8" s="861"/>
      <c r="I8" s="861"/>
      <c r="J8" s="861"/>
      <c r="K8" s="861"/>
      <c r="L8" s="861"/>
      <c r="M8" s="861"/>
      <c r="N8" s="75"/>
      <c r="P8" s="27" t="s">
        <v>11</v>
      </c>
      <c r="Q8" s="844">
        <v>0.41666666666666669</v>
      </c>
      <c r="R8" s="844"/>
      <c r="T8" s="849"/>
      <c r="U8" s="850"/>
      <c r="V8" s="853"/>
      <c r="W8" s="854"/>
      <c r="AB8" s="59"/>
      <c r="AC8" s="59"/>
      <c r="AD8" s="59"/>
      <c r="AE8" s="59"/>
    </row>
    <row r="9" spans="1:32" s="17" customFormat="1" ht="39.950000000000003" customHeight="1" x14ac:dyDescent="0.2">
      <c r="A9" s="8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6"/>
      <c r="C9" s="836"/>
      <c r="D9" s="837" t="s">
        <v>45</v>
      </c>
      <c r="E9" s="838"/>
      <c r="F9" s="8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6"/>
      <c r="H9" s="862" t="str">
        <f>IF(AND($A$9="Тип доверенности/получателя при получении в адресе перегруза:",$D$9="Разовая доверенность"),"Введите ФИО","")</f>
        <v/>
      </c>
      <c r="I9" s="862"/>
      <c r="J9" s="8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2"/>
      <c r="L9" s="862"/>
      <c r="M9" s="862"/>
      <c r="N9" s="70"/>
      <c r="P9" s="31" t="s">
        <v>15</v>
      </c>
      <c r="Q9" s="863"/>
      <c r="R9" s="863"/>
      <c r="T9" s="849"/>
      <c r="U9" s="850"/>
      <c r="V9" s="855"/>
      <c r="W9" s="8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6"/>
      <c r="C10" s="836"/>
      <c r="D10" s="837"/>
      <c r="E10" s="838"/>
      <c r="F10" s="8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6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22" t="s">
        <v>54</v>
      </c>
      <c r="W11" s="8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1" t="s">
        <v>71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1"/>
      <c r="N12" s="76"/>
      <c r="P12" s="27" t="s">
        <v>30</v>
      </c>
      <c r="Q12" s="844"/>
      <c r="R12" s="844"/>
      <c r="S12" s="28"/>
      <c r="T12"/>
      <c r="U12" s="29" t="s">
        <v>45</v>
      </c>
      <c r="V12" s="845"/>
      <c r="W12" s="845"/>
      <c r="X12"/>
      <c r="AB12" s="59"/>
      <c r="AC12" s="59"/>
      <c r="AD12" s="59"/>
      <c r="AE12" s="59"/>
    </row>
    <row r="13" spans="1:32" s="17" customFormat="1" ht="23.25" customHeight="1" x14ac:dyDescent="0.2">
      <c r="A13" s="821" t="s">
        <v>72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76"/>
      <c r="O13" s="31"/>
      <c r="P13" s="31" t="s">
        <v>31</v>
      </c>
      <c r="Q13" s="822"/>
      <c r="R13" s="8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1" t="s">
        <v>73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3" t="s">
        <v>74</v>
      </c>
      <c r="B15" s="823"/>
      <c r="C15" s="823"/>
      <c r="D15" s="823"/>
      <c r="E15" s="823"/>
      <c r="F15" s="823"/>
      <c r="G15" s="823"/>
      <c r="H15" s="823"/>
      <c r="I15" s="823"/>
      <c r="J15" s="823"/>
      <c r="K15" s="823"/>
      <c r="L15" s="823"/>
      <c r="M15" s="823"/>
      <c r="N15" s="77"/>
      <c r="O15"/>
      <c r="P15" s="824" t="s">
        <v>60</v>
      </c>
      <c r="Q15" s="824"/>
      <c r="R15" s="824"/>
      <c r="S15" s="824"/>
      <c r="T15" s="8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5"/>
      <c r="Q16" s="825"/>
      <c r="R16" s="825"/>
      <c r="S16" s="825"/>
      <c r="T16" s="8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7" t="s">
        <v>58</v>
      </c>
      <c r="B17" s="807" t="s">
        <v>48</v>
      </c>
      <c r="C17" s="828" t="s">
        <v>47</v>
      </c>
      <c r="D17" s="830" t="s">
        <v>49</v>
      </c>
      <c r="E17" s="831"/>
      <c r="F17" s="807" t="s">
        <v>21</v>
      </c>
      <c r="G17" s="807" t="s">
        <v>24</v>
      </c>
      <c r="H17" s="807" t="s">
        <v>22</v>
      </c>
      <c r="I17" s="807" t="s">
        <v>23</v>
      </c>
      <c r="J17" s="807" t="s">
        <v>16</v>
      </c>
      <c r="K17" s="807" t="s">
        <v>65</v>
      </c>
      <c r="L17" s="807" t="s">
        <v>63</v>
      </c>
      <c r="M17" s="807" t="s">
        <v>2</v>
      </c>
      <c r="N17" s="807" t="s">
        <v>62</v>
      </c>
      <c r="O17" s="807" t="s">
        <v>25</v>
      </c>
      <c r="P17" s="830" t="s">
        <v>17</v>
      </c>
      <c r="Q17" s="834"/>
      <c r="R17" s="834"/>
      <c r="S17" s="834"/>
      <c r="T17" s="831"/>
      <c r="U17" s="826" t="s">
        <v>55</v>
      </c>
      <c r="V17" s="827"/>
      <c r="W17" s="807" t="s">
        <v>6</v>
      </c>
      <c r="X17" s="807" t="s">
        <v>41</v>
      </c>
      <c r="Y17" s="809" t="s">
        <v>53</v>
      </c>
      <c r="Z17" s="811" t="s">
        <v>18</v>
      </c>
      <c r="AA17" s="813" t="s">
        <v>59</v>
      </c>
      <c r="AB17" s="813" t="s">
        <v>19</v>
      </c>
      <c r="AC17" s="813" t="s">
        <v>64</v>
      </c>
      <c r="AD17" s="815" t="s">
        <v>56</v>
      </c>
      <c r="AE17" s="816"/>
      <c r="AF17" s="817"/>
      <c r="AG17" s="82"/>
      <c r="BD17" s="81" t="s">
        <v>61</v>
      </c>
    </row>
    <row r="18" spans="1:68" ht="14.25" customHeight="1" x14ac:dyDescent="0.2">
      <c r="A18" s="808"/>
      <c r="B18" s="808"/>
      <c r="C18" s="829"/>
      <c r="D18" s="832"/>
      <c r="E18" s="833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32"/>
      <c r="Q18" s="835"/>
      <c r="R18" s="835"/>
      <c r="S18" s="835"/>
      <c r="T18" s="833"/>
      <c r="U18" s="83" t="s">
        <v>44</v>
      </c>
      <c r="V18" s="83" t="s">
        <v>43</v>
      </c>
      <c r="W18" s="808"/>
      <c r="X18" s="808"/>
      <c r="Y18" s="810"/>
      <c r="Z18" s="812"/>
      <c r="AA18" s="814"/>
      <c r="AB18" s="814"/>
      <c r="AC18" s="814"/>
      <c r="AD18" s="818"/>
      <c r="AE18" s="819"/>
      <c r="AF18" s="820"/>
      <c r="AG18" s="82"/>
      <c r="BD18" s="81"/>
    </row>
    <row r="19" spans="1:68" ht="27.75" customHeight="1" x14ac:dyDescent="0.2">
      <c r="A19" s="582" t="s">
        <v>75</v>
      </c>
      <c r="B19" s="582"/>
      <c r="C19" s="582"/>
      <c r="D19" s="582"/>
      <c r="E19" s="582"/>
      <c r="F19" s="582"/>
      <c r="G19" s="582"/>
      <c r="H19" s="582"/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82"/>
      <c r="V19" s="582"/>
      <c r="W19" s="582"/>
      <c r="X19" s="582"/>
      <c r="Y19" s="582"/>
      <c r="Z19" s="582"/>
      <c r="AA19" s="54"/>
      <c r="AB19" s="54"/>
      <c r="AC19" s="54"/>
    </row>
    <row r="20" spans="1:68" ht="16.5" customHeight="1" x14ac:dyDescent="0.25">
      <c r="A20" s="574" t="s">
        <v>75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65"/>
      <c r="AB20" s="65"/>
      <c r="AC20" s="79"/>
    </row>
    <row r="21" spans="1:68" ht="14.25" customHeight="1" x14ac:dyDescent="0.25">
      <c r="A21" s="558" t="s">
        <v>76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59">
        <v>4680115886643</v>
      </c>
      <c r="E22" s="55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6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3" t="s">
        <v>40</v>
      </c>
      <c r="Q23" s="564"/>
      <c r="R23" s="564"/>
      <c r="S23" s="564"/>
      <c r="T23" s="564"/>
      <c r="U23" s="564"/>
      <c r="V23" s="5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3" t="s">
        <v>40</v>
      </c>
      <c r="Q24" s="564"/>
      <c r="R24" s="564"/>
      <c r="S24" s="564"/>
      <c r="T24" s="564"/>
      <c r="U24" s="564"/>
      <c r="V24" s="5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58" t="s">
        <v>82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559">
        <v>4680115885912</v>
      </c>
      <c r="E26" s="55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0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559">
        <v>4607091388237</v>
      </c>
      <c r="E27" s="55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559">
        <v>4680115887350</v>
      </c>
      <c r="E28" s="559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80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1"/>
      <c r="R28" s="561"/>
      <c r="S28" s="561"/>
      <c r="T28" s="562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559">
        <v>4680115885905</v>
      </c>
      <c r="E29" s="559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8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1"/>
      <c r="R29" s="561"/>
      <c r="S29" s="561"/>
      <c r="T29" s="562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559">
        <v>4607091388244</v>
      </c>
      <c r="E30" s="559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8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1"/>
      <c r="R30" s="561"/>
      <c r="S30" s="561"/>
      <c r="T30" s="562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66"/>
      <c r="B31" s="566"/>
      <c r="C31" s="566"/>
      <c r="D31" s="566"/>
      <c r="E31" s="566"/>
      <c r="F31" s="566"/>
      <c r="G31" s="566"/>
      <c r="H31" s="566"/>
      <c r="I31" s="566"/>
      <c r="J31" s="566"/>
      <c r="K31" s="566"/>
      <c r="L31" s="566"/>
      <c r="M31" s="566"/>
      <c r="N31" s="566"/>
      <c r="O31" s="567"/>
      <c r="P31" s="563" t="s">
        <v>40</v>
      </c>
      <c r="Q31" s="564"/>
      <c r="R31" s="564"/>
      <c r="S31" s="564"/>
      <c r="T31" s="564"/>
      <c r="U31" s="564"/>
      <c r="V31" s="565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566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3" t="s">
        <v>40</v>
      </c>
      <c r="Q32" s="564"/>
      <c r="R32" s="564"/>
      <c r="S32" s="564"/>
      <c r="T32" s="564"/>
      <c r="U32" s="564"/>
      <c r="V32" s="565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558" t="s">
        <v>100</v>
      </c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8"/>
      <c r="P33" s="558"/>
      <c r="Q33" s="558"/>
      <c r="R33" s="558"/>
      <c r="S33" s="558"/>
      <c r="T33" s="558"/>
      <c r="U33" s="558"/>
      <c r="V33" s="558"/>
      <c r="W33" s="558"/>
      <c r="X33" s="558"/>
      <c r="Y33" s="558"/>
      <c r="Z33" s="558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559">
        <v>4607091388503</v>
      </c>
      <c r="E34" s="559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1"/>
      <c r="R34" s="561"/>
      <c r="S34" s="561"/>
      <c r="T34" s="562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566"/>
      <c r="B35" s="566"/>
      <c r="C35" s="566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7"/>
      <c r="P35" s="563" t="s">
        <v>40</v>
      </c>
      <c r="Q35" s="564"/>
      <c r="R35" s="564"/>
      <c r="S35" s="564"/>
      <c r="T35" s="564"/>
      <c r="U35" s="564"/>
      <c r="V35" s="565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566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3" t="s">
        <v>40</v>
      </c>
      <c r="Q36" s="564"/>
      <c r="R36" s="564"/>
      <c r="S36" s="564"/>
      <c r="T36" s="564"/>
      <c r="U36" s="564"/>
      <c r="V36" s="565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582" t="s">
        <v>106</v>
      </c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2"/>
      <c r="P37" s="582"/>
      <c r="Q37" s="582"/>
      <c r="R37" s="582"/>
      <c r="S37" s="582"/>
      <c r="T37" s="582"/>
      <c r="U37" s="582"/>
      <c r="V37" s="582"/>
      <c r="W37" s="582"/>
      <c r="X37" s="582"/>
      <c r="Y37" s="582"/>
      <c r="Z37" s="582"/>
      <c r="AA37" s="54"/>
      <c r="AB37" s="54"/>
      <c r="AC37" s="54"/>
    </row>
    <row r="38" spans="1:68" ht="16.5" customHeight="1" x14ac:dyDescent="0.25">
      <c r="A38" s="574" t="s">
        <v>107</v>
      </c>
      <c r="B38" s="574"/>
      <c r="C38" s="574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574"/>
      <c r="Y38" s="574"/>
      <c r="Z38" s="574"/>
      <c r="AA38" s="65"/>
      <c r="AB38" s="65"/>
      <c r="AC38" s="79"/>
    </row>
    <row r="39" spans="1:68" ht="14.25" customHeight="1" x14ac:dyDescent="0.25">
      <c r="A39" s="558" t="s">
        <v>108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559">
        <v>4607091385670</v>
      </c>
      <c r="E40" s="559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7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1"/>
      <c r="R40" s="561"/>
      <c r="S40" s="561"/>
      <c r="T40" s="562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559">
        <v>4607091385687</v>
      </c>
      <c r="E41" s="559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1"/>
      <c r="R41" s="561"/>
      <c r="S41" s="561"/>
      <c r="T41" s="56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559">
        <v>4680115882539</v>
      </c>
      <c r="E42" s="55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7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566"/>
      <c r="B43" s="566"/>
      <c r="C43" s="566"/>
      <c r="D43" s="566"/>
      <c r="E43" s="566"/>
      <c r="F43" s="566"/>
      <c r="G43" s="566"/>
      <c r="H43" s="566"/>
      <c r="I43" s="566"/>
      <c r="J43" s="566"/>
      <c r="K43" s="566"/>
      <c r="L43" s="566"/>
      <c r="M43" s="566"/>
      <c r="N43" s="566"/>
      <c r="O43" s="567"/>
      <c r="P43" s="563" t="s">
        <v>40</v>
      </c>
      <c r="Q43" s="564"/>
      <c r="R43" s="564"/>
      <c r="S43" s="564"/>
      <c r="T43" s="564"/>
      <c r="U43" s="564"/>
      <c r="V43" s="565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566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3" t="s">
        <v>40</v>
      </c>
      <c r="Q44" s="564"/>
      <c r="R44" s="564"/>
      <c r="S44" s="564"/>
      <c r="T44" s="564"/>
      <c r="U44" s="564"/>
      <c r="V44" s="565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558" t="s">
        <v>82</v>
      </c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8"/>
      <c r="P45" s="558"/>
      <c r="Q45" s="558"/>
      <c r="R45" s="558"/>
      <c r="S45" s="558"/>
      <c r="T45" s="558"/>
      <c r="U45" s="558"/>
      <c r="V45" s="558"/>
      <c r="W45" s="558"/>
      <c r="X45" s="558"/>
      <c r="Y45" s="558"/>
      <c r="Z45" s="558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559">
        <v>4680115884915</v>
      </c>
      <c r="E46" s="559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1"/>
      <c r="R46" s="561"/>
      <c r="S46" s="561"/>
      <c r="T46" s="562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566"/>
      <c r="B47" s="566"/>
      <c r="C47" s="566"/>
      <c r="D47" s="566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67"/>
      <c r="P47" s="563" t="s">
        <v>40</v>
      </c>
      <c r="Q47" s="564"/>
      <c r="R47" s="564"/>
      <c r="S47" s="564"/>
      <c r="T47" s="564"/>
      <c r="U47" s="564"/>
      <c r="V47" s="565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566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3" t="s">
        <v>40</v>
      </c>
      <c r="Q48" s="564"/>
      <c r="R48" s="564"/>
      <c r="S48" s="564"/>
      <c r="T48" s="564"/>
      <c r="U48" s="564"/>
      <c r="V48" s="565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574" t="s">
        <v>122</v>
      </c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74"/>
      <c r="P49" s="574"/>
      <c r="Q49" s="574"/>
      <c r="R49" s="574"/>
      <c r="S49" s="574"/>
      <c r="T49" s="574"/>
      <c r="U49" s="574"/>
      <c r="V49" s="574"/>
      <c r="W49" s="574"/>
      <c r="X49" s="574"/>
      <c r="Y49" s="574"/>
      <c r="Z49" s="574"/>
      <c r="AA49" s="65"/>
      <c r="AB49" s="65"/>
      <c r="AC49" s="79"/>
    </row>
    <row r="50" spans="1:68" ht="14.25" customHeight="1" x14ac:dyDescent="0.25">
      <c r="A50" s="558" t="s">
        <v>108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559">
        <v>4680115885882</v>
      </c>
      <c r="E51" s="559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7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1"/>
      <c r="R51" s="561"/>
      <c r="S51" s="561"/>
      <c r="T51" s="5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559">
        <v>4680115881426</v>
      </c>
      <c r="E52" s="559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7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1"/>
      <c r="R52" s="561"/>
      <c r="S52" s="561"/>
      <c r="T52" s="56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559">
        <v>4680115880283</v>
      </c>
      <c r="E53" s="559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79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1"/>
      <c r="R53" s="561"/>
      <c r="S53" s="561"/>
      <c r="T53" s="56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559">
        <v>4680115881525</v>
      </c>
      <c r="E54" s="559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7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1"/>
      <c r="R54" s="561"/>
      <c r="S54" s="561"/>
      <c r="T54" s="56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4301011589</v>
      </c>
      <c r="D55" s="559">
        <v>4680115885899</v>
      </c>
      <c r="E55" s="559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7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1"/>
      <c r="R55" s="561"/>
      <c r="S55" s="561"/>
      <c r="T55" s="56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4301011801</v>
      </c>
      <c r="D56" s="559">
        <v>4680115881419</v>
      </c>
      <c r="E56" s="559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1"/>
      <c r="R56" s="561"/>
      <c r="S56" s="561"/>
      <c r="T56" s="56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566"/>
      <c r="B57" s="566"/>
      <c r="C57" s="566"/>
      <c r="D57" s="566"/>
      <c r="E57" s="566"/>
      <c r="F57" s="566"/>
      <c r="G57" s="566"/>
      <c r="H57" s="566"/>
      <c r="I57" s="566"/>
      <c r="J57" s="566"/>
      <c r="K57" s="566"/>
      <c r="L57" s="566"/>
      <c r="M57" s="566"/>
      <c r="N57" s="566"/>
      <c r="O57" s="567"/>
      <c r="P57" s="563" t="s">
        <v>40</v>
      </c>
      <c r="Q57" s="564"/>
      <c r="R57" s="564"/>
      <c r="S57" s="564"/>
      <c r="T57" s="564"/>
      <c r="U57" s="564"/>
      <c r="V57" s="565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566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3" t="s">
        <v>40</v>
      </c>
      <c r="Q58" s="564"/>
      <c r="R58" s="564"/>
      <c r="S58" s="564"/>
      <c r="T58" s="564"/>
      <c r="U58" s="564"/>
      <c r="V58" s="565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558" t="s">
        <v>140</v>
      </c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58"/>
      <c r="S59" s="558"/>
      <c r="T59" s="558"/>
      <c r="U59" s="558"/>
      <c r="V59" s="558"/>
      <c r="W59" s="558"/>
      <c r="X59" s="558"/>
      <c r="Y59" s="558"/>
      <c r="Z59" s="558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559">
        <v>4680115881440</v>
      </c>
      <c r="E60" s="559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1"/>
      <c r="R60" s="561"/>
      <c r="S60" s="561"/>
      <c r="T60" s="562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144</v>
      </c>
      <c r="B61" s="63" t="s">
        <v>145</v>
      </c>
      <c r="C61" s="36">
        <v>4301020358</v>
      </c>
      <c r="D61" s="559">
        <v>4680115885950</v>
      </c>
      <c r="E61" s="559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1"/>
      <c r="R61" s="561"/>
      <c r="S61" s="561"/>
      <c r="T61" s="56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559">
        <v>4680115881433</v>
      </c>
      <c r="E62" s="559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1"/>
      <c r="R62" s="561"/>
      <c r="S62" s="561"/>
      <c r="T62" s="56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566"/>
      <c r="B63" s="566"/>
      <c r="C63" s="566"/>
      <c r="D63" s="566"/>
      <c r="E63" s="566"/>
      <c r="F63" s="566"/>
      <c r="G63" s="566"/>
      <c r="H63" s="566"/>
      <c r="I63" s="566"/>
      <c r="J63" s="566"/>
      <c r="K63" s="566"/>
      <c r="L63" s="566"/>
      <c r="M63" s="566"/>
      <c r="N63" s="566"/>
      <c r="O63" s="567"/>
      <c r="P63" s="563" t="s">
        <v>40</v>
      </c>
      <c r="Q63" s="564"/>
      <c r="R63" s="564"/>
      <c r="S63" s="564"/>
      <c r="T63" s="564"/>
      <c r="U63" s="564"/>
      <c r="V63" s="565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566"/>
      <c r="B64" s="566"/>
      <c r="C64" s="566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7"/>
      <c r="P64" s="563" t="s">
        <v>40</v>
      </c>
      <c r="Q64" s="564"/>
      <c r="R64" s="564"/>
      <c r="S64" s="564"/>
      <c r="T64" s="564"/>
      <c r="U64" s="564"/>
      <c r="V64" s="565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558" t="s">
        <v>76</v>
      </c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8"/>
      <c r="P65" s="558"/>
      <c r="Q65" s="558"/>
      <c r="R65" s="558"/>
      <c r="S65" s="558"/>
      <c r="T65" s="558"/>
      <c r="U65" s="558"/>
      <c r="V65" s="558"/>
      <c r="W65" s="558"/>
      <c r="X65" s="558"/>
      <c r="Y65" s="558"/>
      <c r="Z65" s="558"/>
      <c r="AA65" s="66"/>
      <c r="AB65" s="66"/>
      <c r="AC65" s="80"/>
    </row>
    <row r="66" spans="1:68" ht="27" customHeight="1" x14ac:dyDescent="0.25">
      <c r="A66" s="63" t="s">
        <v>148</v>
      </c>
      <c r="B66" s="63" t="s">
        <v>149</v>
      </c>
      <c r="C66" s="36">
        <v>4301031243</v>
      </c>
      <c r="D66" s="559">
        <v>4680115885073</v>
      </c>
      <c r="E66" s="559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1"/>
      <c r="R66" s="561"/>
      <c r="S66" s="561"/>
      <c r="T66" s="562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151</v>
      </c>
      <c r="B67" s="63" t="s">
        <v>152</v>
      </c>
      <c r="C67" s="36">
        <v>4301031241</v>
      </c>
      <c r="D67" s="559">
        <v>4680115885059</v>
      </c>
      <c r="E67" s="55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1"/>
      <c r="R67" s="561"/>
      <c r="S67" s="561"/>
      <c r="T67" s="56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154</v>
      </c>
      <c r="B68" s="63" t="s">
        <v>155</v>
      </c>
      <c r="C68" s="36">
        <v>4301031316</v>
      </c>
      <c r="D68" s="559">
        <v>4680115885097</v>
      </c>
      <c r="E68" s="55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1"/>
      <c r="R68" s="561"/>
      <c r="S68" s="561"/>
      <c r="T68" s="56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566"/>
      <c r="B69" s="566"/>
      <c r="C69" s="566"/>
      <c r="D69" s="566"/>
      <c r="E69" s="566"/>
      <c r="F69" s="566"/>
      <c r="G69" s="566"/>
      <c r="H69" s="566"/>
      <c r="I69" s="566"/>
      <c r="J69" s="566"/>
      <c r="K69" s="566"/>
      <c r="L69" s="566"/>
      <c r="M69" s="566"/>
      <c r="N69" s="566"/>
      <c r="O69" s="567"/>
      <c r="P69" s="563" t="s">
        <v>40</v>
      </c>
      <c r="Q69" s="564"/>
      <c r="R69" s="564"/>
      <c r="S69" s="564"/>
      <c r="T69" s="564"/>
      <c r="U69" s="564"/>
      <c r="V69" s="565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566"/>
      <c r="B70" s="566"/>
      <c r="C70" s="566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7"/>
      <c r="P70" s="563" t="s">
        <v>40</v>
      </c>
      <c r="Q70" s="564"/>
      <c r="R70" s="564"/>
      <c r="S70" s="564"/>
      <c r="T70" s="564"/>
      <c r="U70" s="564"/>
      <c r="V70" s="565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558" t="s">
        <v>82</v>
      </c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8"/>
      <c r="P71" s="558"/>
      <c r="Q71" s="558"/>
      <c r="R71" s="558"/>
      <c r="S71" s="558"/>
      <c r="T71" s="558"/>
      <c r="U71" s="558"/>
      <c r="V71" s="558"/>
      <c r="W71" s="558"/>
      <c r="X71" s="558"/>
      <c r="Y71" s="558"/>
      <c r="Z71" s="558"/>
      <c r="AA71" s="66"/>
      <c r="AB71" s="66"/>
      <c r="AC71" s="80"/>
    </row>
    <row r="72" spans="1:68" ht="16.5" customHeight="1" x14ac:dyDescent="0.25">
      <c r="A72" s="63" t="s">
        <v>157</v>
      </c>
      <c r="B72" s="63" t="s">
        <v>158</v>
      </c>
      <c r="C72" s="36">
        <v>4301051838</v>
      </c>
      <c r="D72" s="559">
        <v>4680115881891</v>
      </c>
      <c r="E72" s="559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1"/>
      <c r="R72" s="561"/>
      <c r="S72" s="561"/>
      <c r="T72" s="562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160</v>
      </c>
      <c r="B73" s="63" t="s">
        <v>161</v>
      </c>
      <c r="C73" s="36">
        <v>4301051846</v>
      </c>
      <c r="D73" s="559">
        <v>4680115885769</v>
      </c>
      <c r="E73" s="559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1"/>
      <c r="R73" s="561"/>
      <c r="S73" s="561"/>
      <c r="T73" s="5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4301051837</v>
      </c>
      <c r="D74" s="559">
        <v>4680115884311</v>
      </c>
      <c r="E74" s="559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1"/>
      <c r="R74" s="561"/>
      <c r="S74" s="561"/>
      <c r="T74" s="5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4301051844</v>
      </c>
      <c r="D75" s="559">
        <v>4680115885929</v>
      </c>
      <c r="E75" s="559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7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1"/>
      <c r="R75" s="561"/>
      <c r="S75" s="561"/>
      <c r="T75" s="56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4301051929</v>
      </c>
      <c r="D76" s="559">
        <v>4680115884403</v>
      </c>
      <c r="E76" s="559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7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1"/>
      <c r="R76" s="561"/>
      <c r="S76" s="561"/>
      <c r="T76" s="56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566"/>
      <c r="B77" s="566"/>
      <c r="C77" s="566"/>
      <c r="D77" s="566"/>
      <c r="E77" s="566"/>
      <c r="F77" s="566"/>
      <c r="G77" s="566"/>
      <c r="H77" s="566"/>
      <c r="I77" s="566"/>
      <c r="J77" s="566"/>
      <c r="K77" s="566"/>
      <c r="L77" s="566"/>
      <c r="M77" s="566"/>
      <c r="N77" s="566"/>
      <c r="O77" s="567"/>
      <c r="P77" s="563" t="s">
        <v>40</v>
      </c>
      <c r="Q77" s="564"/>
      <c r="R77" s="564"/>
      <c r="S77" s="564"/>
      <c r="T77" s="564"/>
      <c r="U77" s="564"/>
      <c r="V77" s="565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566"/>
      <c r="B78" s="566"/>
      <c r="C78" s="566"/>
      <c r="D78" s="566"/>
      <c r="E78" s="566"/>
      <c r="F78" s="566"/>
      <c r="G78" s="566"/>
      <c r="H78" s="566"/>
      <c r="I78" s="566"/>
      <c r="J78" s="566"/>
      <c r="K78" s="566"/>
      <c r="L78" s="566"/>
      <c r="M78" s="566"/>
      <c r="N78" s="566"/>
      <c r="O78" s="567"/>
      <c r="P78" s="563" t="s">
        <v>40</v>
      </c>
      <c r="Q78" s="564"/>
      <c r="R78" s="564"/>
      <c r="S78" s="564"/>
      <c r="T78" s="564"/>
      <c r="U78" s="564"/>
      <c r="V78" s="565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558" t="s">
        <v>170</v>
      </c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58"/>
      <c r="P79" s="558"/>
      <c r="Q79" s="558"/>
      <c r="R79" s="558"/>
      <c r="S79" s="558"/>
      <c r="T79" s="558"/>
      <c r="U79" s="558"/>
      <c r="V79" s="558"/>
      <c r="W79" s="558"/>
      <c r="X79" s="558"/>
      <c r="Y79" s="558"/>
      <c r="Z79" s="558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559">
        <v>4680115881532</v>
      </c>
      <c r="E80" s="559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7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1"/>
      <c r="R80" s="561"/>
      <c r="S80" s="561"/>
      <c r="T80" s="562"/>
      <c r="U80" s="39" t="s">
        <v>45</v>
      </c>
      <c r="V80" s="39" t="s">
        <v>45</v>
      </c>
      <c r="W80" s="40" t="s">
        <v>0</v>
      </c>
      <c r="X80" s="58">
        <v>50</v>
      </c>
      <c r="Y80" s="55">
        <f>IFERROR(IF(X80="",0,CEILING((X80/$H80),1)*$H80),"")</f>
        <v>54.6</v>
      </c>
      <c r="Z80" s="41">
        <f>IFERROR(IF(Y80=0,"",ROUNDUP(Y80/H80,0)*0.01898),"")</f>
        <v>0.13286000000000001</v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52.78846153846154</v>
      </c>
      <c r="BN80" s="78">
        <f>IFERROR(Y80*I80/H80,"0")</f>
        <v>57.644999999999996</v>
      </c>
      <c r="BO80" s="78">
        <f>IFERROR(1/J80*(X80/H80),"0")</f>
        <v>0.10016025641025642</v>
      </c>
      <c r="BP80" s="78">
        <f>IFERROR(1/J80*(Y80/H80),"0")</f>
        <v>0.109375</v>
      </c>
    </row>
    <row r="81" spans="1:68" ht="27" customHeight="1" x14ac:dyDescent="0.25">
      <c r="A81" s="63" t="s">
        <v>174</v>
      </c>
      <c r="B81" s="63" t="s">
        <v>175</v>
      </c>
      <c r="C81" s="36">
        <v>4301060351</v>
      </c>
      <c r="D81" s="559">
        <v>4680115881464</v>
      </c>
      <c r="E81" s="559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7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1"/>
      <c r="R81" s="561"/>
      <c r="S81" s="561"/>
      <c r="T81" s="56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566"/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7"/>
      <c r="P82" s="563" t="s">
        <v>40</v>
      </c>
      <c r="Q82" s="564"/>
      <c r="R82" s="564"/>
      <c r="S82" s="564"/>
      <c r="T82" s="564"/>
      <c r="U82" s="564"/>
      <c r="V82" s="565"/>
      <c r="W82" s="42" t="s">
        <v>39</v>
      </c>
      <c r="X82" s="43">
        <f>IFERROR(X80/H80,"0")+IFERROR(X81/H81,"0")</f>
        <v>6.4102564102564106</v>
      </c>
      <c r="Y82" s="43">
        <f>IFERROR(Y80/H80,"0")+IFERROR(Y81/H81,"0")</f>
        <v>7</v>
      </c>
      <c r="Z82" s="43">
        <f>IFERROR(IF(Z80="",0,Z80),"0")+IFERROR(IF(Z81="",0,Z81),"0")</f>
        <v>0.13286000000000001</v>
      </c>
      <c r="AA82" s="67"/>
      <c r="AB82" s="67"/>
      <c r="AC82" s="67"/>
    </row>
    <row r="83" spans="1:68" x14ac:dyDescent="0.2">
      <c r="A83" s="566"/>
      <c r="B83" s="566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7"/>
      <c r="P83" s="563" t="s">
        <v>40</v>
      </c>
      <c r="Q83" s="564"/>
      <c r="R83" s="564"/>
      <c r="S83" s="564"/>
      <c r="T83" s="564"/>
      <c r="U83" s="564"/>
      <c r="V83" s="565"/>
      <c r="W83" s="42" t="s">
        <v>0</v>
      </c>
      <c r="X83" s="43">
        <f>IFERROR(SUM(X80:X81),"0")</f>
        <v>50</v>
      </c>
      <c r="Y83" s="43">
        <f>IFERROR(SUM(Y80:Y81),"0")</f>
        <v>54.6</v>
      </c>
      <c r="Z83" s="42"/>
      <c r="AA83" s="67"/>
      <c r="AB83" s="67"/>
      <c r="AC83" s="67"/>
    </row>
    <row r="84" spans="1:68" ht="16.5" customHeight="1" x14ac:dyDescent="0.25">
      <c r="A84" s="574" t="s">
        <v>177</v>
      </c>
      <c r="B84" s="574"/>
      <c r="C84" s="574"/>
      <c r="D84" s="574"/>
      <c r="E84" s="574"/>
      <c r="F84" s="574"/>
      <c r="G84" s="574"/>
      <c r="H84" s="574"/>
      <c r="I84" s="574"/>
      <c r="J84" s="574"/>
      <c r="K84" s="574"/>
      <c r="L84" s="574"/>
      <c r="M84" s="574"/>
      <c r="N84" s="574"/>
      <c r="O84" s="574"/>
      <c r="P84" s="574"/>
      <c r="Q84" s="574"/>
      <c r="R84" s="574"/>
      <c r="S84" s="574"/>
      <c r="T84" s="574"/>
      <c r="U84" s="574"/>
      <c r="V84" s="574"/>
      <c r="W84" s="574"/>
      <c r="X84" s="574"/>
      <c r="Y84" s="574"/>
      <c r="Z84" s="574"/>
      <c r="AA84" s="65"/>
      <c r="AB84" s="65"/>
      <c r="AC84" s="79"/>
    </row>
    <row r="85" spans="1:68" ht="14.25" customHeight="1" x14ac:dyDescent="0.25">
      <c r="A85" s="558" t="s">
        <v>108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559">
        <v>4680115881327</v>
      </c>
      <c r="E86" s="559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1"/>
      <c r="R86" s="561"/>
      <c r="S86" s="561"/>
      <c r="T86" s="562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181</v>
      </c>
      <c r="B87" s="63" t="s">
        <v>182</v>
      </c>
      <c r="C87" s="36">
        <v>4301011476</v>
      </c>
      <c r="D87" s="559">
        <v>4680115881518</v>
      </c>
      <c r="E87" s="559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7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1"/>
      <c r="R87" s="561"/>
      <c r="S87" s="561"/>
      <c r="T87" s="56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559">
        <v>4680115881303</v>
      </c>
      <c r="E88" s="559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7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1"/>
      <c r="R88" s="561"/>
      <c r="S88" s="561"/>
      <c r="T88" s="56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566"/>
      <c r="B89" s="566"/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7"/>
      <c r="P89" s="563" t="s">
        <v>40</v>
      </c>
      <c r="Q89" s="564"/>
      <c r="R89" s="564"/>
      <c r="S89" s="564"/>
      <c r="T89" s="564"/>
      <c r="U89" s="564"/>
      <c r="V89" s="565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566"/>
      <c r="B90" s="566"/>
      <c r="C90" s="566"/>
      <c r="D90" s="566"/>
      <c r="E90" s="566"/>
      <c r="F90" s="566"/>
      <c r="G90" s="566"/>
      <c r="H90" s="566"/>
      <c r="I90" s="566"/>
      <c r="J90" s="566"/>
      <c r="K90" s="566"/>
      <c r="L90" s="566"/>
      <c r="M90" s="566"/>
      <c r="N90" s="566"/>
      <c r="O90" s="567"/>
      <c r="P90" s="563" t="s">
        <v>40</v>
      </c>
      <c r="Q90" s="564"/>
      <c r="R90" s="564"/>
      <c r="S90" s="564"/>
      <c r="T90" s="564"/>
      <c r="U90" s="564"/>
      <c r="V90" s="565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558" t="s">
        <v>82</v>
      </c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58"/>
      <c r="P91" s="558"/>
      <c r="Q91" s="558"/>
      <c r="R91" s="558"/>
      <c r="S91" s="558"/>
      <c r="T91" s="558"/>
      <c r="U91" s="558"/>
      <c r="V91" s="558"/>
      <c r="W91" s="558"/>
      <c r="X91" s="558"/>
      <c r="Y91" s="558"/>
      <c r="Z91" s="558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559">
        <v>4607091386967</v>
      </c>
      <c r="E92" s="559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775" t="s">
        <v>187</v>
      </c>
      <c r="Q92" s="561"/>
      <c r="R92" s="561"/>
      <c r="S92" s="561"/>
      <c r="T92" s="562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559">
        <v>4680115884953</v>
      </c>
      <c r="E93" s="559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7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1"/>
      <c r="R93" s="561"/>
      <c r="S93" s="561"/>
      <c r="T93" s="56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559">
        <v>4607091385731</v>
      </c>
      <c r="E94" s="559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7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1"/>
      <c r="R94" s="561"/>
      <c r="S94" s="561"/>
      <c r="T94" s="56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559">
        <v>4680115880894</v>
      </c>
      <c r="E95" s="559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7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1"/>
      <c r="R95" s="561"/>
      <c r="S95" s="561"/>
      <c r="T95" s="56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566"/>
      <c r="B96" s="566"/>
      <c r="C96" s="566"/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6"/>
      <c r="O96" s="567"/>
      <c r="P96" s="563" t="s">
        <v>40</v>
      </c>
      <c r="Q96" s="564"/>
      <c r="R96" s="564"/>
      <c r="S96" s="564"/>
      <c r="T96" s="564"/>
      <c r="U96" s="564"/>
      <c r="V96" s="565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566"/>
      <c r="B97" s="566"/>
      <c r="C97" s="566"/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6"/>
      <c r="O97" s="567"/>
      <c r="P97" s="563" t="s">
        <v>40</v>
      </c>
      <c r="Q97" s="564"/>
      <c r="R97" s="564"/>
      <c r="S97" s="564"/>
      <c r="T97" s="564"/>
      <c r="U97" s="564"/>
      <c r="V97" s="565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574" t="s">
        <v>197</v>
      </c>
      <c r="B98" s="574"/>
      <c r="C98" s="574"/>
      <c r="D98" s="574"/>
      <c r="E98" s="574"/>
      <c r="F98" s="574"/>
      <c r="G98" s="574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  <c r="AA98" s="65"/>
      <c r="AB98" s="65"/>
      <c r="AC98" s="79"/>
    </row>
    <row r="99" spans="1:68" ht="14.25" customHeight="1" x14ac:dyDescent="0.25">
      <c r="A99" s="558" t="s">
        <v>108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66"/>
      <c r="AB99" s="66"/>
      <c r="AC99" s="80"/>
    </row>
    <row r="100" spans="1:68" ht="27" customHeight="1" x14ac:dyDescent="0.25">
      <c r="A100" s="63" t="s">
        <v>198</v>
      </c>
      <c r="B100" s="63" t="s">
        <v>199</v>
      </c>
      <c r="C100" s="36">
        <v>4301011514</v>
      </c>
      <c r="D100" s="559">
        <v>4680115882133</v>
      </c>
      <c r="E100" s="559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7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1"/>
      <c r="R100" s="561"/>
      <c r="S100" s="561"/>
      <c r="T100" s="56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201</v>
      </c>
      <c r="B101" s="63" t="s">
        <v>202</v>
      </c>
      <c r="C101" s="36">
        <v>4301011417</v>
      </c>
      <c r="D101" s="559">
        <v>4680115880269</v>
      </c>
      <c r="E101" s="559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7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1"/>
      <c r="R101" s="561"/>
      <c r="S101" s="561"/>
      <c r="T101" s="56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4301011415</v>
      </c>
      <c r="D102" s="559">
        <v>4680115880429</v>
      </c>
      <c r="E102" s="559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7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1"/>
      <c r="R102" s="561"/>
      <c r="S102" s="561"/>
      <c r="T102" s="56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4301011462</v>
      </c>
      <c r="D103" s="559">
        <v>4680115881457</v>
      </c>
      <c r="E103" s="559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7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1"/>
      <c r="R103" s="561"/>
      <c r="S103" s="561"/>
      <c r="T103" s="56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566"/>
      <c r="B104" s="566"/>
      <c r="C104" s="566"/>
      <c r="D104" s="566"/>
      <c r="E104" s="566"/>
      <c r="F104" s="566"/>
      <c r="G104" s="566"/>
      <c r="H104" s="566"/>
      <c r="I104" s="566"/>
      <c r="J104" s="566"/>
      <c r="K104" s="566"/>
      <c r="L104" s="566"/>
      <c r="M104" s="566"/>
      <c r="N104" s="566"/>
      <c r="O104" s="567"/>
      <c r="P104" s="563" t="s">
        <v>40</v>
      </c>
      <c r="Q104" s="564"/>
      <c r="R104" s="564"/>
      <c r="S104" s="564"/>
      <c r="T104" s="564"/>
      <c r="U104" s="564"/>
      <c r="V104" s="565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566"/>
      <c r="B105" s="566"/>
      <c r="C105" s="566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  <c r="O105" s="567"/>
      <c r="P105" s="563" t="s">
        <v>40</v>
      </c>
      <c r="Q105" s="564"/>
      <c r="R105" s="564"/>
      <c r="S105" s="564"/>
      <c r="T105" s="564"/>
      <c r="U105" s="564"/>
      <c r="V105" s="565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558" t="s">
        <v>140</v>
      </c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58"/>
      <c r="P106" s="558"/>
      <c r="Q106" s="558"/>
      <c r="R106" s="558"/>
      <c r="S106" s="558"/>
      <c r="T106" s="558"/>
      <c r="U106" s="558"/>
      <c r="V106" s="558"/>
      <c r="W106" s="558"/>
      <c r="X106" s="558"/>
      <c r="Y106" s="558"/>
      <c r="Z106" s="558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559">
        <v>4680115881488</v>
      </c>
      <c r="E107" s="559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1"/>
      <c r="R107" s="561"/>
      <c r="S107" s="561"/>
      <c r="T107" s="56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559">
        <v>4680115882775</v>
      </c>
      <c r="E108" s="559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7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1"/>
      <c r="R108" s="561"/>
      <c r="S108" s="561"/>
      <c r="T108" s="56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559">
        <v>4680115880658</v>
      </c>
      <c r="E109" s="559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1"/>
      <c r="R109" s="561"/>
      <c r="S109" s="561"/>
      <c r="T109" s="56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566"/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7"/>
      <c r="P110" s="563" t="s">
        <v>40</v>
      </c>
      <c r="Q110" s="564"/>
      <c r="R110" s="564"/>
      <c r="S110" s="564"/>
      <c r="T110" s="564"/>
      <c r="U110" s="564"/>
      <c r="V110" s="565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566"/>
      <c r="B111" s="566"/>
      <c r="C111" s="566"/>
      <c r="D111" s="566"/>
      <c r="E111" s="566"/>
      <c r="F111" s="566"/>
      <c r="G111" s="566"/>
      <c r="H111" s="566"/>
      <c r="I111" s="566"/>
      <c r="J111" s="566"/>
      <c r="K111" s="566"/>
      <c r="L111" s="566"/>
      <c r="M111" s="566"/>
      <c r="N111" s="566"/>
      <c r="O111" s="567"/>
      <c r="P111" s="563" t="s">
        <v>40</v>
      </c>
      <c r="Q111" s="564"/>
      <c r="R111" s="564"/>
      <c r="S111" s="564"/>
      <c r="T111" s="564"/>
      <c r="U111" s="564"/>
      <c r="V111" s="565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558" t="s">
        <v>82</v>
      </c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58"/>
      <c r="P112" s="558"/>
      <c r="Q112" s="558"/>
      <c r="R112" s="558"/>
      <c r="S112" s="558"/>
      <c r="T112" s="558"/>
      <c r="U112" s="558"/>
      <c r="V112" s="558"/>
      <c r="W112" s="558"/>
      <c r="X112" s="558"/>
      <c r="Y112" s="558"/>
      <c r="Z112" s="558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559">
        <v>4607091385168</v>
      </c>
      <c r="E113" s="559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1"/>
      <c r="R113" s="561"/>
      <c r="S113" s="561"/>
      <c r="T113" s="56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559">
        <v>4607091383256</v>
      </c>
      <c r="E114" s="559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7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1"/>
      <c r="R114" s="561"/>
      <c r="S114" s="561"/>
      <c r="T114" s="56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559">
        <v>4607091385748</v>
      </c>
      <c r="E115" s="559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1"/>
      <c r="R115" s="561"/>
      <c r="S115" s="561"/>
      <c r="T115" s="56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559">
        <v>4680115884533</v>
      </c>
      <c r="E116" s="559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7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1"/>
      <c r="R116" s="561"/>
      <c r="S116" s="561"/>
      <c r="T116" s="56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66"/>
      <c r="B117" s="566"/>
      <c r="C117" s="566"/>
      <c r="D117" s="566"/>
      <c r="E117" s="566"/>
      <c r="F117" s="566"/>
      <c r="G117" s="566"/>
      <c r="H117" s="566"/>
      <c r="I117" s="566"/>
      <c r="J117" s="566"/>
      <c r="K117" s="566"/>
      <c r="L117" s="566"/>
      <c r="M117" s="566"/>
      <c r="N117" s="566"/>
      <c r="O117" s="567"/>
      <c r="P117" s="563" t="s">
        <v>40</v>
      </c>
      <c r="Q117" s="564"/>
      <c r="R117" s="564"/>
      <c r="S117" s="564"/>
      <c r="T117" s="564"/>
      <c r="U117" s="564"/>
      <c r="V117" s="565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566"/>
      <c r="B118" s="566"/>
      <c r="C118" s="566"/>
      <c r="D118" s="566"/>
      <c r="E118" s="566"/>
      <c r="F118" s="566"/>
      <c r="G118" s="566"/>
      <c r="H118" s="566"/>
      <c r="I118" s="566"/>
      <c r="J118" s="566"/>
      <c r="K118" s="566"/>
      <c r="L118" s="566"/>
      <c r="M118" s="566"/>
      <c r="N118" s="566"/>
      <c r="O118" s="567"/>
      <c r="P118" s="563" t="s">
        <v>40</v>
      </c>
      <c r="Q118" s="564"/>
      <c r="R118" s="564"/>
      <c r="S118" s="564"/>
      <c r="T118" s="564"/>
      <c r="U118" s="564"/>
      <c r="V118" s="565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558" t="s">
        <v>170</v>
      </c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8"/>
      <c r="P119" s="558"/>
      <c r="Q119" s="558"/>
      <c r="R119" s="558"/>
      <c r="S119" s="558"/>
      <c r="T119" s="558"/>
      <c r="U119" s="558"/>
      <c r="V119" s="558"/>
      <c r="W119" s="558"/>
      <c r="X119" s="558"/>
      <c r="Y119" s="558"/>
      <c r="Z119" s="558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559">
        <v>4680115880238</v>
      </c>
      <c r="E120" s="559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7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1"/>
      <c r="R120" s="561"/>
      <c r="S120" s="561"/>
      <c r="T120" s="56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66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3" t="s">
        <v>40</v>
      </c>
      <c r="Q121" s="564"/>
      <c r="R121" s="564"/>
      <c r="S121" s="564"/>
      <c r="T121" s="564"/>
      <c r="U121" s="564"/>
      <c r="V121" s="565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3" t="s">
        <v>40</v>
      </c>
      <c r="Q122" s="564"/>
      <c r="R122" s="564"/>
      <c r="S122" s="564"/>
      <c r="T122" s="564"/>
      <c r="U122" s="564"/>
      <c r="V122" s="565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574" t="s">
        <v>227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65"/>
      <c r="AB123" s="65"/>
      <c r="AC123" s="79"/>
    </row>
    <row r="124" spans="1:68" ht="14.25" customHeight="1" x14ac:dyDescent="0.25">
      <c r="A124" s="558" t="s">
        <v>108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559">
        <v>4680115882577</v>
      </c>
      <c r="E125" s="559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7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1"/>
      <c r="R125" s="561"/>
      <c r="S125" s="561"/>
      <c r="T125" s="562"/>
      <c r="U125" s="39" t="s">
        <v>45</v>
      </c>
      <c r="V125" s="39" t="s">
        <v>45</v>
      </c>
      <c r="W125" s="40" t="s">
        <v>0</v>
      </c>
      <c r="X125" s="58">
        <v>64</v>
      </c>
      <c r="Y125" s="55">
        <f>IFERROR(IF(X125="",0,CEILING((X125/$H125),1)*$H125),"")</f>
        <v>64</v>
      </c>
      <c r="Z125" s="41">
        <f>IFERROR(IF(Y125=0,"",ROUNDUP(Y125/H125,0)*0.00651),"")</f>
        <v>0.13020000000000001</v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67.599999999999994</v>
      </c>
      <c r="BN125" s="78">
        <f>IFERROR(Y125*I125/H125,"0")</f>
        <v>67.599999999999994</v>
      </c>
      <c r="BO125" s="78">
        <f>IFERROR(1/J125*(X125/H125),"0")</f>
        <v>0.1098901098901099</v>
      </c>
      <c r="BP125" s="78">
        <f>IFERROR(1/J125*(Y125/H125),"0")</f>
        <v>0.1098901098901099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559">
        <v>4680115882577</v>
      </c>
      <c r="E126" s="559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7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1"/>
      <c r="R126" s="561"/>
      <c r="S126" s="561"/>
      <c r="T126" s="56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3" t="s">
        <v>40</v>
      </c>
      <c r="Q127" s="564"/>
      <c r="R127" s="564"/>
      <c r="S127" s="564"/>
      <c r="T127" s="564"/>
      <c r="U127" s="564"/>
      <c r="V127" s="565"/>
      <c r="W127" s="42" t="s">
        <v>39</v>
      </c>
      <c r="X127" s="43">
        <f>IFERROR(X125/H125,"0")+IFERROR(X126/H126,"0")</f>
        <v>20</v>
      </c>
      <c r="Y127" s="43">
        <f>IFERROR(Y125/H125,"0")+IFERROR(Y126/H126,"0")</f>
        <v>20</v>
      </c>
      <c r="Z127" s="43">
        <f>IFERROR(IF(Z125="",0,Z125),"0")+IFERROR(IF(Z126="",0,Z126),"0")</f>
        <v>0.13020000000000001</v>
      </c>
      <c r="AA127" s="67"/>
      <c r="AB127" s="67"/>
      <c r="AC127" s="67"/>
    </row>
    <row r="128" spans="1:68" x14ac:dyDescent="0.2">
      <c r="A128" s="566"/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7"/>
      <c r="P128" s="563" t="s">
        <v>40</v>
      </c>
      <c r="Q128" s="564"/>
      <c r="R128" s="564"/>
      <c r="S128" s="564"/>
      <c r="T128" s="564"/>
      <c r="U128" s="564"/>
      <c r="V128" s="565"/>
      <c r="W128" s="42" t="s">
        <v>0</v>
      </c>
      <c r="X128" s="43">
        <f>IFERROR(SUM(X125:X126),"0")</f>
        <v>64</v>
      </c>
      <c r="Y128" s="43">
        <f>IFERROR(SUM(Y125:Y126),"0")</f>
        <v>64</v>
      </c>
      <c r="Z128" s="42"/>
      <c r="AA128" s="67"/>
      <c r="AB128" s="67"/>
      <c r="AC128" s="67"/>
    </row>
    <row r="129" spans="1:68" ht="14.25" customHeight="1" x14ac:dyDescent="0.25">
      <c r="A129" s="558" t="s">
        <v>76</v>
      </c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58"/>
      <c r="P129" s="558"/>
      <c r="Q129" s="558"/>
      <c r="R129" s="558"/>
      <c r="S129" s="558"/>
      <c r="T129" s="558"/>
      <c r="U129" s="558"/>
      <c r="V129" s="558"/>
      <c r="W129" s="558"/>
      <c r="X129" s="558"/>
      <c r="Y129" s="558"/>
      <c r="Z129" s="558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559">
        <v>4680115883444</v>
      </c>
      <c r="E130" s="559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1"/>
      <c r="R130" s="561"/>
      <c r="S130" s="561"/>
      <c r="T130" s="562"/>
      <c r="U130" s="39" t="s">
        <v>45</v>
      </c>
      <c r="V130" s="39" t="s">
        <v>45</v>
      </c>
      <c r="W130" s="40" t="s">
        <v>0</v>
      </c>
      <c r="X130" s="58">
        <v>50</v>
      </c>
      <c r="Y130" s="55">
        <f>IFERROR(IF(X130="",0,CEILING((X130/$H130),1)*$H130),"")</f>
        <v>50.4</v>
      </c>
      <c r="Z130" s="41">
        <f>IFERROR(IF(Y130=0,"",ROUNDUP(Y130/H130,0)*0.00651),"")</f>
        <v>0.11718000000000001</v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54.785714285714292</v>
      </c>
      <c r="BN130" s="78">
        <f>IFERROR(Y130*I130/H130,"0")</f>
        <v>55.223999999999997</v>
      </c>
      <c r="BO130" s="78">
        <f>IFERROR(1/J130*(X130/H130),"0")</f>
        <v>9.8116169544740978E-2</v>
      </c>
      <c r="BP130" s="78">
        <f>IFERROR(1/J130*(Y130/H130),"0")</f>
        <v>9.8901098901098911E-2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559">
        <v>4680115883444</v>
      </c>
      <c r="E131" s="559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75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1"/>
      <c r="R131" s="561"/>
      <c r="S131" s="561"/>
      <c r="T131" s="56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66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3" t="s">
        <v>40</v>
      </c>
      <c r="Q132" s="564"/>
      <c r="R132" s="564"/>
      <c r="S132" s="564"/>
      <c r="T132" s="564"/>
      <c r="U132" s="564"/>
      <c r="V132" s="565"/>
      <c r="W132" s="42" t="s">
        <v>39</v>
      </c>
      <c r="X132" s="43">
        <f>IFERROR(X130/H130,"0")+IFERROR(X131/H131,"0")</f>
        <v>17.857142857142858</v>
      </c>
      <c r="Y132" s="43">
        <f>IFERROR(Y130/H130,"0")+IFERROR(Y131/H131,"0")</f>
        <v>18</v>
      </c>
      <c r="Z132" s="43">
        <f>IFERROR(IF(Z130="",0,Z130),"0")+IFERROR(IF(Z131="",0,Z131),"0")</f>
        <v>0.11718000000000001</v>
      </c>
      <c r="AA132" s="67"/>
      <c r="AB132" s="67"/>
      <c r="AC132" s="67"/>
    </row>
    <row r="133" spans="1:68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3" t="s">
        <v>40</v>
      </c>
      <c r="Q133" s="564"/>
      <c r="R133" s="564"/>
      <c r="S133" s="564"/>
      <c r="T133" s="564"/>
      <c r="U133" s="564"/>
      <c r="V133" s="565"/>
      <c r="W133" s="42" t="s">
        <v>0</v>
      </c>
      <c r="X133" s="43">
        <f>IFERROR(SUM(X130:X131),"0")</f>
        <v>50</v>
      </c>
      <c r="Y133" s="43">
        <f>IFERROR(SUM(Y130:Y131),"0")</f>
        <v>50.4</v>
      </c>
      <c r="Z133" s="42"/>
      <c r="AA133" s="67"/>
      <c r="AB133" s="67"/>
      <c r="AC133" s="67"/>
    </row>
    <row r="134" spans="1:68" ht="14.25" customHeight="1" x14ac:dyDescent="0.25">
      <c r="A134" s="558" t="s">
        <v>82</v>
      </c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559">
        <v>4680115882584</v>
      </c>
      <c r="E135" s="559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7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1"/>
      <c r="R135" s="561"/>
      <c r="S135" s="561"/>
      <c r="T135" s="562"/>
      <c r="U135" s="39" t="s">
        <v>45</v>
      </c>
      <c r="V135" s="39" t="s">
        <v>45</v>
      </c>
      <c r="W135" s="40" t="s">
        <v>0</v>
      </c>
      <c r="X135" s="58">
        <v>13</v>
      </c>
      <c r="Y135" s="55">
        <f>IFERROR(IF(X135="",0,CEILING((X135/$H135),1)*$H135),"")</f>
        <v>13.200000000000001</v>
      </c>
      <c r="Z135" s="41">
        <f>IFERROR(IF(Y135=0,"",ROUNDUP(Y135/H135,0)*0.00651),"")</f>
        <v>3.2550000000000003E-2</v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14.31969696969697</v>
      </c>
      <c r="BN135" s="78">
        <f>IFERROR(Y135*I135/H135,"0")</f>
        <v>14.540000000000001</v>
      </c>
      <c r="BO135" s="78">
        <f>IFERROR(1/J135*(X135/H135),"0")</f>
        <v>2.7056277056277056E-2</v>
      </c>
      <c r="BP135" s="78">
        <f>IFERROR(1/J135*(Y135/H135),"0")</f>
        <v>2.7472527472527476E-2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559">
        <v>4680115882584</v>
      </c>
      <c r="E136" s="559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7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1"/>
      <c r="R136" s="561"/>
      <c r="S136" s="561"/>
      <c r="T136" s="56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66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3" t="s">
        <v>40</v>
      </c>
      <c r="Q137" s="564"/>
      <c r="R137" s="564"/>
      <c r="S137" s="564"/>
      <c r="T137" s="564"/>
      <c r="U137" s="564"/>
      <c r="V137" s="565"/>
      <c r="W137" s="42" t="s">
        <v>39</v>
      </c>
      <c r="X137" s="43">
        <f>IFERROR(X135/H135,"0")+IFERROR(X136/H136,"0")</f>
        <v>4.9242424242424239</v>
      </c>
      <c r="Y137" s="43">
        <f>IFERROR(Y135/H135,"0")+IFERROR(Y136/H136,"0")</f>
        <v>5</v>
      </c>
      <c r="Z137" s="43">
        <f>IFERROR(IF(Z135="",0,Z135),"0")+IFERROR(IF(Z136="",0,Z136),"0")</f>
        <v>3.2550000000000003E-2</v>
      </c>
      <c r="AA137" s="67"/>
      <c r="AB137" s="67"/>
      <c r="AC137" s="67"/>
    </row>
    <row r="138" spans="1:68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3" t="s">
        <v>40</v>
      </c>
      <c r="Q138" s="564"/>
      <c r="R138" s="564"/>
      <c r="S138" s="564"/>
      <c r="T138" s="564"/>
      <c r="U138" s="564"/>
      <c r="V138" s="565"/>
      <c r="W138" s="42" t="s">
        <v>0</v>
      </c>
      <c r="X138" s="43">
        <f>IFERROR(SUM(X135:X136),"0")</f>
        <v>13</v>
      </c>
      <c r="Y138" s="43">
        <f>IFERROR(SUM(Y135:Y136),"0")</f>
        <v>13.200000000000001</v>
      </c>
      <c r="Z138" s="42"/>
      <c r="AA138" s="67"/>
      <c r="AB138" s="67"/>
      <c r="AC138" s="67"/>
    </row>
    <row r="139" spans="1:68" ht="16.5" customHeight="1" x14ac:dyDescent="0.25">
      <c r="A139" s="574" t="s">
        <v>106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65"/>
      <c r="AB139" s="65"/>
      <c r="AC139" s="79"/>
    </row>
    <row r="140" spans="1:68" ht="14.25" customHeight="1" x14ac:dyDescent="0.25">
      <c r="A140" s="558" t="s">
        <v>108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559">
        <v>4607091384604</v>
      </c>
      <c r="E141" s="559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1"/>
      <c r="R141" s="561"/>
      <c r="S141" s="561"/>
      <c r="T141" s="56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559">
        <v>4680115886810</v>
      </c>
      <c r="E142" s="559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750" t="s">
        <v>244</v>
      </c>
      <c r="Q142" s="561"/>
      <c r="R142" s="561"/>
      <c r="S142" s="561"/>
      <c r="T142" s="56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3" t="s">
        <v>40</v>
      </c>
      <c r="Q143" s="564"/>
      <c r="R143" s="564"/>
      <c r="S143" s="564"/>
      <c r="T143" s="564"/>
      <c r="U143" s="564"/>
      <c r="V143" s="565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566"/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7"/>
      <c r="P144" s="563" t="s">
        <v>40</v>
      </c>
      <c r="Q144" s="564"/>
      <c r="R144" s="564"/>
      <c r="S144" s="564"/>
      <c r="T144" s="564"/>
      <c r="U144" s="564"/>
      <c r="V144" s="565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558" t="s">
        <v>76</v>
      </c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8"/>
      <c r="P145" s="558"/>
      <c r="Q145" s="558"/>
      <c r="R145" s="558"/>
      <c r="S145" s="558"/>
      <c r="T145" s="558"/>
      <c r="U145" s="558"/>
      <c r="V145" s="558"/>
      <c r="W145" s="558"/>
      <c r="X145" s="558"/>
      <c r="Y145" s="558"/>
      <c r="Z145" s="558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559">
        <v>4607091387667</v>
      </c>
      <c r="E146" s="559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7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1"/>
      <c r="R146" s="561"/>
      <c r="S146" s="561"/>
      <c r="T146" s="56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559">
        <v>4607091387636</v>
      </c>
      <c r="E147" s="559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1"/>
      <c r="R147" s="561"/>
      <c r="S147" s="561"/>
      <c r="T147" s="56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559">
        <v>4607091382426</v>
      </c>
      <c r="E148" s="55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7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1"/>
      <c r="R148" s="561"/>
      <c r="S148" s="561"/>
      <c r="T148" s="56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66"/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7"/>
      <c r="P149" s="563" t="s">
        <v>40</v>
      </c>
      <c r="Q149" s="564"/>
      <c r="R149" s="564"/>
      <c r="S149" s="564"/>
      <c r="T149" s="564"/>
      <c r="U149" s="564"/>
      <c r="V149" s="565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566"/>
      <c r="B150" s="566"/>
      <c r="C150" s="566"/>
      <c r="D150" s="566"/>
      <c r="E150" s="566"/>
      <c r="F150" s="566"/>
      <c r="G150" s="566"/>
      <c r="H150" s="566"/>
      <c r="I150" s="566"/>
      <c r="J150" s="566"/>
      <c r="K150" s="566"/>
      <c r="L150" s="566"/>
      <c r="M150" s="566"/>
      <c r="N150" s="566"/>
      <c r="O150" s="567"/>
      <c r="P150" s="563" t="s">
        <v>40</v>
      </c>
      <c r="Q150" s="564"/>
      <c r="R150" s="564"/>
      <c r="S150" s="564"/>
      <c r="T150" s="564"/>
      <c r="U150" s="564"/>
      <c r="V150" s="565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582" t="s">
        <v>255</v>
      </c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582"/>
      <c r="P151" s="582"/>
      <c r="Q151" s="582"/>
      <c r="R151" s="582"/>
      <c r="S151" s="582"/>
      <c r="T151" s="582"/>
      <c r="U151" s="582"/>
      <c r="V151" s="582"/>
      <c r="W151" s="582"/>
      <c r="X151" s="582"/>
      <c r="Y151" s="582"/>
      <c r="Z151" s="582"/>
      <c r="AA151" s="54"/>
      <c r="AB151" s="54"/>
      <c r="AC151" s="54"/>
    </row>
    <row r="152" spans="1:68" ht="16.5" customHeight="1" x14ac:dyDescent="0.25">
      <c r="A152" s="574" t="s">
        <v>256</v>
      </c>
      <c r="B152" s="574"/>
      <c r="C152" s="574"/>
      <c r="D152" s="574"/>
      <c r="E152" s="574"/>
      <c r="F152" s="574"/>
      <c r="G152" s="574"/>
      <c r="H152" s="574"/>
      <c r="I152" s="574"/>
      <c r="J152" s="574"/>
      <c r="K152" s="574"/>
      <c r="L152" s="574"/>
      <c r="M152" s="574"/>
      <c r="N152" s="574"/>
      <c r="O152" s="574"/>
      <c r="P152" s="574"/>
      <c r="Q152" s="574"/>
      <c r="R152" s="574"/>
      <c r="S152" s="574"/>
      <c r="T152" s="574"/>
      <c r="U152" s="574"/>
      <c r="V152" s="574"/>
      <c r="W152" s="574"/>
      <c r="X152" s="574"/>
      <c r="Y152" s="574"/>
      <c r="Z152" s="574"/>
      <c r="AA152" s="65"/>
      <c r="AB152" s="65"/>
      <c r="AC152" s="79"/>
    </row>
    <row r="153" spans="1:68" ht="14.25" customHeight="1" x14ac:dyDescent="0.25">
      <c r="A153" s="558" t="s">
        <v>140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66"/>
      <c r="AB153" s="66"/>
      <c r="AC153" s="80"/>
    </row>
    <row r="154" spans="1:68" ht="27" customHeight="1" x14ac:dyDescent="0.25">
      <c r="A154" s="63" t="s">
        <v>257</v>
      </c>
      <c r="B154" s="63" t="s">
        <v>258</v>
      </c>
      <c r="C154" s="36">
        <v>4301020323</v>
      </c>
      <c r="D154" s="559">
        <v>4680115886223</v>
      </c>
      <c r="E154" s="559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1"/>
      <c r="R154" s="561"/>
      <c r="S154" s="561"/>
      <c r="T154" s="56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66"/>
      <c r="B155" s="566"/>
      <c r="C155" s="566"/>
      <c r="D155" s="566"/>
      <c r="E155" s="566"/>
      <c r="F155" s="566"/>
      <c r="G155" s="566"/>
      <c r="H155" s="566"/>
      <c r="I155" s="566"/>
      <c r="J155" s="566"/>
      <c r="K155" s="566"/>
      <c r="L155" s="566"/>
      <c r="M155" s="566"/>
      <c r="N155" s="566"/>
      <c r="O155" s="567"/>
      <c r="P155" s="563" t="s">
        <v>40</v>
      </c>
      <c r="Q155" s="564"/>
      <c r="R155" s="564"/>
      <c r="S155" s="564"/>
      <c r="T155" s="564"/>
      <c r="U155" s="564"/>
      <c r="V155" s="565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66"/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7"/>
      <c r="P156" s="563" t="s">
        <v>40</v>
      </c>
      <c r="Q156" s="564"/>
      <c r="R156" s="564"/>
      <c r="S156" s="564"/>
      <c r="T156" s="564"/>
      <c r="U156" s="564"/>
      <c r="V156" s="565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58" t="s">
        <v>76</v>
      </c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8"/>
      <c r="P157" s="558"/>
      <c r="Q157" s="558"/>
      <c r="R157" s="558"/>
      <c r="S157" s="558"/>
      <c r="T157" s="558"/>
      <c r="U157" s="558"/>
      <c r="V157" s="558"/>
      <c r="W157" s="558"/>
      <c r="X157" s="558"/>
      <c r="Y157" s="558"/>
      <c r="Z157" s="558"/>
      <c r="AA157" s="66"/>
      <c r="AB157" s="66"/>
      <c r="AC157" s="80"/>
    </row>
    <row r="158" spans="1:68" ht="27" customHeight="1" x14ac:dyDescent="0.25">
      <c r="A158" s="63" t="s">
        <v>260</v>
      </c>
      <c r="B158" s="63" t="s">
        <v>261</v>
      </c>
      <c r="C158" s="36">
        <v>4301031191</v>
      </c>
      <c r="D158" s="559">
        <v>4680115880993</v>
      </c>
      <c r="E158" s="559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1"/>
      <c r="R158" s="561"/>
      <c r="S158" s="561"/>
      <c r="T158" s="562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263</v>
      </c>
      <c r="B159" s="63" t="s">
        <v>264</v>
      </c>
      <c r="C159" s="36">
        <v>4301031204</v>
      </c>
      <c r="D159" s="559">
        <v>4680115881761</v>
      </c>
      <c r="E159" s="559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7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1"/>
      <c r="R159" s="561"/>
      <c r="S159" s="561"/>
      <c r="T159" s="562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559">
        <v>4680115881563</v>
      </c>
      <c r="E160" s="559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7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1"/>
      <c r="R160" s="561"/>
      <c r="S160" s="561"/>
      <c r="T160" s="562"/>
      <c r="U160" s="39" t="s">
        <v>45</v>
      </c>
      <c r="V160" s="39" t="s">
        <v>45</v>
      </c>
      <c r="W160" s="40" t="s">
        <v>0</v>
      </c>
      <c r="X160" s="58">
        <v>100</v>
      </c>
      <c r="Y160" s="55">
        <f t="shared" si="5"/>
        <v>100.80000000000001</v>
      </c>
      <c r="Z160" s="41">
        <f>IFERROR(IF(Y160=0,"",ROUNDUP(Y160/H160,0)*0.00902),"")</f>
        <v>0.21648000000000001</v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105</v>
      </c>
      <c r="BN160" s="78">
        <f t="shared" si="7"/>
        <v>105.84000000000002</v>
      </c>
      <c r="BO160" s="78">
        <f t="shared" si="8"/>
        <v>0.18037518037518038</v>
      </c>
      <c r="BP160" s="78">
        <f t="shared" si="9"/>
        <v>0.18181818181818182</v>
      </c>
    </row>
    <row r="161" spans="1:68" ht="27" customHeight="1" x14ac:dyDescent="0.25">
      <c r="A161" s="63" t="s">
        <v>269</v>
      </c>
      <c r="B161" s="63" t="s">
        <v>270</v>
      </c>
      <c r="C161" s="36">
        <v>4301031199</v>
      </c>
      <c r="D161" s="559">
        <v>4680115880986</v>
      </c>
      <c r="E161" s="559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1"/>
      <c r="R161" s="561"/>
      <c r="S161" s="561"/>
      <c r="T161" s="56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271</v>
      </c>
      <c r="B162" s="63" t="s">
        <v>272</v>
      </c>
      <c r="C162" s="36">
        <v>4301031205</v>
      </c>
      <c r="D162" s="559">
        <v>4680115881785</v>
      </c>
      <c r="E162" s="559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1"/>
      <c r="R162" s="561"/>
      <c r="S162" s="561"/>
      <c r="T162" s="56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4301031399</v>
      </c>
      <c r="D163" s="559">
        <v>4680115886537</v>
      </c>
      <c r="E163" s="559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1"/>
      <c r="R163" s="561"/>
      <c r="S163" s="561"/>
      <c r="T163" s="56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276</v>
      </c>
      <c r="B164" s="63" t="s">
        <v>277</v>
      </c>
      <c r="C164" s="36">
        <v>4301031202</v>
      </c>
      <c r="D164" s="559">
        <v>4680115881679</v>
      </c>
      <c r="E164" s="559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1"/>
      <c r="R164" s="561"/>
      <c r="S164" s="561"/>
      <c r="T164" s="56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4301031158</v>
      </c>
      <c r="D165" s="559">
        <v>4680115880191</v>
      </c>
      <c r="E165" s="559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1"/>
      <c r="R165" s="561"/>
      <c r="S165" s="561"/>
      <c r="T165" s="56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4301031245</v>
      </c>
      <c r="D166" s="559">
        <v>4680115883963</v>
      </c>
      <c r="E166" s="559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1"/>
      <c r="R166" s="561"/>
      <c r="S166" s="561"/>
      <c r="T166" s="56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566"/>
      <c r="B167" s="566"/>
      <c r="C167" s="566"/>
      <c r="D167" s="566"/>
      <c r="E167" s="566"/>
      <c r="F167" s="566"/>
      <c r="G167" s="566"/>
      <c r="H167" s="566"/>
      <c r="I167" s="566"/>
      <c r="J167" s="566"/>
      <c r="K167" s="566"/>
      <c r="L167" s="566"/>
      <c r="M167" s="566"/>
      <c r="N167" s="566"/>
      <c r="O167" s="567"/>
      <c r="P167" s="563" t="s">
        <v>40</v>
      </c>
      <c r="Q167" s="564"/>
      <c r="R167" s="564"/>
      <c r="S167" s="564"/>
      <c r="T167" s="564"/>
      <c r="U167" s="564"/>
      <c r="V167" s="565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23.80952380952381</v>
      </c>
      <c r="Y167" s="43">
        <f>IFERROR(Y158/H158,"0")+IFERROR(Y159/H159,"0")+IFERROR(Y160/H160,"0")+IFERROR(Y161/H161,"0")+IFERROR(Y162/H162,"0")+IFERROR(Y163/H163,"0")+IFERROR(Y164/H164,"0")+IFERROR(Y165/H165,"0")+IFERROR(Y166/H166,"0")</f>
        <v>24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0.21648000000000001</v>
      </c>
      <c r="AA167" s="67"/>
      <c r="AB167" s="67"/>
      <c r="AC167" s="67"/>
    </row>
    <row r="168" spans="1:68" x14ac:dyDescent="0.2">
      <c r="A168" s="566"/>
      <c r="B168" s="566"/>
      <c r="C168" s="566"/>
      <c r="D168" s="566"/>
      <c r="E168" s="566"/>
      <c r="F168" s="566"/>
      <c r="G168" s="566"/>
      <c r="H168" s="566"/>
      <c r="I168" s="566"/>
      <c r="J168" s="566"/>
      <c r="K168" s="566"/>
      <c r="L168" s="566"/>
      <c r="M168" s="566"/>
      <c r="N168" s="566"/>
      <c r="O168" s="567"/>
      <c r="P168" s="563" t="s">
        <v>40</v>
      </c>
      <c r="Q168" s="564"/>
      <c r="R168" s="564"/>
      <c r="S168" s="564"/>
      <c r="T168" s="564"/>
      <c r="U168" s="564"/>
      <c r="V168" s="565"/>
      <c r="W168" s="42" t="s">
        <v>0</v>
      </c>
      <c r="X168" s="43">
        <f>IFERROR(SUM(X158:X166),"0")</f>
        <v>100</v>
      </c>
      <c r="Y168" s="43">
        <f>IFERROR(SUM(Y158:Y166),"0")</f>
        <v>100.80000000000001</v>
      </c>
      <c r="Z168" s="42"/>
      <c r="AA168" s="67"/>
      <c r="AB168" s="67"/>
      <c r="AC168" s="67"/>
    </row>
    <row r="169" spans="1:68" ht="14.25" customHeight="1" x14ac:dyDescent="0.25">
      <c r="A169" s="558" t="s">
        <v>100</v>
      </c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58"/>
      <c r="P169" s="558"/>
      <c r="Q169" s="558"/>
      <c r="R169" s="558"/>
      <c r="S169" s="558"/>
      <c r="T169" s="558"/>
      <c r="U169" s="558"/>
      <c r="V169" s="558"/>
      <c r="W169" s="558"/>
      <c r="X169" s="558"/>
      <c r="Y169" s="558"/>
      <c r="Z169" s="558"/>
      <c r="AA169" s="66"/>
      <c r="AB169" s="66"/>
      <c r="AC169" s="80"/>
    </row>
    <row r="170" spans="1:68" ht="27" customHeight="1" x14ac:dyDescent="0.25">
      <c r="A170" s="63" t="s">
        <v>283</v>
      </c>
      <c r="B170" s="63" t="s">
        <v>284</v>
      </c>
      <c r="C170" s="36">
        <v>4301032053</v>
      </c>
      <c r="D170" s="559">
        <v>4680115886780</v>
      </c>
      <c r="E170" s="559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3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1"/>
      <c r="R170" s="561"/>
      <c r="S170" s="561"/>
      <c r="T170" s="56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4301032051</v>
      </c>
      <c r="D171" s="559">
        <v>4680115886742</v>
      </c>
      <c r="E171" s="559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1"/>
      <c r="R171" s="561"/>
      <c r="S171" s="561"/>
      <c r="T171" s="56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4301032052</v>
      </c>
      <c r="D172" s="559">
        <v>4680115886766</v>
      </c>
      <c r="E172" s="55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3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1"/>
      <c r="R172" s="561"/>
      <c r="S172" s="561"/>
      <c r="T172" s="56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66"/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7"/>
      <c r="P173" s="563" t="s">
        <v>40</v>
      </c>
      <c r="Q173" s="564"/>
      <c r="R173" s="564"/>
      <c r="S173" s="564"/>
      <c r="T173" s="564"/>
      <c r="U173" s="564"/>
      <c r="V173" s="565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66"/>
      <c r="B174" s="566"/>
      <c r="C174" s="566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7"/>
      <c r="P174" s="563" t="s">
        <v>40</v>
      </c>
      <c r="Q174" s="564"/>
      <c r="R174" s="564"/>
      <c r="S174" s="564"/>
      <c r="T174" s="564"/>
      <c r="U174" s="564"/>
      <c r="V174" s="565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58" t="s">
        <v>293</v>
      </c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58"/>
      <c r="P175" s="558"/>
      <c r="Q175" s="558"/>
      <c r="R175" s="558"/>
      <c r="S175" s="558"/>
      <c r="T175" s="558"/>
      <c r="U175" s="558"/>
      <c r="V175" s="558"/>
      <c r="W175" s="558"/>
      <c r="X175" s="558"/>
      <c r="Y175" s="558"/>
      <c r="Z175" s="558"/>
      <c r="AA175" s="66"/>
      <c r="AB175" s="66"/>
      <c r="AC175" s="80"/>
    </row>
    <row r="176" spans="1:68" ht="27" customHeight="1" x14ac:dyDescent="0.25">
      <c r="A176" s="63" t="s">
        <v>294</v>
      </c>
      <c r="B176" s="63" t="s">
        <v>295</v>
      </c>
      <c r="C176" s="36">
        <v>4301170013</v>
      </c>
      <c r="D176" s="559">
        <v>4680115886797</v>
      </c>
      <c r="E176" s="55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1"/>
      <c r="R176" s="561"/>
      <c r="S176" s="561"/>
      <c r="T176" s="56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66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3" t="s">
        <v>40</v>
      </c>
      <c r="Q177" s="564"/>
      <c r="R177" s="564"/>
      <c r="S177" s="564"/>
      <c r="T177" s="564"/>
      <c r="U177" s="564"/>
      <c r="V177" s="565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3" t="s">
        <v>40</v>
      </c>
      <c r="Q178" s="564"/>
      <c r="R178" s="564"/>
      <c r="S178" s="564"/>
      <c r="T178" s="564"/>
      <c r="U178" s="564"/>
      <c r="V178" s="565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74" t="s">
        <v>296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65"/>
      <c r="AB179" s="65"/>
      <c r="AC179" s="79"/>
    </row>
    <row r="180" spans="1:68" ht="14.25" customHeight="1" x14ac:dyDescent="0.25">
      <c r="A180" s="558" t="s">
        <v>108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66"/>
      <c r="AB180" s="66"/>
      <c r="AC180" s="80"/>
    </row>
    <row r="181" spans="1:68" ht="16.5" customHeight="1" x14ac:dyDescent="0.25">
      <c r="A181" s="63" t="s">
        <v>297</v>
      </c>
      <c r="B181" s="63" t="s">
        <v>298</v>
      </c>
      <c r="C181" s="36">
        <v>4301011450</v>
      </c>
      <c r="D181" s="559">
        <v>4680115881402</v>
      </c>
      <c r="E181" s="559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1"/>
      <c r="R181" s="561"/>
      <c r="S181" s="561"/>
      <c r="T181" s="562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4301011768</v>
      </c>
      <c r="D182" s="559">
        <v>4680115881396</v>
      </c>
      <c r="E182" s="559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1"/>
      <c r="R182" s="561"/>
      <c r="S182" s="561"/>
      <c r="T182" s="56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66"/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7"/>
      <c r="P183" s="563" t="s">
        <v>40</v>
      </c>
      <c r="Q183" s="564"/>
      <c r="R183" s="564"/>
      <c r="S183" s="564"/>
      <c r="T183" s="564"/>
      <c r="U183" s="564"/>
      <c r="V183" s="565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66"/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7"/>
      <c r="P184" s="563" t="s">
        <v>40</v>
      </c>
      <c r="Q184" s="564"/>
      <c r="R184" s="564"/>
      <c r="S184" s="564"/>
      <c r="T184" s="564"/>
      <c r="U184" s="564"/>
      <c r="V184" s="565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58" t="s">
        <v>140</v>
      </c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8"/>
      <c r="P185" s="558"/>
      <c r="Q185" s="558"/>
      <c r="R185" s="558"/>
      <c r="S185" s="558"/>
      <c r="T185" s="558"/>
      <c r="U185" s="558"/>
      <c r="V185" s="558"/>
      <c r="W185" s="558"/>
      <c r="X185" s="558"/>
      <c r="Y185" s="558"/>
      <c r="Z185" s="558"/>
      <c r="AA185" s="66"/>
      <c r="AB185" s="66"/>
      <c r="AC185" s="80"/>
    </row>
    <row r="186" spans="1:68" ht="16.5" customHeight="1" x14ac:dyDescent="0.25">
      <c r="A186" s="63" t="s">
        <v>302</v>
      </c>
      <c r="B186" s="63" t="s">
        <v>303</v>
      </c>
      <c r="C186" s="36">
        <v>4301020261</v>
      </c>
      <c r="D186" s="559">
        <v>4680115882935</v>
      </c>
      <c r="E186" s="559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1"/>
      <c r="R186" s="561"/>
      <c r="S186" s="561"/>
      <c r="T186" s="56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305</v>
      </c>
      <c r="B187" s="63" t="s">
        <v>306</v>
      </c>
      <c r="C187" s="36">
        <v>4301020220</v>
      </c>
      <c r="D187" s="559">
        <v>4680115880764</v>
      </c>
      <c r="E187" s="559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1"/>
      <c r="R187" s="561"/>
      <c r="S187" s="561"/>
      <c r="T187" s="56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3" t="s">
        <v>40</v>
      </c>
      <c r="Q188" s="564"/>
      <c r="R188" s="564"/>
      <c r="S188" s="564"/>
      <c r="T188" s="564"/>
      <c r="U188" s="564"/>
      <c r="V188" s="565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66"/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7"/>
      <c r="P189" s="563" t="s">
        <v>40</v>
      </c>
      <c r="Q189" s="564"/>
      <c r="R189" s="564"/>
      <c r="S189" s="564"/>
      <c r="T189" s="564"/>
      <c r="U189" s="564"/>
      <c r="V189" s="565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58" t="s">
        <v>76</v>
      </c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58"/>
      <c r="P190" s="558"/>
      <c r="Q190" s="558"/>
      <c r="R190" s="558"/>
      <c r="S190" s="558"/>
      <c r="T190" s="558"/>
      <c r="U190" s="558"/>
      <c r="V190" s="558"/>
      <c r="W190" s="558"/>
      <c r="X190" s="558"/>
      <c r="Y190" s="558"/>
      <c r="Z190" s="558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559">
        <v>4680115882683</v>
      </c>
      <c r="E191" s="559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1"/>
      <c r="R191" s="561"/>
      <c r="S191" s="561"/>
      <c r="T191" s="562"/>
      <c r="U191" s="39" t="s">
        <v>45</v>
      </c>
      <c r="V191" s="39" t="s">
        <v>45</v>
      </c>
      <c r="W191" s="40" t="s">
        <v>0</v>
      </c>
      <c r="X191" s="58">
        <v>380</v>
      </c>
      <c r="Y191" s="55">
        <f t="shared" ref="Y191:Y198" si="10">IFERROR(IF(X191="",0,CEILING((X191/$H191),1)*$H191),"")</f>
        <v>383.40000000000003</v>
      </c>
      <c r="Z191" s="41">
        <f>IFERROR(IF(Y191=0,"",ROUNDUP(Y191/H191,0)*0.00902),"")</f>
        <v>0.64041999999999999</v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394.77777777777777</v>
      </c>
      <c r="BN191" s="78">
        <f t="shared" ref="BN191:BN198" si="12">IFERROR(Y191*I191/H191,"0")</f>
        <v>398.31</v>
      </c>
      <c r="BO191" s="78">
        <f t="shared" ref="BO191:BO198" si="13">IFERROR(1/J191*(X191/H191),"0")</f>
        <v>0.53310886644219979</v>
      </c>
      <c r="BP191" s="78">
        <f t="shared" ref="BP191:BP198" si="14">IFERROR(1/J191*(Y191/H191),"0")</f>
        <v>0.53787878787878785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559">
        <v>4680115882690</v>
      </c>
      <c r="E192" s="559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1"/>
      <c r="R192" s="561"/>
      <c r="S192" s="561"/>
      <c r="T192" s="562"/>
      <c r="U192" s="39" t="s">
        <v>45</v>
      </c>
      <c r="V192" s="39" t="s">
        <v>45</v>
      </c>
      <c r="W192" s="40" t="s">
        <v>0</v>
      </c>
      <c r="X192" s="58">
        <v>200</v>
      </c>
      <c r="Y192" s="55">
        <f t="shared" si="10"/>
        <v>205.20000000000002</v>
      </c>
      <c r="Z192" s="41">
        <f>IFERROR(IF(Y192=0,"",ROUNDUP(Y192/H192,0)*0.00902),"")</f>
        <v>0.34276000000000001</v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207.77777777777777</v>
      </c>
      <c r="BN192" s="78">
        <f t="shared" si="12"/>
        <v>213.18000000000004</v>
      </c>
      <c r="BO192" s="78">
        <f t="shared" si="13"/>
        <v>0.28058361391694725</v>
      </c>
      <c r="BP192" s="78">
        <f t="shared" si="14"/>
        <v>0.2878787878787879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559">
        <v>4680115882669</v>
      </c>
      <c r="E193" s="55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1"/>
      <c r="R193" s="561"/>
      <c r="S193" s="561"/>
      <c r="T193" s="562"/>
      <c r="U193" s="39" t="s">
        <v>45</v>
      </c>
      <c r="V193" s="39" t="s">
        <v>45</v>
      </c>
      <c r="W193" s="40" t="s">
        <v>0</v>
      </c>
      <c r="X193" s="58">
        <v>370</v>
      </c>
      <c r="Y193" s="55">
        <f t="shared" si="10"/>
        <v>372.6</v>
      </c>
      <c r="Z193" s="41">
        <f>IFERROR(IF(Y193=0,"",ROUNDUP(Y193/H193,0)*0.00902),"")</f>
        <v>0.62238000000000004</v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384.38888888888891</v>
      </c>
      <c r="BN193" s="78">
        <f t="shared" si="12"/>
        <v>387.09</v>
      </c>
      <c r="BO193" s="78">
        <f t="shared" si="13"/>
        <v>0.51907968574635244</v>
      </c>
      <c r="BP193" s="78">
        <f t="shared" si="14"/>
        <v>0.52272727272727271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559">
        <v>4680115882676</v>
      </c>
      <c r="E194" s="55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1"/>
      <c r="R194" s="561"/>
      <c r="S194" s="561"/>
      <c r="T194" s="562"/>
      <c r="U194" s="39" t="s">
        <v>45</v>
      </c>
      <c r="V194" s="39" t="s">
        <v>45</v>
      </c>
      <c r="W194" s="40" t="s">
        <v>0</v>
      </c>
      <c r="X194" s="58">
        <v>570</v>
      </c>
      <c r="Y194" s="55">
        <f t="shared" si="10"/>
        <v>572.40000000000009</v>
      </c>
      <c r="Z194" s="41">
        <f>IFERROR(IF(Y194=0,"",ROUNDUP(Y194/H194,0)*0.00902),"")</f>
        <v>0.95612000000000008</v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592.16666666666663</v>
      </c>
      <c r="BN194" s="78">
        <f t="shared" si="12"/>
        <v>594.66000000000008</v>
      </c>
      <c r="BO194" s="78">
        <f t="shared" si="13"/>
        <v>0.79966329966329963</v>
      </c>
      <c r="BP194" s="78">
        <f t="shared" si="14"/>
        <v>0.80303030303030321</v>
      </c>
    </row>
    <row r="195" spans="1:68" ht="27" customHeight="1" x14ac:dyDescent="0.25">
      <c r="A195" s="63" t="s">
        <v>319</v>
      </c>
      <c r="B195" s="63" t="s">
        <v>320</v>
      </c>
      <c r="C195" s="36">
        <v>4301031223</v>
      </c>
      <c r="D195" s="559">
        <v>4680115884014</v>
      </c>
      <c r="E195" s="559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1"/>
      <c r="R195" s="561"/>
      <c r="S195" s="561"/>
      <c r="T195" s="5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4301031222</v>
      </c>
      <c r="D196" s="559">
        <v>4680115884007</v>
      </c>
      <c r="E196" s="559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1"/>
      <c r="R196" s="561"/>
      <c r="S196" s="561"/>
      <c r="T196" s="5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4301031229</v>
      </c>
      <c r="D197" s="559">
        <v>4680115884038</v>
      </c>
      <c r="E197" s="559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1"/>
      <c r="R197" s="561"/>
      <c r="S197" s="561"/>
      <c r="T197" s="5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4301031225</v>
      </c>
      <c r="D198" s="559">
        <v>4680115884021</v>
      </c>
      <c r="E198" s="55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1"/>
      <c r="R198" s="561"/>
      <c r="S198" s="561"/>
      <c r="T198" s="56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566"/>
      <c r="B199" s="566"/>
      <c r="C199" s="566"/>
      <c r="D199" s="566"/>
      <c r="E199" s="566"/>
      <c r="F199" s="566"/>
      <c r="G199" s="566"/>
      <c r="H199" s="566"/>
      <c r="I199" s="566"/>
      <c r="J199" s="566"/>
      <c r="K199" s="566"/>
      <c r="L199" s="566"/>
      <c r="M199" s="566"/>
      <c r="N199" s="566"/>
      <c r="O199" s="567"/>
      <c r="P199" s="563" t="s">
        <v>40</v>
      </c>
      <c r="Q199" s="564"/>
      <c r="R199" s="564"/>
      <c r="S199" s="564"/>
      <c r="T199" s="564"/>
      <c r="U199" s="564"/>
      <c r="V199" s="565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281.48148148148147</v>
      </c>
      <c r="Y199" s="43">
        <f>IFERROR(Y191/H191,"0")+IFERROR(Y192/H192,"0")+IFERROR(Y193/H193,"0")+IFERROR(Y194/H194,"0")+IFERROR(Y195/H195,"0")+IFERROR(Y196/H196,"0")+IFERROR(Y197/H197,"0")+IFERROR(Y198/H198,"0")</f>
        <v>284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2.56168</v>
      </c>
      <c r="AA199" s="67"/>
      <c r="AB199" s="67"/>
      <c r="AC199" s="67"/>
    </row>
    <row r="200" spans="1:68" x14ac:dyDescent="0.2">
      <c r="A200" s="566"/>
      <c r="B200" s="566"/>
      <c r="C200" s="566"/>
      <c r="D200" s="566"/>
      <c r="E200" s="566"/>
      <c r="F200" s="566"/>
      <c r="G200" s="566"/>
      <c r="H200" s="566"/>
      <c r="I200" s="566"/>
      <c r="J200" s="566"/>
      <c r="K200" s="566"/>
      <c r="L200" s="566"/>
      <c r="M200" s="566"/>
      <c r="N200" s="566"/>
      <c r="O200" s="567"/>
      <c r="P200" s="563" t="s">
        <v>40</v>
      </c>
      <c r="Q200" s="564"/>
      <c r="R200" s="564"/>
      <c r="S200" s="564"/>
      <c r="T200" s="564"/>
      <c r="U200" s="564"/>
      <c r="V200" s="565"/>
      <c r="W200" s="42" t="s">
        <v>0</v>
      </c>
      <c r="X200" s="43">
        <f>IFERROR(SUM(X191:X198),"0")</f>
        <v>1520</v>
      </c>
      <c r="Y200" s="43">
        <f>IFERROR(SUM(Y191:Y198),"0")</f>
        <v>1533.6000000000001</v>
      </c>
      <c r="Z200" s="42"/>
      <c r="AA200" s="67"/>
      <c r="AB200" s="67"/>
      <c r="AC200" s="67"/>
    </row>
    <row r="201" spans="1:68" ht="14.25" customHeight="1" x14ac:dyDescent="0.25">
      <c r="A201" s="558" t="s">
        <v>82</v>
      </c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58"/>
      <c r="P201" s="558"/>
      <c r="Q201" s="558"/>
      <c r="R201" s="558"/>
      <c r="S201" s="558"/>
      <c r="T201" s="558"/>
      <c r="U201" s="558"/>
      <c r="V201" s="558"/>
      <c r="W201" s="558"/>
      <c r="X201" s="558"/>
      <c r="Y201" s="558"/>
      <c r="Z201" s="558"/>
      <c r="AA201" s="66"/>
      <c r="AB201" s="66"/>
      <c r="AC201" s="80"/>
    </row>
    <row r="202" spans="1:68" ht="27" customHeight="1" x14ac:dyDescent="0.25">
      <c r="A202" s="63" t="s">
        <v>327</v>
      </c>
      <c r="B202" s="63" t="s">
        <v>328</v>
      </c>
      <c r="C202" s="36">
        <v>4301051408</v>
      </c>
      <c r="D202" s="559">
        <v>4680115881594</v>
      </c>
      <c r="E202" s="559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1"/>
      <c r="R202" s="561"/>
      <c r="S202" s="561"/>
      <c r="T202" s="56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4301051411</v>
      </c>
      <c r="D203" s="559">
        <v>4680115881617</v>
      </c>
      <c r="E203" s="559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1"/>
      <c r="R203" s="561"/>
      <c r="S203" s="561"/>
      <c r="T203" s="56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559">
        <v>4680115880573</v>
      </c>
      <c r="E204" s="559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1"/>
      <c r="R204" s="561"/>
      <c r="S204" s="561"/>
      <c r="T204" s="562"/>
      <c r="U204" s="39" t="s">
        <v>45</v>
      </c>
      <c r="V204" s="39" t="s">
        <v>45</v>
      </c>
      <c r="W204" s="40" t="s">
        <v>0</v>
      </c>
      <c r="X204" s="58">
        <v>240</v>
      </c>
      <c r="Y204" s="55">
        <f t="shared" si="15"/>
        <v>243.59999999999997</v>
      </c>
      <c r="Z204" s="41">
        <f>IFERROR(IF(Y204=0,"",ROUNDUP(Y204/H204,0)*0.01898),"")</f>
        <v>0.53144000000000002</v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254.31724137931036</v>
      </c>
      <c r="BN204" s="78">
        <f t="shared" si="17"/>
        <v>258.13199999999995</v>
      </c>
      <c r="BO204" s="78">
        <f t="shared" si="18"/>
        <v>0.43103448275862072</v>
      </c>
      <c r="BP204" s="78">
        <f t="shared" si="19"/>
        <v>0.4375</v>
      </c>
    </row>
    <row r="205" spans="1:68" ht="27" customHeight="1" x14ac:dyDescent="0.25">
      <c r="A205" s="63" t="s">
        <v>336</v>
      </c>
      <c r="B205" s="63" t="s">
        <v>337</v>
      </c>
      <c r="C205" s="36">
        <v>4301051407</v>
      </c>
      <c r="D205" s="559">
        <v>4680115882195</v>
      </c>
      <c r="E205" s="559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1"/>
      <c r="R205" s="561"/>
      <c r="S205" s="561"/>
      <c r="T205" s="56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338</v>
      </c>
      <c r="B206" s="63" t="s">
        <v>339</v>
      </c>
      <c r="C206" s="36">
        <v>4301051752</v>
      </c>
      <c r="D206" s="559">
        <v>4680115882607</v>
      </c>
      <c r="E206" s="559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1"/>
      <c r="R206" s="561"/>
      <c r="S206" s="561"/>
      <c r="T206" s="56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559">
        <v>4680115880092</v>
      </c>
      <c r="E207" s="559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1"/>
      <c r="R207" s="561"/>
      <c r="S207" s="561"/>
      <c r="T207" s="562"/>
      <c r="U207" s="39" t="s">
        <v>45</v>
      </c>
      <c r="V207" s="39" t="s">
        <v>45</v>
      </c>
      <c r="W207" s="40" t="s">
        <v>0</v>
      </c>
      <c r="X207" s="58">
        <v>24</v>
      </c>
      <c r="Y207" s="55">
        <f t="shared" si="15"/>
        <v>24</v>
      </c>
      <c r="Z207" s="41">
        <f t="shared" si="20"/>
        <v>6.5100000000000005E-2</v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26.520000000000003</v>
      </c>
      <c r="BN207" s="78">
        <f t="shared" si="17"/>
        <v>26.520000000000003</v>
      </c>
      <c r="BO207" s="78">
        <f t="shared" si="18"/>
        <v>5.4945054945054951E-2</v>
      </c>
      <c r="BP207" s="78">
        <f t="shared" si="19"/>
        <v>5.4945054945054951E-2</v>
      </c>
    </row>
    <row r="208" spans="1:68" ht="27" customHeight="1" x14ac:dyDescent="0.25">
      <c r="A208" s="63" t="s">
        <v>343</v>
      </c>
      <c r="B208" s="63" t="s">
        <v>344</v>
      </c>
      <c r="C208" s="36">
        <v>4301051668</v>
      </c>
      <c r="D208" s="559">
        <v>4680115880221</v>
      </c>
      <c r="E208" s="559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1"/>
      <c r="R208" s="561"/>
      <c r="S208" s="561"/>
      <c r="T208" s="56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559">
        <v>4680115880504</v>
      </c>
      <c r="E209" s="55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1"/>
      <c r="R209" s="561"/>
      <c r="S209" s="561"/>
      <c r="T209" s="562"/>
      <c r="U209" s="39" t="s">
        <v>45</v>
      </c>
      <c r="V209" s="39" t="s">
        <v>45</v>
      </c>
      <c r="W209" s="40" t="s">
        <v>0</v>
      </c>
      <c r="X209" s="58">
        <v>48</v>
      </c>
      <c r="Y209" s="55">
        <f t="shared" si="15"/>
        <v>48</v>
      </c>
      <c r="Z209" s="41">
        <f t="shared" si="20"/>
        <v>0.13020000000000001</v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53.040000000000006</v>
      </c>
      <c r="BN209" s="78">
        <f t="shared" si="17"/>
        <v>53.040000000000006</v>
      </c>
      <c r="BO209" s="78">
        <f t="shared" si="18"/>
        <v>0.1098901098901099</v>
      </c>
      <c r="BP209" s="78">
        <f t="shared" si="19"/>
        <v>0.1098901098901099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559">
        <v>4680115882164</v>
      </c>
      <c r="E210" s="559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1"/>
      <c r="R210" s="561"/>
      <c r="S210" s="561"/>
      <c r="T210" s="562"/>
      <c r="U210" s="39" t="s">
        <v>45</v>
      </c>
      <c r="V210" s="39" t="s">
        <v>45</v>
      </c>
      <c r="W210" s="40" t="s">
        <v>0</v>
      </c>
      <c r="X210" s="58">
        <v>72</v>
      </c>
      <c r="Y210" s="55">
        <f t="shared" si="15"/>
        <v>72</v>
      </c>
      <c r="Z210" s="41">
        <f t="shared" si="20"/>
        <v>0.1953</v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79.740000000000009</v>
      </c>
      <c r="BN210" s="78">
        <f t="shared" si="17"/>
        <v>79.740000000000009</v>
      </c>
      <c r="BO210" s="78">
        <f t="shared" si="18"/>
        <v>0.16483516483516486</v>
      </c>
      <c r="BP210" s="78">
        <f t="shared" si="19"/>
        <v>0.16483516483516486</v>
      </c>
    </row>
    <row r="211" spans="1:68" x14ac:dyDescent="0.2">
      <c r="A211" s="566"/>
      <c r="B211" s="566"/>
      <c r="C211" s="566"/>
      <c r="D211" s="566"/>
      <c r="E211" s="566"/>
      <c r="F211" s="566"/>
      <c r="G211" s="566"/>
      <c r="H211" s="566"/>
      <c r="I211" s="566"/>
      <c r="J211" s="566"/>
      <c r="K211" s="566"/>
      <c r="L211" s="566"/>
      <c r="M211" s="566"/>
      <c r="N211" s="566"/>
      <c r="O211" s="567"/>
      <c r="P211" s="563" t="s">
        <v>40</v>
      </c>
      <c r="Q211" s="564"/>
      <c r="R211" s="564"/>
      <c r="S211" s="564"/>
      <c r="T211" s="564"/>
      <c r="U211" s="564"/>
      <c r="V211" s="565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87.58620689655173</v>
      </c>
      <c r="Y211" s="43">
        <f>IFERROR(Y202/H202,"0")+IFERROR(Y203/H203,"0")+IFERROR(Y204/H204,"0")+IFERROR(Y205/H205,"0")+IFERROR(Y206/H206,"0")+IFERROR(Y207/H207,"0")+IFERROR(Y208/H208,"0")+IFERROR(Y209/H209,"0")+IFERROR(Y210/H210,"0")</f>
        <v>88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0.92204000000000008</v>
      </c>
      <c r="AA211" s="67"/>
      <c r="AB211" s="67"/>
      <c r="AC211" s="67"/>
    </row>
    <row r="212" spans="1:68" x14ac:dyDescent="0.2">
      <c r="A212" s="566"/>
      <c r="B212" s="566"/>
      <c r="C212" s="566"/>
      <c r="D212" s="566"/>
      <c r="E212" s="566"/>
      <c r="F212" s="566"/>
      <c r="G212" s="566"/>
      <c r="H212" s="566"/>
      <c r="I212" s="566"/>
      <c r="J212" s="566"/>
      <c r="K212" s="566"/>
      <c r="L212" s="566"/>
      <c r="M212" s="566"/>
      <c r="N212" s="566"/>
      <c r="O212" s="567"/>
      <c r="P212" s="563" t="s">
        <v>40</v>
      </c>
      <c r="Q212" s="564"/>
      <c r="R212" s="564"/>
      <c r="S212" s="564"/>
      <c r="T212" s="564"/>
      <c r="U212" s="564"/>
      <c r="V212" s="565"/>
      <c r="W212" s="42" t="s">
        <v>0</v>
      </c>
      <c r="X212" s="43">
        <f>IFERROR(SUM(X202:X210),"0")</f>
        <v>384</v>
      </c>
      <c r="Y212" s="43">
        <f>IFERROR(SUM(Y202:Y210),"0")</f>
        <v>387.59999999999997</v>
      </c>
      <c r="Z212" s="42"/>
      <c r="AA212" s="67"/>
      <c r="AB212" s="67"/>
      <c r="AC212" s="67"/>
    </row>
    <row r="213" spans="1:68" ht="14.25" customHeight="1" x14ac:dyDescent="0.25">
      <c r="A213" s="558" t="s">
        <v>170</v>
      </c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58"/>
      <c r="P213" s="558"/>
      <c r="Q213" s="558"/>
      <c r="R213" s="558"/>
      <c r="S213" s="558"/>
      <c r="T213" s="558"/>
      <c r="U213" s="558"/>
      <c r="V213" s="558"/>
      <c r="W213" s="558"/>
      <c r="X213" s="558"/>
      <c r="Y213" s="558"/>
      <c r="Z213" s="558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559">
        <v>4680115880818</v>
      </c>
      <c r="E214" s="55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1"/>
      <c r="R214" s="561"/>
      <c r="S214" s="561"/>
      <c r="T214" s="562"/>
      <c r="U214" s="39" t="s">
        <v>45</v>
      </c>
      <c r="V214" s="39" t="s">
        <v>45</v>
      </c>
      <c r="W214" s="40" t="s">
        <v>0</v>
      </c>
      <c r="X214" s="58">
        <v>40</v>
      </c>
      <c r="Y214" s="55">
        <f>IFERROR(IF(X214="",0,CEILING((X214/$H214),1)*$H214),"")</f>
        <v>40.799999999999997</v>
      </c>
      <c r="Z214" s="41">
        <f>IFERROR(IF(Y214=0,"",ROUNDUP(Y214/H214,0)*0.00651),"")</f>
        <v>0.11067</v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44.20000000000001</v>
      </c>
      <c r="BN214" s="78">
        <f>IFERROR(Y214*I214/H214,"0")</f>
        <v>45.084000000000003</v>
      </c>
      <c r="BO214" s="78">
        <f>IFERROR(1/J214*(X214/H214),"0")</f>
        <v>9.1575091575091583E-2</v>
      </c>
      <c r="BP214" s="78">
        <f>IFERROR(1/J214*(Y214/H214),"0")</f>
        <v>9.3406593406593408E-2</v>
      </c>
    </row>
    <row r="215" spans="1:68" ht="27" customHeight="1" x14ac:dyDescent="0.25">
      <c r="A215" s="63" t="s">
        <v>353</v>
      </c>
      <c r="B215" s="63" t="s">
        <v>354</v>
      </c>
      <c r="C215" s="36">
        <v>4301060389</v>
      </c>
      <c r="D215" s="559">
        <v>4680115880801</v>
      </c>
      <c r="E215" s="55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1"/>
      <c r="R215" s="561"/>
      <c r="S215" s="561"/>
      <c r="T215" s="562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3" t="s">
        <v>40</v>
      </c>
      <c r="Q216" s="564"/>
      <c r="R216" s="564"/>
      <c r="S216" s="564"/>
      <c r="T216" s="564"/>
      <c r="U216" s="564"/>
      <c r="V216" s="565"/>
      <c r="W216" s="42" t="s">
        <v>39</v>
      </c>
      <c r="X216" s="43">
        <f>IFERROR(X214/H214,"0")+IFERROR(X215/H215,"0")</f>
        <v>16.666666666666668</v>
      </c>
      <c r="Y216" s="43">
        <f>IFERROR(Y214/H214,"0")+IFERROR(Y215/H215,"0")</f>
        <v>17</v>
      </c>
      <c r="Z216" s="43">
        <f>IFERROR(IF(Z214="",0,Z214),"0")+IFERROR(IF(Z215="",0,Z215),"0")</f>
        <v>0.11067</v>
      </c>
      <c r="AA216" s="67"/>
      <c r="AB216" s="67"/>
      <c r="AC216" s="67"/>
    </row>
    <row r="217" spans="1:68" x14ac:dyDescent="0.2">
      <c r="A217" s="566"/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7"/>
      <c r="P217" s="563" t="s">
        <v>40</v>
      </c>
      <c r="Q217" s="564"/>
      <c r="R217" s="564"/>
      <c r="S217" s="564"/>
      <c r="T217" s="564"/>
      <c r="U217" s="564"/>
      <c r="V217" s="565"/>
      <c r="W217" s="42" t="s">
        <v>0</v>
      </c>
      <c r="X217" s="43">
        <f>IFERROR(SUM(X214:X215),"0")</f>
        <v>40</v>
      </c>
      <c r="Y217" s="43">
        <f>IFERROR(SUM(Y214:Y215),"0")</f>
        <v>40.799999999999997</v>
      </c>
      <c r="Z217" s="42"/>
      <c r="AA217" s="67"/>
      <c r="AB217" s="67"/>
      <c r="AC217" s="67"/>
    </row>
    <row r="218" spans="1:68" ht="16.5" customHeight="1" x14ac:dyDescent="0.25">
      <c r="A218" s="574" t="s">
        <v>356</v>
      </c>
      <c r="B218" s="574"/>
      <c r="C218" s="574"/>
      <c r="D218" s="574"/>
      <c r="E218" s="574"/>
      <c r="F218" s="574"/>
      <c r="G218" s="574"/>
      <c r="H218" s="574"/>
      <c r="I218" s="574"/>
      <c r="J218" s="574"/>
      <c r="K218" s="574"/>
      <c r="L218" s="574"/>
      <c r="M218" s="574"/>
      <c r="N218" s="574"/>
      <c r="O218" s="574"/>
      <c r="P218" s="574"/>
      <c r="Q218" s="574"/>
      <c r="R218" s="574"/>
      <c r="S218" s="574"/>
      <c r="T218" s="574"/>
      <c r="U218" s="574"/>
      <c r="V218" s="574"/>
      <c r="W218" s="574"/>
      <c r="X218" s="574"/>
      <c r="Y218" s="574"/>
      <c r="Z218" s="574"/>
      <c r="AA218" s="65"/>
      <c r="AB218" s="65"/>
      <c r="AC218" s="79"/>
    </row>
    <row r="219" spans="1:68" ht="14.25" customHeight="1" x14ac:dyDescent="0.25">
      <c r="A219" s="558" t="s">
        <v>108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66"/>
      <c r="AB219" s="66"/>
      <c r="AC219" s="80"/>
    </row>
    <row r="220" spans="1:68" ht="27" customHeight="1" x14ac:dyDescent="0.25">
      <c r="A220" s="63" t="s">
        <v>357</v>
      </c>
      <c r="B220" s="63" t="s">
        <v>358</v>
      </c>
      <c r="C220" s="36">
        <v>4301011826</v>
      </c>
      <c r="D220" s="559">
        <v>4680115884137</v>
      </c>
      <c r="E220" s="559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1"/>
      <c r="R220" s="561"/>
      <c r="S220" s="561"/>
      <c r="T220" s="56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 x14ac:dyDescent="0.25">
      <c r="A221" s="63" t="s">
        <v>360</v>
      </c>
      <c r="B221" s="63" t="s">
        <v>361</v>
      </c>
      <c r="C221" s="36">
        <v>4301011724</v>
      </c>
      <c r="D221" s="559">
        <v>4680115884236</v>
      </c>
      <c r="E221" s="559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1"/>
      <c r="R221" s="561"/>
      <c r="S221" s="561"/>
      <c r="T221" s="56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4301011721</v>
      </c>
      <c r="D222" s="559">
        <v>4680115884175</v>
      </c>
      <c r="E222" s="55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1"/>
      <c r="R222" s="561"/>
      <c r="S222" s="561"/>
      <c r="T222" s="56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4301011824</v>
      </c>
      <c r="D223" s="559">
        <v>4680115884144</v>
      </c>
      <c r="E223" s="559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1"/>
      <c r="R223" s="561"/>
      <c r="S223" s="561"/>
      <c r="T223" s="56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366</v>
      </c>
      <c r="B224" s="63" t="s">
        <v>368</v>
      </c>
      <c r="C224" s="36">
        <v>4301012196</v>
      </c>
      <c r="D224" s="559">
        <v>4680115884144</v>
      </c>
      <c r="E224" s="559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05" t="s">
        <v>369</v>
      </c>
      <c r="Q224" s="561"/>
      <c r="R224" s="561"/>
      <c r="S224" s="561"/>
      <c r="T224" s="56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4301012149</v>
      </c>
      <c r="D225" s="559">
        <v>4680115886551</v>
      </c>
      <c r="E225" s="55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61"/>
      <c r="R225" s="561"/>
      <c r="S225" s="561"/>
      <c r="T225" s="56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4301011726</v>
      </c>
      <c r="D226" s="559">
        <v>4680115884182</v>
      </c>
      <c r="E226" s="559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61"/>
      <c r="R226" s="561"/>
      <c r="S226" s="561"/>
      <c r="T226" s="5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4301011722</v>
      </c>
      <c r="D227" s="559">
        <v>4680115884205</v>
      </c>
      <c r="E227" s="55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61"/>
      <c r="R227" s="561"/>
      <c r="S227" s="561"/>
      <c r="T227" s="5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375</v>
      </c>
      <c r="B228" s="63" t="s">
        <v>377</v>
      </c>
      <c r="C228" s="36">
        <v>4301012195</v>
      </c>
      <c r="D228" s="559">
        <v>4680115884205</v>
      </c>
      <c r="E228" s="55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01" t="s">
        <v>378</v>
      </c>
      <c r="Q228" s="561"/>
      <c r="R228" s="561"/>
      <c r="S228" s="561"/>
      <c r="T228" s="5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x14ac:dyDescent="0.2">
      <c r="A229" s="566"/>
      <c r="B229" s="566"/>
      <c r="C229" s="566"/>
      <c r="D229" s="566"/>
      <c r="E229" s="566"/>
      <c r="F229" s="566"/>
      <c r="G229" s="566"/>
      <c r="H229" s="566"/>
      <c r="I229" s="566"/>
      <c r="J229" s="566"/>
      <c r="K229" s="566"/>
      <c r="L229" s="566"/>
      <c r="M229" s="566"/>
      <c r="N229" s="566"/>
      <c r="O229" s="567"/>
      <c r="P229" s="563" t="s">
        <v>40</v>
      </c>
      <c r="Q229" s="564"/>
      <c r="R229" s="564"/>
      <c r="S229" s="564"/>
      <c r="T229" s="564"/>
      <c r="U229" s="564"/>
      <c r="V229" s="565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566"/>
      <c r="B230" s="566"/>
      <c r="C230" s="566"/>
      <c r="D230" s="566"/>
      <c r="E230" s="566"/>
      <c r="F230" s="566"/>
      <c r="G230" s="566"/>
      <c r="H230" s="566"/>
      <c r="I230" s="566"/>
      <c r="J230" s="566"/>
      <c r="K230" s="566"/>
      <c r="L230" s="566"/>
      <c r="M230" s="566"/>
      <c r="N230" s="566"/>
      <c r="O230" s="567"/>
      <c r="P230" s="563" t="s">
        <v>40</v>
      </c>
      <c r="Q230" s="564"/>
      <c r="R230" s="564"/>
      <c r="S230" s="564"/>
      <c r="T230" s="564"/>
      <c r="U230" s="564"/>
      <c r="V230" s="565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 x14ac:dyDescent="0.25">
      <c r="A231" s="558" t="s">
        <v>140</v>
      </c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58"/>
      <c r="P231" s="558"/>
      <c r="Q231" s="558"/>
      <c r="R231" s="558"/>
      <c r="S231" s="558"/>
      <c r="T231" s="558"/>
      <c r="U231" s="558"/>
      <c r="V231" s="558"/>
      <c r="W231" s="558"/>
      <c r="X231" s="558"/>
      <c r="Y231" s="558"/>
      <c r="Z231" s="558"/>
      <c r="AA231" s="66"/>
      <c r="AB231" s="66"/>
      <c r="AC231" s="80"/>
    </row>
    <row r="232" spans="1:68" ht="27" customHeight="1" x14ac:dyDescent="0.25">
      <c r="A232" s="63" t="s">
        <v>379</v>
      </c>
      <c r="B232" s="63" t="s">
        <v>380</v>
      </c>
      <c r="C232" s="36">
        <v>4301020377</v>
      </c>
      <c r="D232" s="559">
        <v>4680115885981</v>
      </c>
      <c r="E232" s="559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61"/>
      <c r="R232" s="561"/>
      <c r="S232" s="561"/>
      <c r="T232" s="562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566"/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7"/>
      <c r="P233" s="563" t="s">
        <v>40</v>
      </c>
      <c r="Q233" s="564"/>
      <c r="R233" s="564"/>
      <c r="S233" s="564"/>
      <c r="T233" s="564"/>
      <c r="U233" s="564"/>
      <c r="V233" s="565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566"/>
      <c r="B234" s="566"/>
      <c r="C234" s="566"/>
      <c r="D234" s="566"/>
      <c r="E234" s="566"/>
      <c r="F234" s="566"/>
      <c r="G234" s="566"/>
      <c r="H234" s="566"/>
      <c r="I234" s="566"/>
      <c r="J234" s="566"/>
      <c r="K234" s="566"/>
      <c r="L234" s="566"/>
      <c r="M234" s="566"/>
      <c r="N234" s="566"/>
      <c r="O234" s="567"/>
      <c r="P234" s="563" t="s">
        <v>40</v>
      </c>
      <c r="Q234" s="564"/>
      <c r="R234" s="564"/>
      <c r="S234" s="564"/>
      <c r="T234" s="564"/>
      <c r="U234" s="564"/>
      <c r="V234" s="565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 x14ac:dyDescent="0.25">
      <c r="A235" s="558" t="s">
        <v>382</v>
      </c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58"/>
      <c r="P235" s="558"/>
      <c r="Q235" s="558"/>
      <c r="R235" s="558"/>
      <c r="S235" s="558"/>
      <c r="T235" s="558"/>
      <c r="U235" s="558"/>
      <c r="V235" s="558"/>
      <c r="W235" s="558"/>
      <c r="X235" s="558"/>
      <c r="Y235" s="558"/>
      <c r="Z235" s="558"/>
      <c r="AA235" s="66"/>
      <c r="AB235" s="66"/>
      <c r="AC235" s="80"/>
    </row>
    <row r="236" spans="1:68" ht="27" customHeight="1" x14ac:dyDescent="0.25">
      <c r="A236" s="63" t="s">
        <v>383</v>
      </c>
      <c r="B236" s="63" t="s">
        <v>384</v>
      </c>
      <c r="C236" s="36">
        <v>4301040362</v>
      </c>
      <c r="D236" s="559">
        <v>4680115886803</v>
      </c>
      <c r="E236" s="559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699" t="s">
        <v>385</v>
      </c>
      <c r="Q236" s="561"/>
      <c r="R236" s="561"/>
      <c r="S236" s="561"/>
      <c r="T236" s="56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566"/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7"/>
      <c r="P237" s="563" t="s">
        <v>40</v>
      </c>
      <c r="Q237" s="564"/>
      <c r="R237" s="564"/>
      <c r="S237" s="564"/>
      <c r="T237" s="564"/>
      <c r="U237" s="564"/>
      <c r="V237" s="565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566"/>
      <c r="B238" s="566"/>
      <c r="C238" s="566"/>
      <c r="D238" s="566"/>
      <c r="E238" s="566"/>
      <c r="F238" s="566"/>
      <c r="G238" s="566"/>
      <c r="H238" s="566"/>
      <c r="I238" s="566"/>
      <c r="J238" s="566"/>
      <c r="K238" s="566"/>
      <c r="L238" s="566"/>
      <c r="M238" s="566"/>
      <c r="N238" s="566"/>
      <c r="O238" s="567"/>
      <c r="P238" s="563" t="s">
        <v>40</v>
      </c>
      <c r="Q238" s="564"/>
      <c r="R238" s="564"/>
      <c r="S238" s="564"/>
      <c r="T238" s="564"/>
      <c r="U238" s="564"/>
      <c r="V238" s="565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 x14ac:dyDescent="0.25">
      <c r="A239" s="558" t="s">
        <v>387</v>
      </c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58"/>
      <c r="P239" s="558"/>
      <c r="Q239" s="558"/>
      <c r="R239" s="558"/>
      <c r="S239" s="558"/>
      <c r="T239" s="558"/>
      <c r="U239" s="558"/>
      <c r="V239" s="558"/>
      <c r="W239" s="558"/>
      <c r="X239" s="558"/>
      <c r="Y239" s="558"/>
      <c r="Z239" s="558"/>
      <c r="AA239" s="66"/>
      <c r="AB239" s="66"/>
      <c r="AC239" s="80"/>
    </row>
    <row r="240" spans="1:68" ht="27" customHeight="1" x14ac:dyDescent="0.25">
      <c r="A240" s="63" t="s">
        <v>388</v>
      </c>
      <c r="B240" s="63" t="s">
        <v>389</v>
      </c>
      <c r="C240" s="36">
        <v>4301041004</v>
      </c>
      <c r="D240" s="559">
        <v>4680115886704</v>
      </c>
      <c r="E240" s="559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69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61"/>
      <c r="R240" s="561"/>
      <c r="S240" s="561"/>
      <c r="T240" s="562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391</v>
      </c>
      <c r="B241" s="63" t="s">
        <v>392</v>
      </c>
      <c r="C241" s="36">
        <v>4301041008</v>
      </c>
      <c r="D241" s="559">
        <v>4680115886681</v>
      </c>
      <c r="E241" s="55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696" t="s">
        <v>393</v>
      </c>
      <c r="Q241" s="561"/>
      <c r="R241" s="561"/>
      <c r="S241" s="561"/>
      <c r="T241" s="56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395</v>
      </c>
      <c r="C242" s="36">
        <v>4301041007</v>
      </c>
      <c r="D242" s="559">
        <v>4680115886735</v>
      </c>
      <c r="E242" s="559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6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61"/>
      <c r="R242" s="561"/>
      <c r="S242" s="561"/>
      <c r="T242" s="56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396</v>
      </c>
      <c r="B243" s="63" t="s">
        <v>397</v>
      </c>
      <c r="C243" s="36">
        <v>4301041006</v>
      </c>
      <c r="D243" s="559">
        <v>4680115886728</v>
      </c>
      <c r="E243" s="559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69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61"/>
      <c r="R243" s="561"/>
      <c r="S243" s="561"/>
      <c r="T243" s="56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398</v>
      </c>
      <c r="B244" s="63" t="s">
        <v>399</v>
      </c>
      <c r="C244" s="36">
        <v>4301041005</v>
      </c>
      <c r="D244" s="559">
        <v>4680115886711</v>
      </c>
      <c r="E244" s="55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61"/>
      <c r="R244" s="561"/>
      <c r="S244" s="561"/>
      <c r="T244" s="56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566"/>
      <c r="B245" s="566"/>
      <c r="C245" s="566"/>
      <c r="D245" s="566"/>
      <c r="E245" s="566"/>
      <c r="F245" s="566"/>
      <c r="G245" s="566"/>
      <c r="H245" s="566"/>
      <c r="I245" s="566"/>
      <c r="J245" s="566"/>
      <c r="K245" s="566"/>
      <c r="L245" s="566"/>
      <c r="M245" s="566"/>
      <c r="N245" s="566"/>
      <c r="O245" s="567"/>
      <c r="P245" s="563" t="s">
        <v>40</v>
      </c>
      <c r="Q245" s="564"/>
      <c r="R245" s="564"/>
      <c r="S245" s="564"/>
      <c r="T245" s="564"/>
      <c r="U245" s="564"/>
      <c r="V245" s="565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566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7"/>
      <c r="P246" s="563" t="s">
        <v>40</v>
      </c>
      <c r="Q246" s="564"/>
      <c r="R246" s="564"/>
      <c r="S246" s="564"/>
      <c r="T246" s="564"/>
      <c r="U246" s="564"/>
      <c r="V246" s="565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 x14ac:dyDescent="0.25">
      <c r="A247" s="574" t="s">
        <v>400</v>
      </c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74"/>
      <c r="P247" s="574"/>
      <c r="Q247" s="574"/>
      <c r="R247" s="574"/>
      <c r="S247" s="574"/>
      <c r="T247" s="574"/>
      <c r="U247" s="574"/>
      <c r="V247" s="574"/>
      <c r="W247" s="574"/>
      <c r="X247" s="574"/>
      <c r="Y247" s="574"/>
      <c r="Z247" s="574"/>
      <c r="AA247" s="65"/>
      <c r="AB247" s="65"/>
      <c r="AC247" s="79"/>
    </row>
    <row r="248" spans="1:68" ht="14.25" customHeight="1" x14ac:dyDescent="0.25">
      <c r="A248" s="558" t="s">
        <v>108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66"/>
      <c r="AB248" s="66"/>
      <c r="AC248" s="80"/>
    </row>
    <row r="249" spans="1:68" ht="27" customHeight="1" x14ac:dyDescent="0.25">
      <c r="A249" s="63" t="s">
        <v>401</v>
      </c>
      <c r="B249" s="63" t="s">
        <v>402</v>
      </c>
      <c r="C249" s="36">
        <v>4301011855</v>
      </c>
      <c r="D249" s="559">
        <v>4680115885837</v>
      </c>
      <c r="E249" s="559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61"/>
      <c r="R249" s="561"/>
      <c r="S249" s="561"/>
      <c r="T249" s="562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404</v>
      </c>
      <c r="B250" s="63" t="s">
        <v>405</v>
      </c>
      <c r="C250" s="36">
        <v>4301011853</v>
      </c>
      <c r="D250" s="559">
        <v>4680115885851</v>
      </c>
      <c r="E250" s="55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1"/>
      <c r="R250" s="561"/>
      <c r="S250" s="561"/>
      <c r="T250" s="56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407</v>
      </c>
      <c r="B251" s="63" t="s">
        <v>408</v>
      </c>
      <c r="C251" s="36">
        <v>4301011850</v>
      </c>
      <c r="D251" s="559">
        <v>4680115885806</v>
      </c>
      <c r="E251" s="55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6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61"/>
      <c r="R251" s="561"/>
      <c r="S251" s="561"/>
      <c r="T251" s="56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410</v>
      </c>
      <c r="B252" s="63" t="s">
        <v>411</v>
      </c>
      <c r="C252" s="36">
        <v>4301011852</v>
      </c>
      <c r="D252" s="559">
        <v>4680115885844</v>
      </c>
      <c r="E252" s="559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6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61"/>
      <c r="R252" s="561"/>
      <c r="S252" s="561"/>
      <c r="T252" s="56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413</v>
      </c>
      <c r="B253" s="63" t="s">
        <v>414</v>
      </c>
      <c r="C253" s="36">
        <v>4301011851</v>
      </c>
      <c r="D253" s="559">
        <v>4680115885820</v>
      </c>
      <c r="E253" s="55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61"/>
      <c r="R253" s="561"/>
      <c r="S253" s="561"/>
      <c r="T253" s="56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566"/>
      <c r="B254" s="566"/>
      <c r="C254" s="566"/>
      <c r="D254" s="566"/>
      <c r="E254" s="566"/>
      <c r="F254" s="566"/>
      <c r="G254" s="566"/>
      <c r="H254" s="566"/>
      <c r="I254" s="566"/>
      <c r="J254" s="566"/>
      <c r="K254" s="566"/>
      <c r="L254" s="566"/>
      <c r="M254" s="566"/>
      <c r="N254" s="566"/>
      <c r="O254" s="567"/>
      <c r="P254" s="563" t="s">
        <v>40</v>
      </c>
      <c r="Q254" s="564"/>
      <c r="R254" s="564"/>
      <c r="S254" s="564"/>
      <c r="T254" s="564"/>
      <c r="U254" s="564"/>
      <c r="V254" s="565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566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7"/>
      <c r="P255" s="563" t="s">
        <v>40</v>
      </c>
      <c r="Q255" s="564"/>
      <c r="R255" s="564"/>
      <c r="S255" s="564"/>
      <c r="T255" s="564"/>
      <c r="U255" s="564"/>
      <c r="V255" s="565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574" t="s">
        <v>416</v>
      </c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74"/>
      <c r="P256" s="574"/>
      <c r="Q256" s="574"/>
      <c r="R256" s="574"/>
      <c r="S256" s="574"/>
      <c r="T256" s="574"/>
      <c r="U256" s="574"/>
      <c r="V256" s="574"/>
      <c r="W256" s="574"/>
      <c r="X256" s="574"/>
      <c r="Y256" s="574"/>
      <c r="Z256" s="574"/>
      <c r="AA256" s="65"/>
      <c r="AB256" s="65"/>
      <c r="AC256" s="79"/>
    </row>
    <row r="257" spans="1:68" ht="14.25" customHeight="1" x14ac:dyDescent="0.25">
      <c r="A257" s="558" t="s">
        <v>108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66"/>
      <c r="AB257" s="66"/>
      <c r="AC257" s="80"/>
    </row>
    <row r="258" spans="1:68" ht="27" customHeight="1" x14ac:dyDescent="0.25">
      <c r="A258" s="63" t="s">
        <v>417</v>
      </c>
      <c r="B258" s="63" t="s">
        <v>418</v>
      </c>
      <c r="C258" s="36">
        <v>4301011223</v>
      </c>
      <c r="D258" s="559">
        <v>4607091383423</v>
      </c>
      <c r="E258" s="559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61"/>
      <c r="R258" s="561"/>
      <c r="S258" s="561"/>
      <c r="T258" s="56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419</v>
      </c>
      <c r="B259" s="63" t="s">
        <v>420</v>
      </c>
      <c r="C259" s="36">
        <v>4301012199</v>
      </c>
      <c r="D259" s="559">
        <v>4680115886957</v>
      </c>
      <c r="E259" s="559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686" t="s">
        <v>421</v>
      </c>
      <c r="Q259" s="561"/>
      <c r="R259" s="561"/>
      <c r="S259" s="561"/>
      <c r="T259" s="56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423</v>
      </c>
      <c r="B260" s="63" t="s">
        <v>424</v>
      </c>
      <c r="C260" s="36">
        <v>4301012098</v>
      </c>
      <c r="D260" s="559">
        <v>4680115885660</v>
      </c>
      <c r="E260" s="55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6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61"/>
      <c r="R260" s="561"/>
      <c r="S260" s="561"/>
      <c r="T260" s="56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426</v>
      </c>
      <c r="B261" s="63" t="s">
        <v>427</v>
      </c>
      <c r="C261" s="36">
        <v>4301012176</v>
      </c>
      <c r="D261" s="559">
        <v>4680115886773</v>
      </c>
      <c r="E261" s="559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688" t="s">
        <v>428</v>
      </c>
      <c r="Q261" s="561"/>
      <c r="R261" s="561"/>
      <c r="S261" s="561"/>
      <c r="T261" s="56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566"/>
      <c r="B262" s="566"/>
      <c r="C262" s="566"/>
      <c r="D262" s="566"/>
      <c r="E262" s="566"/>
      <c r="F262" s="566"/>
      <c r="G262" s="566"/>
      <c r="H262" s="566"/>
      <c r="I262" s="566"/>
      <c r="J262" s="566"/>
      <c r="K262" s="566"/>
      <c r="L262" s="566"/>
      <c r="M262" s="566"/>
      <c r="N262" s="566"/>
      <c r="O262" s="567"/>
      <c r="P262" s="563" t="s">
        <v>40</v>
      </c>
      <c r="Q262" s="564"/>
      <c r="R262" s="564"/>
      <c r="S262" s="564"/>
      <c r="T262" s="564"/>
      <c r="U262" s="564"/>
      <c r="V262" s="565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566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7"/>
      <c r="P263" s="563" t="s">
        <v>40</v>
      </c>
      <c r="Q263" s="564"/>
      <c r="R263" s="564"/>
      <c r="S263" s="564"/>
      <c r="T263" s="564"/>
      <c r="U263" s="564"/>
      <c r="V263" s="565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574" t="s">
        <v>430</v>
      </c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74"/>
      <c r="P264" s="574"/>
      <c r="Q264" s="574"/>
      <c r="R264" s="574"/>
      <c r="S264" s="574"/>
      <c r="T264" s="574"/>
      <c r="U264" s="574"/>
      <c r="V264" s="574"/>
      <c r="W264" s="574"/>
      <c r="X264" s="574"/>
      <c r="Y264" s="574"/>
      <c r="Z264" s="574"/>
      <c r="AA264" s="65"/>
      <c r="AB264" s="65"/>
      <c r="AC264" s="79"/>
    </row>
    <row r="265" spans="1:68" ht="14.25" customHeight="1" x14ac:dyDescent="0.25">
      <c r="A265" s="558" t="s">
        <v>82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66"/>
      <c r="AB265" s="66"/>
      <c r="AC265" s="80"/>
    </row>
    <row r="266" spans="1:68" ht="27" customHeight="1" x14ac:dyDescent="0.25">
      <c r="A266" s="63" t="s">
        <v>431</v>
      </c>
      <c r="B266" s="63" t="s">
        <v>432</v>
      </c>
      <c r="C266" s="36">
        <v>4301051893</v>
      </c>
      <c r="D266" s="559">
        <v>4680115886186</v>
      </c>
      <c r="E266" s="559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6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61"/>
      <c r="R266" s="561"/>
      <c r="S266" s="561"/>
      <c r="T266" s="56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434</v>
      </c>
      <c r="B267" s="63" t="s">
        <v>435</v>
      </c>
      <c r="C267" s="36">
        <v>4301051795</v>
      </c>
      <c r="D267" s="559">
        <v>4680115881228</v>
      </c>
      <c r="E267" s="559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6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61"/>
      <c r="R267" s="561"/>
      <c r="S267" s="561"/>
      <c r="T267" s="56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437</v>
      </c>
      <c r="B268" s="63" t="s">
        <v>438</v>
      </c>
      <c r="C268" s="36">
        <v>4301051388</v>
      </c>
      <c r="D268" s="559">
        <v>4680115881211</v>
      </c>
      <c r="E268" s="559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61"/>
      <c r="R268" s="561"/>
      <c r="S268" s="561"/>
      <c r="T268" s="56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66"/>
      <c r="B269" s="566"/>
      <c r="C269" s="566"/>
      <c r="D269" s="566"/>
      <c r="E269" s="566"/>
      <c r="F269" s="566"/>
      <c r="G269" s="566"/>
      <c r="H269" s="566"/>
      <c r="I269" s="566"/>
      <c r="J269" s="566"/>
      <c r="K269" s="566"/>
      <c r="L269" s="566"/>
      <c r="M269" s="566"/>
      <c r="N269" s="566"/>
      <c r="O269" s="567"/>
      <c r="P269" s="563" t="s">
        <v>40</v>
      </c>
      <c r="Q269" s="564"/>
      <c r="R269" s="564"/>
      <c r="S269" s="564"/>
      <c r="T269" s="564"/>
      <c r="U269" s="564"/>
      <c r="V269" s="565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66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7"/>
      <c r="P270" s="563" t="s">
        <v>40</v>
      </c>
      <c r="Q270" s="564"/>
      <c r="R270" s="564"/>
      <c r="S270" s="564"/>
      <c r="T270" s="564"/>
      <c r="U270" s="564"/>
      <c r="V270" s="565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574" t="s">
        <v>440</v>
      </c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74"/>
      <c r="P271" s="574"/>
      <c r="Q271" s="574"/>
      <c r="R271" s="574"/>
      <c r="S271" s="574"/>
      <c r="T271" s="574"/>
      <c r="U271" s="574"/>
      <c r="V271" s="574"/>
      <c r="W271" s="574"/>
      <c r="X271" s="574"/>
      <c r="Y271" s="574"/>
      <c r="Z271" s="574"/>
      <c r="AA271" s="65"/>
      <c r="AB271" s="65"/>
      <c r="AC271" s="79"/>
    </row>
    <row r="272" spans="1:68" ht="14.25" customHeight="1" x14ac:dyDescent="0.25">
      <c r="A272" s="558" t="s">
        <v>76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66"/>
      <c r="AB272" s="66"/>
      <c r="AC272" s="80"/>
    </row>
    <row r="273" spans="1:68" ht="27" customHeight="1" x14ac:dyDescent="0.25">
      <c r="A273" s="63" t="s">
        <v>441</v>
      </c>
      <c r="B273" s="63" t="s">
        <v>442</v>
      </c>
      <c r="C273" s="36">
        <v>4301031307</v>
      </c>
      <c r="D273" s="559">
        <v>4680115880344</v>
      </c>
      <c r="E273" s="559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6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61"/>
      <c r="R273" s="561"/>
      <c r="S273" s="561"/>
      <c r="T273" s="56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566"/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7"/>
      <c r="P274" s="563" t="s">
        <v>40</v>
      </c>
      <c r="Q274" s="564"/>
      <c r="R274" s="564"/>
      <c r="S274" s="564"/>
      <c r="T274" s="564"/>
      <c r="U274" s="564"/>
      <c r="V274" s="565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566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7"/>
      <c r="P275" s="563" t="s">
        <v>40</v>
      </c>
      <c r="Q275" s="564"/>
      <c r="R275" s="564"/>
      <c r="S275" s="564"/>
      <c r="T275" s="564"/>
      <c r="U275" s="564"/>
      <c r="V275" s="565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558" t="s">
        <v>82</v>
      </c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8"/>
      <c r="P276" s="558"/>
      <c r="Q276" s="558"/>
      <c r="R276" s="558"/>
      <c r="S276" s="558"/>
      <c r="T276" s="558"/>
      <c r="U276" s="558"/>
      <c r="V276" s="558"/>
      <c r="W276" s="558"/>
      <c r="X276" s="558"/>
      <c r="Y276" s="558"/>
      <c r="Z276" s="558"/>
      <c r="AA276" s="66"/>
      <c r="AB276" s="66"/>
      <c r="AC276" s="80"/>
    </row>
    <row r="277" spans="1:68" ht="27" customHeight="1" x14ac:dyDescent="0.25">
      <c r="A277" s="63" t="s">
        <v>444</v>
      </c>
      <c r="B277" s="63" t="s">
        <v>445</v>
      </c>
      <c r="C277" s="36">
        <v>4301051782</v>
      </c>
      <c r="D277" s="559">
        <v>4680115884618</v>
      </c>
      <c r="E277" s="559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61"/>
      <c r="R277" s="561"/>
      <c r="S277" s="561"/>
      <c r="T277" s="562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566"/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7"/>
      <c r="P278" s="563" t="s">
        <v>40</v>
      </c>
      <c r="Q278" s="564"/>
      <c r="R278" s="564"/>
      <c r="S278" s="564"/>
      <c r="T278" s="564"/>
      <c r="U278" s="564"/>
      <c r="V278" s="565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566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7"/>
      <c r="P279" s="563" t="s">
        <v>40</v>
      </c>
      <c r="Q279" s="564"/>
      <c r="R279" s="564"/>
      <c r="S279" s="564"/>
      <c r="T279" s="564"/>
      <c r="U279" s="564"/>
      <c r="V279" s="565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574" t="s">
        <v>447</v>
      </c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74"/>
      <c r="P280" s="574"/>
      <c r="Q280" s="574"/>
      <c r="R280" s="574"/>
      <c r="S280" s="574"/>
      <c r="T280" s="574"/>
      <c r="U280" s="574"/>
      <c r="V280" s="574"/>
      <c r="W280" s="574"/>
      <c r="X280" s="574"/>
      <c r="Y280" s="574"/>
      <c r="Z280" s="574"/>
      <c r="AA280" s="65"/>
      <c r="AB280" s="65"/>
      <c r="AC280" s="79"/>
    </row>
    <row r="281" spans="1:68" ht="14.25" customHeight="1" x14ac:dyDescent="0.25">
      <c r="A281" s="558" t="s">
        <v>108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66"/>
      <c r="AB281" s="66"/>
      <c r="AC281" s="80"/>
    </row>
    <row r="282" spans="1:68" ht="27" customHeight="1" x14ac:dyDescent="0.25">
      <c r="A282" s="63" t="s">
        <v>448</v>
      </c>
      <c r="B282" s="63" t="s">
        <v>449</v>
      </c>
      <c r="C282" s="36">
        <v>4301011662</v>
      </c>
      <c r="D282" s="559">
        <v>4680115883703</v>
      </c>
      <c r="E282" s="559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67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61"/>
      <c r="R282" s="561"/>
      <c r="S282" s="561"/>
      <c r="T282" s="562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566"/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7"/>
      <c r="P283" s="563" t="s">
        <v>40</v>
      </c>
      <c r="Q283" s="564"/>
      <c r="R283" s="564"/>
      <c r="S283" s="564"/>
      <c r="T283" s="564"/>
      <c r="U283" s="564"/>
      <c r="V283" s="565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566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7"/>
      <c r="P284" s="563" t="s">
        <v>40</v>
      </c>
      <c r="Q284" s="564"/>
      <c r="R284" s="564"/>
      <c r="S284" s="564"/>
      <c r="T284" s="564"/>
      <c r="U284" s="564"/>
      <c r="V284" s="565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574" t="s">
        <v>452</v>
      </c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74"/>
      <c r="P285" s="574"/>
      <c r="Q285" s="574"/>
      <c r="R285" s="574"/>
      <c r="S285" s="574"/>
      <c r="T285" s="574"/>
      <c r="U285" s="574"/>
      <c r="V285" s="574"/>
      <c r="W285" s="574"/>
      <c r="X285" s="574"/>
      <c r="Y285" s="574"/>
      <c r="Z285" s="574"/>
      <c r="AA285" s="65"/>
      <c r="AB285" s="65"/>
      <c r="AC285" s="79"/>
    </row>
    <row r="286" spans="1:68" ht="14.25" customHeight="1" x14ac:dyDescent="0.25">
      <c r="A286" s="558" t="s">
        <v>108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66"/>
      <c r="AB286" s="66"/>
      <c r="AC286" s="80"/>
    </row>
    <row r="287" spans="1:68" ht="27" customHeight="1" x14ac:dyDescent="0.25">
      <c r="A287" s="63" t="s">
        <v>453</v>
      </c>
      <c r="B287" s="63" t="s">
        <v>454</v>
      </c>
      <c r="C287" s="36">
        <v>4301012126</v>
      </c>
      <c r="D287" s="559">
        <v>4607091386004</v>
      </c>
      <c r="E287" s="559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112</v>
      </c>
      <c r="N287" s="38"/>
      <c r="O287" s="37">
        <v>55</v>
      </c>
      <c r="P287" s="67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61"/>
      <c r="R287" s="561"/>
      <c r="S287" s="561"/>
      <c r="T287" s="56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27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 t="shared" ref="BM287:BM292" si="28">IFERROR(X287*I287/H287,"0")</f>
        <v>0</v>
      </c>
      <c r="BN287" s="78">
        <f t="shared" ref="BN287:BN292" si="29">IFERROR(Y287*I287/H287,"0")</f>
        <v>0</v>
      </c>
      <c r="BO287" s="78">
        <f t="shared" ref="BO287:BO292" si="30">IFERROR(1/J287*(X287/H287),"0")</f>
        <v>0</v>
      </c>
      <c r="BP287" s="78">
        <f t="shared" ref="BP287:BP292" si="31">IFERROR(1/J287*(Y287/H287),"0")</f>
        <v>0</v>
      </c>
    </row>
    <row r="288" spans="1:68" ht="27" customHeight="1" x14ac:dyDescent="0.25">
      <c r="A288" s="63" t="s">
        <v>456</v>
      </c>
      <c r="B288" s="63" t="s">
        <v>457</v>
      </c>
      <c r="C288" s="36">
        <v>4301012024</v>
      </c>
      <c r="D288" s="559">
        <v>4680115885615</v>
      </c>
      <c r="E288" s="55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86</v>
      </c>
      <c r="N288" s="38"/>
      <c r="O288" s="37">
        <v>55</v>
      </c>
      <c r="P288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27"/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 t="shared" si="28"/>
        <v>0</v>
      </c>
      <c r="BN288" s="78">
        <f t="shared" si="29"/>
        <v>0</v>
      </c>
      <c r="BO288" s="78">
        <f t="shared" si="30"/>
        <v>0</v>
      </c>
      <c r="BP288" s="78">
        <f t="shared" si="31"/>
        <v>0</v>
      </c>
    </row>
    <row r="289" spans="1:68" ht="37.5" customHeight="1" x14ac:dyDescent="0.25">
      <c r="A289" s="63" t="s">
        <v>459</v>
      </c>
      <c r="B289" s="63" t="s">
        <v>460</v>
      </c>
      <c r="C289" s="36">
        <v>4301011858</v>
      </c>
      <c r="D289" s="559">
        <v>4680115885646</v>
      </c>
      <c r="E289" s="55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6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4301012016</v>
      </c>
      <c r="D290" s="559">
        <v>4680115885554</v>
      </c>
      <c r="E290" s="55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6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4301011857</v>
      </c>
      <c r="D291" s="559">
        <v>4680115885622</v>
      </c>
      <c r="E291" s="55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6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458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467</v>
      </c>
      <c r="B292" s="63" t="s">
        <v>468</v>
      </c>
      <c r="C292" s="36">
        <v>4301011859</v>
      </c>
      <c r="D292" s="559">
        <v>4680115885608</v>
      </c>
      <c r="E292" s="55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116</v>
      </c>
      <c r="L292" s="37" t="s">
        <v>45</v>
      </c>
      <c r="M292" s="38" t="s">
        <v>112</v>
      </c>
      <c r="N292" s="38"/>
      <c r="O292" s="37">
        <v>55</v>
      </c>
      <c r="P292" s="6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x14ac:dyDescent="0.2">
      <c r="A293" s="566"/>
      <c r="B293" s="566"/>
      <c r="C293" s="566"/>
      <c r="D293" s="566"/>
      <c r="E293" s="566"/>
      <c r="F293" s="566"/>
      <c r="G293" s="566"/>
      <c r="H293" s="566"/>
      <c r="I293" s="566"/>
      <c r="J293" s="566"/>
      <c r="K293" s="566"/>
      <c r="L293" s="566"/>
      <c r="M293" s="566"/>
      <c r="N293" s="566"/>
      <c r="O293" s="567"/>
      <c r="P293" s="563" t="s">
        <v>40</v>
      </c>
      <c r="Q293" s="564"/>
      <c r="R293" s="564"/>
      <c r="S293" s="564"/>
      <c r="T293" s="564"/>
      <c r="U293" s="564"/>
      <c r="V293" s="565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566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7"/>
      <c r="P294" s="563" t="s">
        <v>40</v>
      </c>
      <c r="Q294" s="564"/>
      <c r="R294" s="564"/>
      <c r="S294" s="564"/>
      <c r="T294" s="564"/>
      <c r="U294" s="564"/>
      <c r="V294" s="565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558" t="s">
        <v>76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66"/>
      <c r="AB295" s="66"/>
      <c r="AC295" s="80"/>
    </row>
    <row r="296" spans="1:68" ht="27" customHeight="1" x14ac:dyDescent="0.25">
      <c r="A296" s="63" t="s">
        <v>470</v>
      </c>
      <c r="B296" s="63" t="s">
        <v>471</v>
      </c>
      <c r="C296" s="36">
        <v>4301030878</v>
      </c>
      <c r="D296" s="559">
        <v>4607091387193</v>
      </c>
      <c r="E296" s="55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35</v>
      </c>
      <c r="P29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2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3">IFERROR(X296*I296/H296,"0")</f>
        <v>0</v>
      </c>
      <c r="BN296" s="78">
        <f t="shared" ref="BN296:BN302" si="34">IFERROR(Y296*I296/H296,"0")</f>
        <v>0</v>
      </c>
      <c r="BO296" s="78">
        <f t="shared" ref="BO296:BO302" si="35">IFERROR(1/J296*(X296/H296),"0")</f>
        <v>0</v>
      </c>
      <c r="BP296" s="78">
        <f t="shared" ref="BP296:BP302" si="36">IFERROR(1/J296*(Y296/H296),"0")</f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4301031153</v>
      </c>
      <c r="D297" s="559">
        <v>4607091387230</v>
      </c>
      <c r="E297" s="55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40</v>
      </c>
      <c r="P297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33"/>
        <v>0</v>
      </c>
      <c r="BN297" s="78">
        <f t="shared" si="34"/>
        <v>0</v>
      </c>
      <c r="BO297" s="78">
        <f t="shared" si="35"/>
        <v>0</v>
      </c>
      <c r="BP297" s="78">
        <f t="shared" si="36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4301031154</v>
      </c>
      <c r="D298" s="559">
        <v>4607091387292</v>
      </c>
      <c r="E298" s="55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45</v>
      </c>
      <c r="P298" s="6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4301031152</v>
      </c>
      <c r="D299" s="559">
        <v>4607091387285</v>
      </c>
      <c r="E299" s="55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6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475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4301031305</v>
      </c>
      <c r="D300" s="559">
        <v>4607091389845</v>
      </c>
      <c r="E300" s="55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483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4301031306</v>
      </c>
      <c r="D301" s="559">
        <v>4680115882881</v>
      </c>
      <c r="E301" s="55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486</v>
      </c>
      <c r="B302" s="63" t="s">
        <v>487</v>
      </c>
      <c r="C302" s="36">
        <v>4301031066</v>
      </c>
      <c r="D302" s="559">
        <v>4607091383836</v>
      </c>
      <c r="E302" s="55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6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x14ac:dyDescent="0.2">
      <c r="A303" s="566"/>
      <c r="B303" s="566"/>
      <c r="C303" s="566"/>
      <c r="D303" s="566"/>
      <c r="E303" s="566"/>
      <c r="F303" s="566"/>
      <c r="G303" s="566"/>
      <c r="H303" s="566"/>
      <c r="I303" s="566"/>
      <c r="J303" s="566"/>
      <c r="K303" s="566"/>
      <c r="L303" s="566"/>
      <c r="M303" s="566"/>
      <c r="N303" s="566"/>
      <c r="O303" s="567"/>
      <c r="P303" s="563" t="s">
        <v>40</v>
      </c>
      <c r="Q303" s="564"/>
      <c r="R303" s="564"/>
      <c r="S303" s="564"/>
      <c r="T303" s="564"/>
      <c r="U303" s="564"/>
      <c r="V303" s="56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566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7"/>
      <c r="P304" s="563" t="s">
        <v>40</v>
      </c>
      <c r="Q304" s="564"/>
      <c r="R304" s="564"/>
      <c r="S304" s="564"/>
      <c r="T304" s="564"/>
      <c r="U304" s="564"/>
      <c r="V304" s="56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558" t="s">
        <v>82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66"/>
      <c r="AB305" s="66"/>
      <c r="AC305" s="80"/>
    </row>
    <row r="306" spans="1:68" ht="27" customHeight="1" x14ac:dyDescent="0.25">
      <c r="A306" s="63" t="s">
        <v>489</v>
      </c>
      <c r="B306" s="63" t="s">
        <v>490</v>
      </c>
      <c r="C306" s="36">
        <v>4301051100</v>
      </c>
      <c r="D306" s="559">
        <v>4607091387766</v>
      </c>
      <c r="E306" s="55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6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9" t="s">
        <v>45</v>
      </c>
      <c r="V306" s="39" t="s">
        <v>45</v>
      </c>
      <c r="W306" s="40" t="s">
        <v>0</v>
      </c>
      <c r="X306" s="58">
        <v>1900</v>
      </c>
      <c r="Y306" s="55">
        <f>IFERROR(IF(X306="",0,CEILING((X306/$H306),1)*$H306),"")</f>
        <v>1903.2</v>
      </c>
      <c r="Z306" s="41">
        <f>IFERROR(IF(Y306=0,"",ROUNDUP(Y306/H306,0)*0.01898),"")</f>
        <v>4.6311200000000001</v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2024.9615384615386</v>
      </c>
      <c r="BN306" s="78">
        <f>IFERROR(Y306*I306/H306,"0")</f>
        <v>2028.3720000000001</v>
      </c>
      <c r="BO306" s="78">
        <f>IFERROR(1/J306*(X306/H306),"0")</f>
        <v>3.8060897435897436</v>
      </c>
      <c r="BP306" s="78">
        <f>IFERROR(1/J306*(Y306/H306),"0")</f>
        <v>3.8125</v>
      </c>
    </row>
    <row r="307" spans="1:68" ht="27" customHeight="1" x14ac:dyDescent="0.25">
      <c r="A307" s="63" t="s">
        <v>492</v>
      </c>
      <c r="B307" s="63" t="s">
        <v>493</v>
      </c>
      <c r="C307" s="36">
        <v>4301051818</v>
      </c>
      <c r="D307" s="559">
        <v>4607091387957</v>
      </c>
      <c r="E307" s="55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6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4301051819</v>
      </c>
      <c r="D308" s="559">
        <v>4607091387964</v>
      </c>
      <c r="E308" s="55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6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4301051734</v>
      </c>
      <c r="D309" s="559">
        <v>4680115884588</v>
      </c>
      <c r="E309" s="55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4301051578</v>
      </c>
      <c r="D310" s="559">
        <v>4607091387513</v>
      </c>
      <c r="E310" s="55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94</v>
      </c>
      <c r="N310" s="38"/>
      <c r="O310" s="37">
        <v>40</v>
      </c>
      <c r="P310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566"/>
      <c r="B311" s="566"/>
      <c r="C311" s="566"/>
      <c r="D311" s="566"/>
      <c r="E311" s="566"/>
      <c r="F311" s="566"/>
      <c r="G311" s="566"/>
      <c r="H311" s="566"/>
      <c r="I311" s="566"/>
      <c r="J311" s="566"/>
      <c r="K311" s="566"/>
      <c r="L311" s="566"/>
      <c r="M311" s="566"/>
      <c r="N311" s="566"/>
      <c r="O311" s="567"/>
      <c r="P311" s="563" t="s">
        <v>40</v>
      </c>
      <c r="Q311" s="564"/>
      <c r="R311" s="564"/>
      <c r="S311" s="564"/>
      <c r="T311" s="564"/>
      <c r="U311" s="564"/>
      <c r="V311" s="565"/>
      <c r="W311" s="42" t="s">
        <v>39</v>
      </c>
      <c r="X311" s="43">
        <f>IFERROR(X306/H306,"0")+IFERROR(X307/H307,"0")+IFERROR(X308/H308,"0")+IFERROR(X309/H309,"0")+IFERROR(X310/H310,"0")</f>
        <v>243.58974358974359</v>
      </c>
      <c r="Y311" s="43">
        <f>IFERROR(Y306/H306,"0")+IFERROR(Y307/H307,"0")+IFERROR(Y308/H308,"0")+IFERROR(Y309/H309,"0")+IFERROR(Y310/H310,"0")</f>
        <v>244</v>
      </c>
      <c r="Z311" s="43">
        <f>IFERROR(IF(Z306="",0,Z306),"0")+IFERROR(IF(Z307="",0,Z307),"0")+IFERROR(IF(Z308="",0,Z308),"0")+IFERROR(IF(Z309="",0,Z309),"0")+IFERROR(IF(Z310="",0,Z310),"0")</f>
        <v>4.6311200000000001</v>
      </c>
      <c r="AA311" s="67"/>
      <c r="AB311" s="67"/>
      <c r="AC311" s="67"/>
    </row>
    <row r="312" spans="1:68" x14ac:dyDescent="0.2">
      <c r="A312" s="566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7"/>
      <c r="P312" s="563" t="s">
        <v>40</v>
      </c>
      <c r="Q312" s="564"/>
      <c r="R312" s="564"/>
      <c r="S312" s="564"/>
      <c r="T312" s="564"/>
      <c r="U312" s="564"/>
      <c r="V312" s="565"/>
      <c r="W312" s="42" t="s">
        <v>0</v>
      </c>
      <c r="X312" s="43">
        <f>IFERROR(SUM(X306:X310),"0")</f>
        <v>1900</v>
      </c>
      <c r="Y312" s="43">
        <f>IFERROR(SUM(Y306:Y310),"0")</f>
        <v>1903.2</v>
      </c>
      <c r="Z312" s="42"/>
      <c r="AA312" s="67"/>
      <c r="AB312" s="67"/>
      <c r="AC312" s="67"/>
    </row>
    <row r="313" spans="1:68" ht="14.25" customHeight="1" x14ac:dyDescent="0.25">
      <c r="A313" s="558" t="s">
        <v>170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66"/>
      <c r="AB313" s="66"/>
      <c r="AC313" s="80"/>
    </row>
    <row r="314" spans="1:68" ht="27" customHeight="1" x14ac:dyDescent="0.25">
      <c r="A314" s="63" t="s">
        <v>504</v>
      </c>
      <c r="B314" s="63" t="s">
        <v>505</v>
      </c>
      <c r="C314" s="36">
        <v>4301060387</v>
      </c>
      <c r="D314" s="559">
        <v>4607091380880</v>
      </c>
      <c r="E314" s="55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6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9" t="s">
        <v>45</v>
      </c>
      <c r="V314" s="39" t="s">
        <v>45</v>
      </c>
      <c r="W314" s="40" t="s">
        <v>0</v>
      </c>
      <c r="X314" s="58">
        <v>70</v>
      </c>
      <c r="Y314" s="55">
        <f>IFERROR(IF(X314="",0,CEILING((X314/$H314),1)*$H314),"")</f>
        <v>75.600000000000009</v>
      </c>
      <c r="Z314" s="41">
        <f>IFERROR(IF(Y314=0,"",ROUNDUP(Y314/H314,0)*0.01898),"")</f>
        <v>0.17082</v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74.325000000000003</v>
      </c>
      <c r="BN314" s="78">
        <f>IFERROR(Y314*I314/H314,"0")</f>
        <v>80.271000000000001</v>
      </c>
      <c r="BO314" s="78">
        <f>IFERROR(1/J314*(X314/H314),"0")</f>
        <v>0.13020833333333331</v>
      </c>
      <c r="BP314" s="78">
        <f>IFERROR(1/J314*(Y314/H314),"0")</f>
        <v>0.140625</v>
      </c>
    </row>
    <row r="315" spans="1:68" ht="27" customHeight="1" x14ac:dyDescent="0.25">
      <c r="A315" s="63" t="s">
        <v>507</v>
      </c>
      <c r="B315" s="63" t="s">
        <v>508</v>
      </c>
      <c r="C315" s="36">
        <v>4301060406</v>
      </c>
      <c r="D315" s="559">
        <v>4607091384482</v>
      </c>
      <c r="E315" s="55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113</v>
      </c>
      <c r="L315" s="37" t="s">
        <v>45</v>
      </c>
      <c r="M315" s="38" t="s">
        <v>86</v>
      </c>
      <c r="N315" s="38"/>
      <c r="O315" s="37">
        <v>30</v>
      </c>
      <c r="P315" s="6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9" t="s">
        <v>45</v>
      </c>
      <c r="V315" s="39" t="s">
        <v>45</v>
      </c>
      <c r="W315" s="40" t="s">
        <v>0</v>
      </c>
      <c r="X315" s="58">
        <v>140</v>
      </c>
      <c r="Y315" s="55">
        <f>IFERROR(IF(X315="",0,CEILING((X315/$H315),1)*$H315),"")</f>
        <v>140.4</v>
      </c>
      <c r="Z315" s="41">
        <f>IFERROR(IF(Y315=0,"",ROUNDUP(Y315/H315,0)*0.01898),"")</f>
        <v>0.34164</v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149.31538461538463</v>
      </c>
      <c r="BN315" s="78">
        <f>IFERROR(Y315*I315/H315,"0")</f>
        <v>149.74200000000002</v>
      </c>
      <c r="BO315" s="78">
        <f>IFERROR(1/J315*(X315/H315),"0")</f>
        <v>0.28044871794871795</v>
      </c>
      <c r="BP315" s="78">
        <f>IFERROR(1/J315*(Y315/H315),"0")</f>
        <v>0.28125</v>
      </c>
    </row>
    <row r="316" spans="1:68" ht="16.5" customHeight="1" x14ac:dyDescent="0.25">
      <c r="A316" s="63" t="s">
        <v>510</v>
      </c>
      <c r="B316" s="63" t="s">
        <v>511</v>
      </c>
      <c r="C316" s="36">
        <v>4301060484</v>
      </c>
      <c r="D316" s="559">
        <v>4607091380897</v>
      </c>
      <c r="E316" s="55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94</v>
      </c>
      <c r="N316" s="38"/>
      <c r="O316" s="37">
        <v>30</v>
      </c>
      <c r="P316" s="6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9" t="s">
        <v>45</v>
      </c>
      <c r="V316" s="39" t="s">
        <v>45</v>
      </c>
      <c r="W316" s="40" t="s">
        <v>0</v>
      </c>
      <c r="X316" s="58">
        <v>100</v>
      </c>
      <c r="Y316" s="55">
        <f>IFERROR(IF(X316="",0,CEILING((X316/$H316),1)*$H316),"")</f>
        <v>100.80000000000001</v>
      </c>
      <c r="Z316" s="41">
        <f>IFERROR(IF(Y316=0,"",ROUNDUP(Y316/H316,0)*0.01898),"")</f>
        <v>0.22776000000000002</v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106.17857142857143</v>
      </c>
      <c r="BN316" s="78">
        <f>IFERROR(Y316*I316/H316,"0")</f>
        <v>107.02800000000001</v>
      </c>
      <c r="BO316" s="78">
        <f>IFERROR(1/J316*(X316/H316),"0")</f>
        <v>0.18601190476190477</v>
      </c>
      <c r="BP316" s="78">
        <f>IFERROR(1/J316*(Y316/H316),"0")</f>
        <v>0.1875</v>
      </c>
    </row>
    <row r="317" spans="1:68" x14ac:dyDescent="0.2">
      <c r="A317" s="566"/>
      <c r="B317" s="566"/>
      <c r="C317" s="566"/>
      <c r="D317" s="566"/>
      <c r="E317" s="566"/>
      <c r="F317" s="566"/>
      <c r="G317" s="566"/>
      <c r="H317" s="566"/>
      <c r="I317" s="566"/>
      <c r="J317" s="566"/>
      <c r="K317" s="566"/>
      <c r="L317" s="566"/>
      <c r="M317" s="566"/>
      <c r="N317" s="566"/>
      <c r="O317" s="567"/>
      <c r="P317" s="563" t="s">
        <v>40</v>
      </c>
      <c r="Q317" s="564"/>
      <c r="R317" s="564"/>
      <c r="S317" s="564"/>
      <c r="T317" s="564"/>
      <c r="U317" s="564"/>
      <c r="V317" s="565"/>
      <c r="W317" s="42" t="s">
        <v>39</v>
      </c>
      <c r="X317" s="43">
        <f>IFERROR(X314/H314,"0")+IFERROR(X315/H315,"0")+IFERROR(X316/H316,"0")</f>
        <v>38.186813186813183</v>
      </c>
      <c r="Y317" s="43">
        <f>IFERROR(Y314/H314,"0")+IFERROR(Y315/H315,"0")+IFERROR(Y316/H316,"0")</f>
        <v>39</v>
      </c>
      <c r="Z317" s="43">
        <f>IFERROR(IF(Z314="",0,Z314),"0")+IFERROR(IF(Z315="",0,Z315),"0")+IFERROR(IF(Z316="",0,Z316),"0")</f>
        <v>0.7402200000000001</v>
      </c>
      <c r="AA317" s="67"/>
      <c r="AB317" s="67"/>
      <c r="AC317" s="67"/>
    </row>
    <row r="318" spans="1:68" x14ac:dyDescent="0.2">
      <c r="A318" s="566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7"/>
      <c r="P318" s="563" t="s">
        <v>40</v>
      </c>
      <c r="Q318" s="564"/>
      <c r="R318" s="564"/>
      <c r="S318" s="564"/>
      <c r="T318" s="564"/>
      <c r="U318" s="564"/>
      <c r="V318" s="565"/>
      <c r="W318" s="42" t="s">
        <v>0</v>
      </c>
      <c r="X318" s="43">
        <f>IFERROR(SUM(X314:X316),"0")</f>
        <v>310</v>
      </c>
      <c r="Y318" s="43">
        <f>IFERROR(SUM(Y314:Y316),"0")</f>
        <v>316.8</v>
      </c>
      <c r="Z318" s="42"/>
      <c r="AA318" s="67"/>
      <c r="AB318" s="67"/>
      <c r="AC318" s="67"/>
    </row>
    <row r="319" spans="1:68" ht="14.25" customHeight="1" x14ac:dyDescent="0.25">
      <c r="A319" s="558" t="s">
        <v>100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66"/>
      <c r="AB319" s="66"/>
      <c r="AC319" s="80"/>
    </row>
    <row r="320" spans="1:68" ht="27" customHeight="1" x14ac:dyDescent="0.25">
      <c r="A320" s="63" t="s">
        <v>513</v>
      </c>
      <c r="B320" s="63" t="s">
        <v>514</v>
      </c>
      <c r="C320" s="36">
        <v>4301030235</v>
      </c>
      <c r="D320" s="559">
        <v>4607091388381</v>
      </c>
      <c r="E320" s="55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659" t="s">
        <v>515</v>
      </c>
      <c r="Q320" s="561"/>
      <c r="R320" s="561"/>
      <c r="S320" s="561"/>
      <c r="T320" s="56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516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517</v>
      </c>
      <c r="B321" s="63" t="s">
        <v>518</v>
      </c>
      <c r="C321" s="36">
        <v>4301030232</v>
      </c>
      <c r="D321" s="559">
        <v>4607091388374</v>
      </c>
      <c r="E321" s="55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116</v>
      </c>
      <c r="L321" s="37" t="s">
        <v>45</v>
      </c>
      <c r="M321" s="38" t="s">
        <v>105</v>
      </c>
      <c r="N321" s="38"/>
      <c r="O321" s="37">
        <v>180</v>
      </c>
      <c r="P321" s="654" t="s">
        <v>519</v>
      </c>
      <c r="Q321" s="561"/>
      <c r="R321" s="561"/>
      <c r="S321" s="561"/>
      <c r="T321" s="56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4301032015</v>
      </c>
      <c r="D322" s="559">
        <v>4607091383102</v>
      </c>
      <c r="E322" s="55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6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4301030233</v>
      </c>
      <c r="D323" s="559">
        <v>4607091388404</v>
      </c>
      <c r="E323" s="55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105</v>
      </c>
      <c r="N323" s="38"/>
      <c r="O323" s="37">
        <v>180</v>
      </c>
      <c r="P323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516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566"/>
      <c r="B324" s="566"/>
      <c r="C324" s="566"/>
      <c r="D324" s="566"/>
      <c r="E324" s="566"/>
      <c r="F324" s="566"/>
      <c r="G324" s="566"/>
      <c r="H324" s="566"/>
      <c r="I324" s="566"/>
      <c r="J324" s="566"/>
      <c r="K324" s="566"/>
      <c r="L324" s="566"/>
      <c r="M324" s="566"/>
      <c r="N324" s="566"/>
      <c r="O324" s="567"/>
      <c r="P324" s="563" t="s">
        <v>40</v>
      </c>
      <c r="Q324" s="564"/>
      <c r="R324" s="564"/>
      <c r="S324" s="564"/>
      <c r="T324" s="564"/>
      <c r="U324" s="564"/>
      <c r="V324" s="56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566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7"/>
      <c r="P325" s="563" t="s">
        <v>40</v>
      </c>
      <c r="Q325" s="564"/>
      <c r="R325" s="564"/>
      <c r="S325" s="564"/>
      <c r="T325" s="564"/>
      <c r="U325" s="564"/>
      <c r="V325" s="56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558" t="s">
        <v>525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66"/>
      <c r="AB326" s="66"/>
      <c r="AC326" s="80"/>
    </row>
    <row r="327" spans="1:68" ht="16.5" customHeight="1" x14ac:dyDescent="0.25">
      <c r="A327" s="63" t="s">
        <v>526</v>
      </c>
      <c r="B327" s="63" t="s">
        <v>527</v>
      </c>
      <c r="C327" s="36">
        <v>4301180007</v>
      </c>
      <c r="D327" s="559">
        <v>4680115881808</v>
      </c>
      <c r="E327" s="55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529</v>
      </c>
      <c r="N327" s="38"/>
      <c r="O327" s="37">
        <v>730</v>
      </c>
      <c r="P327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528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530</v>
      </c>
      <c r="B328" s="63" t="s">
        <v>531</v>
      </c>
      <c r="C328" s="36">
        <v>4301180006</v>
      </c>
      <c r="D328" s="559">
        <v>4680115881822</v>
      </c>
      <c r="E328" s="55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529</v>
      </c>
      <c r="N328" s="38"/>
      <c r="O328" s="37">
        <v>730</v>
      </c>
      <c r="P32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4301180001</v>
      </c>
      <c r="D329" s="559">
        <v>4680115880016</v>
      </c>
      <c r="E329" s="55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529</v>
      </c>
      <c r="N329" s="38"/>
      <c r="O329" s="37">
        <v>730</v>
      </c>
      <c r="P329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566"/>
      <c r="B330" s="566"/>
      <c r="C330" s="566"/>
      <c r="D330" s="566"/>
      <c r="E330" s="566"/>
      <c r="F330" s="566"/>
      <c r="G330" s="566"/>
      <c r="H330" s="566"/>
      <c r="I330" s="566"/>
      <c r="J330" s="566"/>
      <c r="K330" s="566"/>
      <c r="L330" s="566"/>
      <c r="M330" s="566"/>
      <c r="N330" s="566"/>
      <c r="O330" s="567"/>
      <c r="P330" s="563" t="s">
        <v>40</v>
      </c>
      <c r="Q330" s="564"/>
      <c r="R330" s="564"/>
      <c r="S330" s="564"/>
      <c r="T330" s="564"/>
      <c r="U330" s="564"/>
      <c r="V330" s="56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566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7"/>
      <c r="P331" s="563" t="s">
        <v>40</v>
      </c>
      <c r="Q331" s="564"/>
      <c r="R331" s="564"/>
      <c r="S331" s="564"/>
      <c r="T331" s="564"/>
      <c r="U331" s="564"/>
      <c r="V331" s="56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574" t="s">
        <v>534</v>
      </c>
      <c r="B332" s="574"/>
      <c r="C332" s="574"/>
      <c r="D332" s="574"/>
      <c r="E332" s="574"/>
      <c r="F332" s="574"/>
      <c r="G332" s="574"/>
      <c r="H332" s="574"/>
      <c r="I332" s="574"/>
      <c r="J332" s="574"/>
      <c r="K332" s="574"/>
      <c r="L332" s="574"/>
      <c r="M332" s="574"/>
      <c r="N332" s="574"/>
      <c r="O332" s="574"/>
      <c r="P332" s="574"/>
      <c r="Q332" s="574"/>
      <c r="R332" s="574"/>
      <c r="S332" s="574"/>
      <c r="T332" s="574"/>
      <c r="U332" s="574"/>
      <c r="V332" s="574"/>
      <c r="W332" s="574"/>
      <c r="X332" s="574"/>
      <c r="Y332" s="574"/>
      <c r="Z332" s="574"/>
      <c r="AA332" s="65"/>
      <c r="AB332" s="65"/>
      <c r="AC332" s="79"/>
    </row>
    <row r="333" spans="1:68" ht="14.25" customHeight="1" x14ac:dyDescent="0.25">
      <c r="A333" s="558" t="s">
        <v>82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66"/>
      <c r="AB333" s="66"/>
      <c r="AC333" s="80"/>
    </row>
    <row r="334" spans="1:68" ht="27" customHeight="1" x14ac:dyDescent="0.25">
      <c r="A334" s="63" t="s">
        <v>535</v>
      </c>
      <c r="B334" s="63" t="s">
        <v>536</v>
      </c>
      <c r="C334" s="36">
        <v>4301051489</v>
      </c>
      <c r="D334" s="559">
        <v>4607091387919</v>
      </c>
      <c r="E334" s="55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113</v>
      </c>
      <c r="L334" s="37" t="s">
        <v>45</v>
      </c>
      <c r="M334" s="38" t="s">
        <v>94</v>
      </c>
      <c r="N334" s="38"/>
      <c r="O334" s="37">
        <v>45</v>
      </c>
      <c r="P334" s="6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9" t="s">
        <v>45</v>
      </c>
      <c r="V334" s="39" t="s">
        <v>45</v>
      </c>
      <c r="W334" s="40" t="s">
        <v>0</v>
      </c>
      <c r="X334" s="58">
        <v>60</v>
      </c>
      <c r="Y334" s="55">
        <f>IFERROR(IF(X334="",0,CEILING((X334/$H334),1)*$H334),"")</f>
        <v>64.8</v>
      </c>
      <c r="Z334" s="41">
        <f>IFERROR(IF(Y334=0,"",ROUNDUP(Y334/H334,0)*0.01898),"")</f>
        <v>0.15184</v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63.844444444444449</v>
      </c>
      <c r="BN334" s="78">
        <f>IFERROR(Y334*I334/H334,"0")</f>
        <v>68.951999999999998</v>
      </c>
      <c r="BO334" s="78">
        <f>IFERROR(1/J334*(X334/H334),"0")</f>
        <v>0.11574074074074074</v>
      </c>
      <c r="BP334" s="78">
        <f>IFERROR(1/J334*(Y334/H334),"0")</f>
        <v>0.125</v>
      </c>
    </row>
    <row r="335" spans="1:68" ht="27" customHeight="1" x14ac:dyDescent="0.25">
      <c r="A335" s="63" t="s">
        <v>538</v>
      </c>
      <c r="B335" s="63" t="s">
        <v>539</v>
      </c>
      <c r="C335" s="36">
        <v>4301051461</v>
      </c>
      <c r="D335" s="559">
        <v>4680115883604</v>
      </c>
      <c r="E335" s="55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6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541</v>
      </c>
      <c r="B336" s="63" t="s">
        <v>542</v>
      </c>
      <c r="C336" s="36">
        <v>4301051864</v>
      </c>
      <c r="D336" s="559">
        <v>4680115883567</v>
      </c>
      <c r="E336" s="55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94</v>
      </c>
      <c r="N336" s="38"/>
      <c r="O336" s="37">
        <v>40</v>
      </c>
      <c r="P336" s="6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566"/>
      <c r="B337" s="566"/>
      <c r="C337" s="566"/>
      <c r="D337" s="566"/>
      <c r="E337" s="566"/>
      <c r="F337" s="566"/>
      <c r="G337" s="566"/>
      <c r="H337" s="566"/>
      <c r="I337" s="566"/>
      <c r="J337" s="566"/>
      <c r="K337" s="566"/>
      <c r="L337" s="566"/>
      <c r="M337" s="566"/>
      <c r="N337" s="566"/>
      <c r="O337" s="567"/>
      <c r="P337" s="563" t="s">
        <v>40</v>
      </c>
      <c r="Q337" s="564"/>
      <c r="R337" s="564"/>
      <c r="S337" s="564"/>
      <c r="T337" s="564"/>
      <c r="U337" s="564"/>
      <c r="V337" s="565"/>
      <c r="W337" s="42" t="s">
        <v>39</v>
      </c>
      <c r="X337" s="43">
        <f>IFERROR(X334/H334,"0")+IFERROR(X335/H335,"0")+IFERROR(X336/H336,"0")</f>
        <v>7.4074074074074074</v>
      </c>
      <c r="Y337" s="43">
        <f>IFERROR(Y334/H334,"0")+IFERROR(Y335/H335,"0")+IFERROR(Y336/H336,"0")</f>
        <v>8</v>
      </c>
      <c r="Z337" s="43">
        <f>IFERROR(IF(Z334="",0,Z334),"0")+IFERROR(IF(Z335="",0,Z335),"0")+IFERROR(IF(Z336="",0,Z336),"0")</f>
        <v>0.15184</v>
      </c>
      <c r="AA337" s="67"/>
      <c r="AB337" s="67"/>
      <c r="AC337" s="67"/>
    </row>
    <row r="338" spans="1:68" x14ac:dyDescent="0.2">
      <c r="A338" s="566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7"/>
      <c r="P338" s="563" t="s">
        <v>40</v>
      </c>
      <c r="Q338" s="564"/>
      <c r="R338" s="564"/>
      <c r="S338" s="564"/>
      <c r="T338" s="564"/>
      <c r="U338" s="564"/>
      <c r="V338" s="565"/>
      <c r="W338" s="42" t="s">
        <v>0</v>
      </c>
      <c r="X338" s="43">
        <f>IFERROR(SUM(X334:X336),"0")</f>
        <v>60</v>
      </c>
      <c r="Y338" s="43">
        <f>IFERROR(SUM(Y334:Y336),"0")</f>
        <v>64.8</v>
      </c>
      <c r="Z338" s="42"/>
      <c r="AA338" s="67"/>
      <c r="AB338" s="67"/>
      <c r="AC338" s="67"/>
    </row>
    <row r="339" spans="1:68" ht="27.75" customHeight="1" x14ac:dyDescent="0.2">
      <c r="A339" s="582" t="s">
        <v>544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4"/>
      <c r="AB339" s="54"/>
      <c r="AC339" s="54"/>
    </row>
    <row r="340" spans="1:68" ht="16.5" customHeight="1" x14ac:dyDescent="0.25">
      <c r="A340" s="574" t="s">
        <v>545</v>
      </c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74"/>
      <c r="P340" s="574"/>
      <c r="Q340" s="574"/>
      <c r="R340" s="574"/>
      <c r="S340" s="574"/>
      <c r="T340" s="574"/>
      <c r="U340" s="574"/>
      <c r="V340" s="574"/>
      <c r="W340" s="574"/>
      <c r="X340" s="574"/>
      <c r="Y340" s="574"/>
      <c r="Z340" s="574"/>
      <c r="AA340" s="65"/>
      <c r="AB340" s="65"/>
      <c r="AC340" s="79"/>
    </row>
    <row r="341" spans="1:68" ht="14.25" customHeight="1" x14ac:dyDescent="0.25">
      <c r="A341" s="558" t="s">
        <v>108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66"/>
      <c r="AB341" s="66"/>
      <c r="AC341" s="80"/>
    </row>
    <row r="342" spans="1:68" ht="37.5" customHeight="1" x14ac:dyDescent="0.25">
      <c r="A342" s="63" t="s">
        <v>546</v>
      </c>
      <c r="B342" s="63" t="s">
        <v>547</v>
      </c>
      <c r="C342" s="36">
        <v>4301011869</v>
      </c>
      <c r="D342" s="559">
        <v>4680115884847</v>
      </c>
      <c r="E342" s="55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6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9" t="s">
        <v>45</v>
      </c>
      <c r="V342" s="39" t="s">
        <v>45</v>
      </c>
      <c r="W342" s="40" t="s">
        <v>0</v>
      </c>
      <c r="X342" s="58">
        <v>2535</v>
      </c>
      <c r="Y342" s="55">
        <f t="shared" ref="Y342:Y348" si="37">IFERROR(IF(X342="",0,CEILING((X342/$H342),1)*$H342),"")</f>
        <v>2535</v>
      </c>
      <c r="Z342" s="41">
        <f>IFERROR(IF(Y342=0,"",ROUNDUP(Y342/H342,0)*0.02175),"")</f>
        <v>3.6757499999999999</v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8">IFERROR(X342*I342/H342,"0")</f>
        <v>2616.1200000000003</v>
      </c>
      <c r="BN342" s="78">
        <f t="shared" ref="BN342:BN348" si="39">IFERROR(Y342*I342/H342,"0")</f>
        <v>2616.1200000000003</v>
      </c>
      <c r="BO342" s="78">
        <f t="shared" ref="BO342:BO348" si="40">IFERROR(1/J342*(X342/H342),"0")</f>
        <v>3.520833333333333</v>
      </c>
      <c r="BP342" s="78">
        <f t="shared" ref="BP342:BP348" si="41">IFERROR(1/J342*(Y342/H342),"0")</f>
        <v>3.520833333333333</v>
      </c>
    </row>
    <row r="343" spans="1:68" ht="27" customHeight="1" x14ac:dyDescent="0.25">
      <c r="A343" s="63" t="s">
        <v>549</v>
      </c>
      <c r="B343" s="63" t="s">
        <v>550</v>
      </c>
      <c r="C343" s="36">
        <v>4301011870</v>
      </c>
      <c r="D343" s="559">
        <v>4680115884854</v>
      </c>
      <c r="E343" s="55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9" t="s">
        <v>45</v>
      </c>
      <c r="V343" s="39" t="s">
        <v>45</v>
      </c>
      <c r="W343" s="40" t="s">
        <v>0</v>
      </c>
      <c r="X343" s="58">
        <v>2535</v>
      </c>
      <c r="Y343" s="55">
        <f t="shared" si="37"/>
        <v>2535</v>
      </c>
      <c r="Z343" s="41">
        <f>IFERROR(IF(Y343=0,"",ROUNDUP(Y343/H343,0)*0.02175),"")</f>
        <v>3.6757499999999999</v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8"/>
        <v>2616.1200000000003</v>
      </c>
      <c r="BN343" s="78">
        <f t="shared" si="39"/>
        <v>2616.1200000000003</v>
      </c>
      <c r="BO343" s="78">
        <f t="shared" si="40"/>
        <v>3.520833333333333</v>
      </c>
      <c r="BP343" s="78">
        <f t="shared" si="41"/>
        <v>3.520833333333333</v>
      </c>
    </row>
    <row r="344" spans="1:68" ht="37.5" customHeight="1" x14ac:dyDescent="0.25">
      <c r="A344" s="63" t="s">
        <v>552</v>
      </c>
      <c r="B344" s="63" t="s">
        <v>553</v>
      </c>
      <c r="C344" s="36">
        <v>4301011867</v>
      </c>
      <c r="D344" s="559">
        <v>4680115884830</v>
      </c>
      <c r="E344" s="55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4301011832</v>
      </c>
      <c r="D345" s="559">
        <v>4607091383997</v>
      </c>
      <c r="E345" s="55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94</v>
      </c>
      <c r="N345" s="38"/>
      <c r="O345" s="37">
        <v>60</v>
      </c>
      <c r="P345" s="6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9" t="s">
        <v>45</v>
      </c>
      <c r="V345" s="39" t="s">
        <v>45</v>
      </c>
      <c r="W345" s="40" t="s">
        <v>0</v>
      </c>
      <c r="X345" s="58">
        <v>3200</v>
      </c>
      <c r="Y345" s="55">
        <f t="shared" si="37"/>
        <v>3210</v>
      </c>
      <c r="Z345" s="41">
        <f>IFERROR(IF(Y345=0,"",ROUNDUP(Y345/H345,0)*0.02175),"")</f>
        <v>4.6544999999999996</v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3302.4</v>
      </c>
      <c r="BN345" s="78">
        <f t="shared" si="39"/>
        <v>3312.7200000000003</v>
      </c>
      <c r="BO345" s="78">
        <f t="shared" si="40"/>
        <v>4.4444444444444446</v>
      </c>
      <c r="BP345" s="78">
        <f t="shared" si="41"/>
        <v>4.458333333333333</v>
      </c>
    </row>
    <row r="346" spans="1:68" ht="27" customHeight="1" x14ac:dyDescent="0.25">
      <c r="A346" s="63" t="s">
        <v>558</v>
      </c>
      <c r="B346" s="63" t="s">
        <v>559</v>
      </c>
      <c r="C346" s="36">
        <v>4301011433</v>
      </c>
      <c r="D346" s="559">
        <v>4680115882638</v>
      </c>
      <c r="E346" s="55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116</v>
      </c>
      <c r="L346" s="37" t="s">
        <v>45</v>
      </c>
      <c r="M346" s="38" t="s">
        <v>112</v>
      </c>
      <c r="N346" s="38"/>
      <c r="O346" s="37">
        <v>90</v>
      </c>
      <c r="P346" s="6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4301011952</v>
      </c>
      <c r="D347" s="559">
        <v>4680115884922</v>
      </c>
      <c r="E347" s="55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37.5" customHeight="1" x14ac:dyDescent="0.25">
      <c r="A348" s="63" t="s">
        <v>563</v>
      </c>
      <c r="B348" s="63" t="s">
        <v>564</v>
      </c>
      <c r="C348" s="36">
        <v>4301011868</v>
      </c>
      <c r="D348" s="559">
        <v>4680115884861</v>
      </c>
      <c r="E348" s="55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116</v>
      </c>
      <c r="L348" s="37" t="s">
        <v>45</v>
      </c>
      <c r="M348" s="38" t="s">
        <v>80</v>
      </c>
      <c r="N348" s="38"/>
      <c r="O348" s="37">
        <v>60</v>
      </c>
      <c r="P348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554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x14ac:dyDescent="0.2">
      <c r="A349" s="566"/>
      <c r="B349" s="566"/>
      <c r="C349" s="566"/>
      <c r="D349" s="566"/>
      <c r="E349" s="566"/>
      <c r="F349" s="566"/>
      <c r="G349" s="566"/>
      <c r="H349" s="566"/>
      <c r="I349" s="566"/>
      <c r="J349" s="566"/>
      <c r="K349" s="566"/>
      <c r="L349" s="566"/>
      <c r="M349" s="566"/>
      <c r="N349" s="566"/>
      <c r="O349" s="567"/>
      <c r="P349" s="563" t="s">
        <v>40</v>
      </c>
      <c r="Q349" s="564"/>
      <c r="R349" s="564"/>
      <c r="S349" s="564"/>
      <c r="T349" s="564"/>
      <c r="U349" s="564"/>
      <c r="V349" s="565"/>
      <c r="W349" s="42" t="s">
        <v>39</v>
      </c>
      <c r="X349" s="43">
        <f>IFERROR(X342/H342,"0")+IFERROR(X343/H343,"0")+IFERROR(X344/H344,"0")+IFERROR(X345/H345,"0")+IFERROR(X346/H346,"0")+IFERROR(X347/H347,"0")+IFERROR(X348/H348,"0")</f>
        <v>551.33333333333337</v>
      </c>
      <c r="Y349" s="43">
        <f>IFERROR(Y342/H342,"0")+IFERROR(Y343/H343,"0")+IFERROR(Y344/H344,"0")+IFERROR(Y345/H345,"0")+IFERROR(Y346/H346,"0")+IFERROR(Y347/H347,"0")+IFERROR(Y348/H348,"0")</f>
        <v>552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12.006</v>
      </c>
      <c r="AA349" s="67"/>
      <c r="AB349" s="67"/>
      <c r="AC349" s="67"/>
    </row>
    <row r="350" spans="1:68" x14ac:dyDescent="0.2">
      <c r="A350" s="566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7"/>
      <c r="P350" s="563" t="s">
        <v>40</v>
      </c>
      <c r="Q350" s="564"/>
      <c r="R350" s="564"/>
      <c r="S350" s="564"/>
      <c r="T350" s="564"/>
      <c r="U350" s="564"/>
      <c r="V350" s="565"/>
      <c r="W350" s="42" t="s">
        <v>0</v>
      </c>
      <c r="X350" s="43">
        <f>IFERROR(SUM(X342:X348),"0")</f>
        <v>8270</v>
      </c>
      <c r="Y350" s="43">
        <f>IFERROR(SUM(Y342:Y348),"0")</f>
        <v>8280</v>
      </c>
      <c r="Z350" s="42"/>
      <c r="AA350" s="67"/>
      <c r="AB350" s="67"/>
      <c r="AC350" s="67"/>
    </row>
    <row r="351" spans="1:68" ht="14.25" customHeight="1" x14ac:dyDescent="0.25">
      <c r="A351" s="558" t="s">
        <v>140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66"/>
      <c r="AB351" s="66"/>
      <c r="AC351" s="80"/>
    </row>
    <row r="352" spans="1:68" ht="27" customHeight="1" x14ac:dyDescent="0.25">
      <c r="A352" s="63" t="s">
        <v>565</v>
      </c>
      <c r="B352" s="63" t="s">
        <v>566</v>
      </c>
      <c r="C352" s="36">
        <v>4301020178</v>
      </c>
      <c r="D352" s="559">
        <v>4607091383980</v>
      </c>
      <c r="E352" s="55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113</v>
      </c>
      <c r="L352" s="37" t="s">
        <v>45</v>
      </c>
      <c r="M352" s="38" t="s">
        <v>112</v>
      </c>
      <c r="N352" s="38"/>
      <c r="O352" s="37">
        <v>50</v>
      </c>
      <c r="P352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9" t="s">
        <v>45</v>
      </c>
      <c r="V352" s="39" t="s">
        <v>45</v>
      </c>
      <c r="W352" s="40" t="s">
        <v>0</v>
      </c>
      <c r="X352" s="58">
        <v>2235</v>
      </c>
      <c r="Y352" s="55">
        <f>IFERROR(IF(X352="",0,CEILING((X352/$H352),1)*$H352),"")</f>
        <v>2235</v>
      </c>
      <c r="Z352" s="41">
        <f>IFERROR(IF(Y352=0,"",ROUNDUP(Y352/H352,0)*0.02175),"")</f>
        <v>3.2407499999999998</v>
      </c>
      <c r="AA352" s="68" t="s">
        <v>45</v>
      </c>
      <c r="AB352" s="69" t="s">
        <v>45</v>
      </c>
      <c r="AC352" s="418" t="s">
        <v>567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2306.52</v>
      </c>
      <c r="BN352" s="78">
        <f>IFERROR(Y352*I352/H352,"0")</f>
        <v>2306.52</v>
      </c>
      <c r="BO352" s="78">
        <f>IFERROR(1/J352*(X352/H352),"0")</f>
        <v>3.1041666666666665</v>
      </c>
      <c r="BP352" s="78">
        <f>IFERROR(1/J352*(Y352/H352),"0")</f>
        <v>3.1041666666666665</v>
      </c>
    </row>
    <row r="353" spans="1:68" ht="16.5" customHeight="1" x14ac:dyDescent="0.25">
      <c r="A353" s="63" t="s">
        <v>568</v>
      </c>
      <c r="B353" s="63" t="s">
        <v>569</v>
      </c>
      <c r="C353" s="36">
        <v>4301020179</v>
      </c>
      <c r="D353" s="559">
        <v>4607091384178</v>
      </c>
      <c r="E353" s="55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112</v>
      </c>
      <c r="N353" s="38"/>
      <c r="O353" s="37">
        <v>50</v>
      </c>
      <c r="P353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566"/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7"/>
      <c r="P354" s="563" t="s">
        <v>40</v>
      </c>
      <c r="Q354" s="564"/>
      <c r="R354" s="564"/>
      <c r="S354" s="564"/>
      <c r="T354" s="564"/>
      <c r="U354" s="564"/>
      <c r="V354" s="565"/>
      <c r="W354" s="42" t="s">
        <v>39</v>
      </c>
      <c r="X354" s="43">
        <f>IFERROR(X352/H352,"0")+IFERROR(X353/H353,"0")</f>
        <v>149</v>
      </c>
      <c r="Y354" s="43">
        <f>IFERROR(Y352/H352,"0")+IFERROR(Y353/H353,"0")</f>
        <v>149</v>
      </c>
      <c r="Z354" s="43">
        <f>IFERROR(IF(Z352="",0,Z352),"0")+IFERROR(IF(Z353="",0,Z353),"0")</f>
        <v>3.2407499999999998</v>
      </c>
      <c r="AA354" s="67"/>
      <c r="AB354" s="67"/>
      <c r="AC354" s="67"/>
    </row>
    <row r="355" spans="1:68" x14ac:dyDescent="0.2">
      <c r="A355" s="566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7"/>
      <c r="P355" s="563" t="s">
        <v>40</v>
      </c>
      <c r="Q355" s="564"/>
      <c r="R355" s="564"/>
      <c r="S355" s="564"/>
      <c r="T355" s="564"/>
      <c r="U355" s="564"/>
      <c r="V355" s="565"/>
      <c r="W355" s="42" t="s">
        <v>0</v>
      </c>
      <c r="X355" s="43">
        <f>IFERROR(SUM(X352:X353),"0")</f>
        <v>2235</v>
      </c>
      <c r="Y355" s="43">
        <f>IFERROR(SUM(Y352:Y353),"0")</f>
        <v>2235</v>
      </c>
      <c r="Z355" s="42"/>
      <c r="AA355" s="67"/>
      <c r="AB355" s="67"/>
      <c r="AC355" s="67"/>
    </row>
    <row r="356" spans="1:68" ht="14.25" customHeight="1" x14ac:dyDescent="0.25">
      <c r="A356" s="558" t="s">
        <v>82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66"/>
      <c r="AB356" s="66"/>
      <c r="AC356" s="80"/>
    </row>
    <row r="357" spans="1:68" ht="27" customHeight="1" x14ac:dyDescent="0.25">
      <c r="A357" s="63" t="s">
        <v>570</v>
      </c>
      <c r="B357" s="63" t="s">
        <v>571</v>
      </c>
      <c r="C357" s="36">
        <v>4301051903</v>
      </c>
      <c r="D357" s="559">
        <v>4607091383928</v>
      </c>
      <c r="E357" s="55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6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9" t="s">
        <v>45</v>
      </c>
      <c r="V357" s="39" t="s">
        <v>45</v>
      </c>
      <c r="W357" s="40" t="s">
        <v>0</v>
      </c>
      <c r="X357" s="58">
        <v>300</v>
      </c>
      <c r="Y357" s="55">
        <f>IFERROR(IF(X357="",0,CEILING((X357/$H357),1)*$H357),"")</f>
        <v>306</v>
      </c>
      <c r="Z357" s="41">
        <f>IFERROR(IF(Y357=0,"",ROUNDUP(Y357/H357,0)*0.01898),"")</f>
        <v>0.64532</v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317.5</v>
      </c>
      <c r="BN357" s="78">
        <f>IFERROR(Y357*I357/H357,"0")</f>
        <v>323.85000000000002</v>
      </c>
      <c r="BO357" s="78">
        <f>IFERROR(1/J357*(X357/H357),"0")</f>
        <v>0.52083333333333337</v>
      </c>
      <c r="BP357" s="78">
        <f>IFERROR(1/J357*(Y357/H357),"0")</f>
        <v>0.53125</v>
      </c>
    </row>
    <row r="358" spans="1:68" ht="27" customHeight="1" x14ac:dyDescent="0.25">
      <c r="A358" s="63" t="s">
        <v>573</v>
      </c>
      <c r="B358" s="63" t="s">
        <v>574</v>
      </c>
      <c r="C358" s="36">
        <v>4301051897</v>
      </c>
      <c r="D358" s="559">
        <v>4607091384260</v>
      </c>
      <c r="E358" s="55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113</v>
      </c>
      <c r="L358" s="37" t="s">
        <v>45</v>
      </c>
      <c r="M358" s="38" t="s">
        <v>86</v>
      </c>
      <c r="N358" s="38"/>
      <c r="O358" s="37">
        <v>40</v>
      </c>
      <c r="P358" s="63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9" t="s">
        <v>45</v>
      </c>
      <c r="V358" s="39" t="s">
        <v>45</v>
      </c>
      <c r="W358" s="40" t="s">
        <v>0</v>
      </c>
      <c r="X358" s="58">
        <v>220</v>
      </c>
      <c r="Y358" s="55">
        <f>IFERROR(IF(X358="",0,CEILING((X358/$H358),1)*$H358),"")</f>
        <v>225</v>
      </c>
      <c r="Z358" s="41">
        <f>IFERROR(IF(Y358=0,"",ROUNDUP(Y358/H358,0)*0.01898),"")</f>
        <v>0.47450000000000003</v>
      </c>
      <c r="AA358" s="68" t="s">
        <v>45</v>
      </c>
      <c r="AB358" s="69" t="s">
        <v>45</v>
      </c>
      <c r="AC358" s="424" t="s">
        <v>575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232.68666666666664</v>
      </c>
      <c r="BN358" s="78">
        <f>IFERROR(Y358*I358/H358,"0")</f>
        <v>237.97500000000002</v>
      </c>
      <c r="BO358" s="78">
        <f>IFERROR(1/J358*(X358/H358),"0")</f>
        <v>0.38194444444444442</v>
      </c>
      <c r="BP358" s="78">
        <f>IFERROR(1/J358*(Y358/H358),"0")</f>
        <v>0.390625</v>
      </c>
    </row>
    <row r="359" spans="1:68" x14ac:dyDescent="0.2">
      <c r="A359" s="566"/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7"/>
      <c r="P359" s="563" t="s">
        <v>40</v>
      </c>
      <c r="Q359" s="564"/>
      <c r="R359" s="564"/>
      <c r="S359" s="564"/>
      <c r="T359" s="564"/>
      <c r="U359" s="564"/>
      <c r="V359" s="565"/>
      <c r="W359" s="42" t="s">
        <v>39</v>
      </c>
      <c r="X359" s="43">
        <f>IFERROR(X357/H357,"0")+IFERROR(X358/H358,"0")</f>
        <v>57.777777777777779</v>
      </c>
      <c r="Y359" s="43">
        <f>IFERROR(Y357/H357,"0")+IFERROR(Y358/H358,"0")</f>
        <v>59</v>
      </c>
      <c r="Z359" s="43">
        <f>IFERROR(IF(Z357="",0,Z357),"0")+IFERROR(IF(Z358="",0,Z358),"0")</f>
        <v>1.11982</v>
      </c>
      <c r="AA359" s="67"/>
      <c r="AB359" s="67"/>
      <c r="AC359" s="67"/>
    </row>
    <row r="360" spans="1:68" x14ac:dyDescent="0.2">
      <c r="A360" s="566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7"/>
      <c r="P360" s="563" t="s">
        <v>40</v>
      </c>
      <c r="Q360" s="564"/>
      <c r="R360" s="564"/>
      <c r="S360" s="564"/>
      <c r="T360" s="564"/>
      <c r="U360" s="564"/>
      <c r="V360" s="565"/>
      <c r="W360" s="42" t="s">
        <v>0</v>
      </c>
      <c r="X360" s="43">
        <f>IFERROR(SUM(X357:X358),"0")</f>
        <v>520</v>
      </c>
      <c r="Y360" s="43">
        <f>IFERROR(SUM(Y357:Y358),"0")</f>
        <v>531</v>
      </c>
      <c r="Z360" s="42"/>
      <c r="AA360" s="67"/>
      <c r="AB360" s="67"/>
      <c r="AC360" s="67"/>
    </row>
    <row r="361" spans="1:68" ht="14.25" customHeight="1" x14ac:dyDescent="0.25">
      <c r="A361" s="558" t="s">
        <v>170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66"/>
      <c r="AB361" s="66"/>
      <c r="AC361" s="80"/>
    </row>
    <row r="362" spans="1:68" ht="16.5" customHeight="1" x14ac:dyDescent="0.25">
      <c r="A362" s="63" t="s">
        <v>576</v>
      </c>
      <c r="B362" s="63" t="s">
        <v>577</v>
      </c>
      <c r="C362" s="36">
        <v>4301060524</v>
      </c>
      <c r="D362" s="559">
        <v>4607091384673</v>
      </c>
      <c r="E362" s="55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113</v>
      </c>
      <c r="L362" s="37" t="s">
        <v>45</v>
      </c>
      <c r="M362" s="38" t="s">
        <v>86</v>
      </c>
      <c r="N362" s="38"/>
      <c r="O362" s="37">
        <v>40</v>
      </c>
      <c r="P362" s="638" t="s">
        <v>578</v>
      </c>
      <c r="Q362" s="561"/>
      <c r="R362" s="561"/>
      <c r="S362" s="561"/>
      <c r="T362" s="562"/>
      <c r="U362" s="39" t="s">
        <v>45</v>
      </c>
      <c r="V362" s="39" t="s">
        <v>45</v>
      </c>
      <c r="W362" s="40" t="s">
        <v>0</v>
      </c>
      <c r="X362" s="58">
        <v>728</v>
      </c>
      <c r="Y362" s="55">
        <f>IFERROR(IF(X362="",0,CEILING((X362/$H362),1)*$H362),"")</f>
        <v>729</v>
      </c>
      <c r="Z362" s="41">
        <f>IFERROR(IF(Y362=0,"",ROUNDUP(Y362/H362,0)*0.01898),"")</f>
        <v>1.53738</v>
      </c>
      <c r="AA362" s="68" t="s">
        <v>45</v>
      </c>
      <c r="AB362" s="69" t="s">
        <v>45</v>
      </c>
      <c r="AC362" s="426" t="s">
        <v>579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769.9813333333334</v>
      </c>
      <c r="BN362" s="78">
        <f>IFERROR(Y362*I362/H362,"0")</f>
        <v>771.03899999999999</v>
      </c>
      <c r="BO362" s="78">
        <f>IFERROR(1/J362*(X362/H362),"0")</f>
        <v>1.2638888888888888</v>
      </c>
      <c r="BP362" s="78">
        <f>IFERROR(1/J362*(Y362/H362),"0")</f>
        <v>1.265625</v>
      </c>
    </row>
    <row r="363" spans="1:68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3" t="s">
        <v>40</v>
      </c>
      <c r="Q363" s="564"/>
      <c r="R363" s="564"/>
      <c r="S363" s="564"/>
      <c r="T363" s="564"/>
      <c r="U363" s="564"/>
      <c r="V363" s="565"/>
      <c r="W363" s="42" t="s">
        <v>39</v>
      </c>
      <c r="X363" s="43">
        <f>IFERROR(X362/H362,"0")</f>
        <v>80.888888888888886</v>
      </c>
      <c r="Y363" s="43">
        <f>IFERROR(Y362/H362,"0")</f>
        <v>81</v>
      </c>
      <c r="Z363" s="43">
        <f>IFERROR(IF(Z362="",0,Z362),"0")</f>
        <v>1.53738</v>
      </c>
      <c r="AA363" s="67"/>
      <c r="AB363" s="67"/>
      <c r="AC363" s="67"/>
    </row>
    <row r="364" spans="1:68" x14ac:dyDescent="0.2">
      <c r="A364" s="566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7"/>
      <c r="P364" s="563" t="s">
        <v>40</v>
      </c>
      <c r="Q364" s="564"/>
      <c r="R364" s="564"/>
      <c r="S364" s="564"/>
      <c r="T364" s="564"/>
      <c r="U364" s="564"/>
      <c r="V364" s="565"/>
      <c r="W364" s="42" t="s">
        <v>0</v>
      </c>
      <c r="X364" s="43">
        <f>IFERROR(SUM(X362:X362),"0")</f>
        <v>728</v>
      </c>
      <c r="Y364" s="43">
        <f>IFERROR(SUM(Y362:Y362),"0")</f>
        <v>729</v>
      </c>
      <c r="Z364" s="42"/>
      <c r="AA364" s="67"/>
      <c r="AB364" s="67"/>
      <c r="AC364" s="67"/>
    </row>
    <row r="365" spans="1:68" ht="16.5" customHeight="1" x14ac:dyDescent="0.25">
      <c r="A365" s="574" t="s">
        <v>580</v>
      </c>
      <c r="B365" s="574"/>
      <c r="C365" s="574"/>
      <c r="D365" s="574"/>
      <c r="E365" s="574"/>
      <c r="F365" s="574"/>
      <c r="G365" s="574"/>
      <c r="H365" s="574"/>
      <c r="I365" s="574"/>
      <c r="J365" s="574"/>
      <c r="K365" s="574"/>
      <c r="L365" s="574"/>
      <c r="M365" s="574"/>
      <c r="N365" s="574"/>
      <c r="O365" s="574"/>
      <c r="P365" s="574"/>
      <c r="Q365" s="574"/>
      <c r="R365" s="574"/>
      <c r="S365" s="574"/>
      <c r="T365" s="574"/>
      <c r="U365" s="574"/>
      <c r="V365" s="574"/>
      <c r="W365" s="574"/>
      <c r="X365" s="574"/>
      <c r="Y365" s="574"/>
      <c r="Z365" s="574"/>
      <c r="AA365" s="65"/>
      <c r="AB365" s="65"/>
      <c r="AC365" s="79"/>
    </row>
    <row r="366" spans="1:68" ht="14.25" customHeight="1" x14ac:dyDescent="0.25">
      <c r="A366" s="558" t="s">
        <v>108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66"/>
      <c r="AB366" s="66"/>
      <c r="AC366" s="80"/>
    </row>
    <row r="367" spans="1:68" ht="37.5" customHeight="1" x14ac:dyDescent="0.25">
      <c r="A367" s="63" t="s">
        <v>581</v>
      </c>
      <c r="B367" s="63" t="s">
        <v>582</v>
      </c>
      <c r="C367" s="36">
        <v>4301011873</v>
      </c>
      <c r="D367" s="559">
        <v>4680115881907</v>
      </c>
      <c r="E367" s="55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6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584</v>
      </c>
      <c r="B368" s="63" t="s">
        <v>585</v>
      </c>
      <c r="C368" s="36">
        <v>4301011875</v>
      </c>
      <c r="D368" s="559">
        <v>4680115884885</v>
      </c>
      <c r="E368" s="55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113</v>
      </c>
      <c r="L368" s="37" t="s">
        <v>45</v>
      </c>
      <c r="M368" s="38" t="s">
        <v>80</v>
      </c>
      <c r="N368" s="38"/>
      <c r="O368" s="37">
        <v>60</v>
      </c>
      <c r="P368" s="6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587</v>
      </c>
      <c r="B369" s="63" t="s">
        <v>588</v>
      </c>
      <c r="C369" s="36">
        <v>4301011871</v>
      </c>
      <c r="D369" s="559">
        <v>4680115884908</v>
      </c>
      <c r="E369" s="55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116</v>
      </c>
      <c r="L369" s="37" t="s">
        <v>45</v>
      </c>
      <c r="M369" s="38" t="s">
        <v>80</v>
      </c>
      <c r="N369" s="38"/>
      <c r="O369" s="37">
        <v>60</v>
      </c>
      <c r="P369" s="6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566"/>
      <c r="B370" s="566"/>
      <c r="C370" s="566"/>
      <c r="D370" s="566"/>
      <c r="E370" s="566"/>
      <c r="F370" s="566"/>
      <c r="G370" s="566"/>
      <c r="H370" s="566"/>
      <c r="I370" s="566"/>
      <c r="J370" s="566"/>
      <c r="K370" s="566"/>
      <c r="L370" s="566"/>
      <c r="M370" s="566"/>
      <c r="N370" s="566"/>
      <c r="O370" s="567"/>
      <c r="P370" s="563" t="s">
        <v>40</v>
      </c>
      <c r="Q370" s="564"/>
      <c r="R370" s="564"/>
      <c r="S370" s="564"/>
      <c r="T370" s="564"/>
      <c r="U370" s="564"/>
      <c r="V370" s="56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566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7"/>
      <c r="P371" s="563" t="s">
        <v>40</v>
      </c>
      <c r="Q371" s="564"/>
      <c r="R371" s="564"/>
      <c r="S371" s="564"/>
      <c r="T371" s="564"/>
      <c r="U371" s="564"/>
      <c r="V371" s="56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558" t="s">
        <v>76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66"/>
      <c r="AB372" s="66"/>
      <c r="AC372" s="80"/>
    </row>
    <row r="373" spans="1:68" ht="27" customHeight="1" x14ac:dyDescent="0.25">
      <c r="A373" s="63" t="s">
        <v>589</v>
      </c>
      <c r="B373" s="63" t="s">
        <v>590</v>
      </c>
      <c r="C373" s="36">
        <v>4301031303</v>
      </c>
      <c r="D373" s="559">
        <v>4607091384802</v>
      </c>
      <c r="E373" s="55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9" t="s">
        <v>45</v>
      </c>
      <c r="V373" s="39" t="s">
        <v>45</v>
      </c>
      <c r="W373" s="40" t="s">
        <v>0</v>
      </c>
      <c r="X373" s="58">
        <v>230</v>
      </c>
      <c r="Y373" s="55">
        <f>IFERROR(IF(X373="",0,CEILING((X373/$H373),1)*$H373),"")</f>
        <v>232.14</v>
      </c>
      <c r="Z373" s="41">
        <f>IFERROR(IF(Y373=0,"",ROUNDUP(Y373/H373,0)*0.00902),"")</f>
        <v>0.47806000000000004</v>
      </c>
      <c r="AA373" s="68" t="s">
        <v>45</v>
      </c>
      <c r="AB373" s="69" t="s">
        <v>45</v>
      </c>
      <c r="AC373" s="434" t="s">
        <v>591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244.17808219178082</v>
      </c>
      <c r="BN373" s="78">
        <f>IFERROR(Y373*I373/H373,"0")</f>
        <v>246.45000000000002</v>
      </c>
      <c r="BO373" s="78">
        <f>IFERROR(1/J373*(X373/H373),"0")</f>
        <v>0.39781375397813756</v>
      </c>
      <c r="BP373" s="78">
        <f>IFERROR(1/J373*(Y373/H373),"0")</f>
        <v>0.40151515151515155</v>
      </c>
    </row>
    <row r="374" spans="1:68" x14ac:dyDescent="0.2">
      <c r="A374" s="566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3" t="s">
        <v>40</v>
      </c>
      <c r="Q374" s="564"/>
      <c r="R374" s="564"/>
      <c r="S374" s="564"/>
      <c r="T374" s="564"/>
      <c r="U374" s="564"/>
      <c r="V374" s="565"/>
      <c r="W374" s="42" t="s">
        <v>39</v>
      </c>
      <c r="X374" s="43">
        <f>IFERROR(X373/H373,"0")</f>
        <v>52.51141552511416</v>
      </c>
      <c r="Y374" s="43">
        <f>IFERROR(Y373/H373,"0")</f>
        <v>53</v>
      </c>
      <c r="Z374" s="43">
        <f>IFERROR(IF(Z373="",0,Z373),"0")</f>
        <v>0.47806000000000004</v>
      </c>
      <c r="AA374" s="67"/>
      <c r="AB374" s="67"/>
      <c r="AC374" s="67"/>
    </row>
    <row r="375" spans="1:68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3" t="s">
        <v>40</v>
      </c>
      <c r="Q375" s="564"/>
      <c r="R375" s="564"/>
      <c r="S375" s="564"/>
      <c r="T375" s="564"/>
      <c r="U375" s="564"/>
      <c r="V375" s="565"/>
      <c r="W375" s="42" t="s">
        <v>0</v>
      </c>
      <c r="X375" s="43">
        <f>IFERROR(SUM(X373:X373),"0")</f>
        <v>230</v>
      </c>
      <c r="Y375" s="43">
        <f>IFERROR(SUM(Y373:Y373),"0")</f>
        <v>232.14</v>
      </c>
      <c r="Z375" s="42"/>
      <c r="AA375" s="67"/>
      <c r="AB375" s="67"/>
      <c r="AC375" s="67"/>
    </row>
    <row r="376" spans="1:68" ht="14.25" customHeight="1" x14ac:dyDescent="0.25">
      <c r="A376" s="558" t="s">
        <v>82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66"/>
      <c r="AB376" s="66"/>
      <c r="AC376" s="80"/>
    </row>
    <row r="377" spans="1:68" ht="27" customHeight="1" x14ac:dyDescent="0.25">
      <c r="A377" s="63" t="s">
        <v>592</v>
      </c>
      <c r="B377" s="63" t="s">
        <v>593</v>
      </c>
      <c r="C377" s="36">
        <v>4301051899</v>
      </c>
      <c r="D377" s="559">
        <v>4607091384246</v>
      </c>
      <c r="E377" s="55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113</v>
      </c>
      <c r="L377" s="37" t="s">
        <v>45</v>
      </c>
      <c r="M377" s="38" t="s">
        <v>86</v>
      </c>
      <c r="N377" s="38"/>
      <c r="O377" s="37">
        <v>40</v>
      </c>
      <c r="P377" s="63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9" t="s">
        <v>45</v>
      </c>
      <c r="V377" s="39" t="s">
        <v>45</v>
      </c>
      <c r="W377" s="40" t="s">
        <v>0</v>
      </c>
      <c r="X377" s="58">
        <v>250</v>
      </c>
      <c r="Y377" s="55">
        <f>IFERROR(IF(X377="",0,CEILING((X377/$H377),1)*$H377),"")</f>
        <v>252</v>
      </c>
      <c r="Z377" s="41">
        <f>IFERROR(IF(Y377=0,"",ROUNDUP(Y377/H377,0)*0.01898),"")</f>
        <v>0.53144000000000002</v>
      </c>
      <c r="AA377" s="68" t="s">
        <v>45</v>
      </c>
      <c r="AB377" s="69" t="s">
        <v>45</v>
      </c>
      <c r="AC377" s="436" t="s">
        <v>594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264.41666666666669</v>
      </c>
      <c r="BN377" s="78">
        <f>IFERROR(Y377*I377/H377,"0")</f>
        <v>266.53199999999998</v>
      </c>
      <c r="BO377" s="78">
        <f>IFERROR(1/J377*(X377/H377),"0")</f>
        <v>0.43402777777777779</v>
      </c>
      <c r="BP377" s="78">
        <f>IFERROR(1/J377*(Y377/H377),"0")</f>
        <v>0.4375</v>
      </c>
    </row>
    <row r="378" spans="1:68" ht="27" customHeight="1" x14ac:dyDescent="0.25">
      <c r="A378" s="63" t="s">
        <v>595</v>
      </c>
      <c r="B378" s="63" t="s">
        <v>596</v>
      </c>
      <c r="C378" s="36">
        <v>4301051660</v>
      </c>
      <c r="D378" s="559">
        <v>4607091384253</v>
      </c>
      <c r="E378" s="55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6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3" t="s">
        <v>40</v>
      </c>
      <c r="Q379" s="564"/>
      <c r="R379" s="564"/>
      <c r="S379" s="564"/>
      <c r="T379" s="564"/>
      <c r="U379" s="564"/>
      <c r="V379" s="565"/>
      <c r="W379" s="42" t="s">
        <v>39</v>
      </c>
      <c r="X379" s="43">
        <f>IFERROR(X377/H377,"0")+IFERROR(X378/H378,"0")</f>
        <v>27.777777777777779</v>
      </c>
      <c r="Y379" s="43">
        <f>IFERROR(Y377/H377,"0")+IFERROR(Y378/H378,"0")</f>
        <v>28</v>
      </c>
      <c r="Z379" s="43">
        <f>IFERROR(IF(Z377="",0,Z377),"0")+IFERROR(IF(Z378="",0,Z378),"0")</f>
        <v>0.53144000000000002</v>
      </c>
      <c r="AA379" s="67"/>
      <c r="AB379" s="67"/>
      <c r="AC379" s="67"/>
    </row>
    <row r="380" spans="1:68" x14ac:dyDescent="0.2">
      <c r="A380" s="566"/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7"/>
      <c r="P380" s="563" t="s">
        <v>40</v>
      </c>
      <c r="Q380" s="564"/>
      <c r="R380" s="564"/>
      <c r="S380" s="564"/>
      <c r="T380" s="564"/>
      <c r="U380" s="564"/>
      <c r="V380" s="565"/>
      <c r="W380" s="42" t="s">
        <v>0</v>
      </c>
      <c r="X380" s="43">
        <f>IFERROR(SUM(X377:X378),"0")</f>
        <v>250</v>
      </c>
      <c r="Y380" s="43">
        <f>IFERROR(SUM(Y377:Y378),"0")</f>
        <v>252</v>
      </c>
      <c r="Z380" s="42"/>
      <c r="AA380" s="67"/>
      <c r="AB380" s="67"/>
      <c r="AC380" s="67"/>
    </row>
    <row r="381" spans="1:68" ht="14.25" customHeight="1" x14ac:dyDescent="0.25">
      <c r="A381" s="558" t="s">
        <v>170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66"/>
      <c r="AB381" s="66"/>
      <c r="AC381" s="80"/>
    </row>
    <row r="382" spans="1:68" ht="27" customHeight="1" x14ac:dyDescent="0.25">
      <c r="A382" s="63" t="s">
        <v>597</v>
      </c>
      <c r="B382" s="63" t="s">
        <v>598</v>
      </c>
      <c r="C382" s="36">
        <v>4301060441</v>
      </c>
      <c r="D382" s="559">
        <v>4607091389357</v>
      </c>
      <c r="E382" s="55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113</v>
      </c>
      <c r="L382" s="37" t="s">
        <v>45</v>
      </c>
      <c r="M382" s="38" t="s">
        <v>86</v>
      </c>
      <c r="N382" s="38"/>
      <c r="O382" s="37">
        <v>40</v>
      </c>
      <c r="P382" s="62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9" t="s">
        <v>45</v>
      </c>
      <c r="V382" s="39" t="s">
        <v>45</v>
      </c>
      <c r="W382" s="40" t="s">
        <v>0</v>
      </c>
      <c r="X382" s="58">
        <v>50</v>
      </c>
      <c r="Y382" s="55">
        <f>IFERROR(IF(X382="",0,CEILING((X382/$H382),1)*$H382),"")</f>
        <v>54</v>
      </c>
      <c r="Z382" s="41">
        <f>IFERROR(IF(Y382=0,"",ROUNDUP(Y382/H382,0)*0.01898),"")</f>
        <v>0.11388000000000001</v>
      </c>
      <c r="AA382" s="68" t="s">
        <v>45</v>
      </c>
      <c r="AB382" s="69" t="s">
        <v>45</v>
      </c>
      <c r="AC382" s="440" t="s">
        <v>599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52.416666666666664</v>
      </c>
      <c r="BN382" s="78">
        <f>IFERROR(Y382*I382/H382,"0")</f>
        <v>56.61</v>
      </c>
      <c r="BO382" s="78">
        <f>IFERROR(1/J382*(X382/H382),"0")</f>
        <v>8.6805555555555552E-2</v>
      </c>
      <c r="BP382" s="78">
        <f>IFERROR(1/J382*(Y382/H382),"0")</f>
        <v>9.375E-2</v>
      </c>
    </row>
    <row r="383" spans="1:68" x14ac:dyDescent="0.2">
      <c r="A383" s="566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3" t="s">
        <v>40</v>
      </c>
      <c r="Q383" s="564"/>
      <c r="R383" s="564"/>
      <c r="S383" s="564"/>
      <c r="T383" s="564"/>
      <c r="U383" s="564"/>
      <c r="V383" s="565"/>
      <c r="W383" s="42" t="s">
        <v>39</v>
      </c>
      <c r="X383" s="43">
        <f>IFERROR(X382/H382,"0")</f>
        <v>5.5555555555555554</v>
      </c>
      <c r="Y383" s="43">
        <f>IFERROR(Y382/H382,"0")</f>
        <v>6</v>
      </c>
      <c r="Z383" s="43">
        <f>IFERROR(IF(Z382="",0,Z382),"0")</f>
        <v>0.11388000000000001</v>
      </c>
      <c r="AA383" s="67"/>
      <c r="AB383" s="67"/>
      <c r="AC383" s="67"/>
    </row>
    <row r="384" spans="1:68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3" t="s">
        <v>40</v>
      </c>
      <c r="Q384" s="564"/>
      <c r="R384" s="564"/>
      <c r="S384" s="564"/>
      <c r="T384" s="564"/>
      <c r="U384" s="564"/>
      <c r="V384" s="565"/>
      <c r="W384" s="42" t="s">
        <v>0</v>
      </c>
      <c r="X384" s="43">
        <f>IFERROR(SUM(X382:X382),"0")</f>
        <v>50</v>
      </c>
      <c r="Y384" s="43">
        <f>IFERROR(SUM(Y382:Y382),"0")</f>
        <v>54</v>
      </c>
      <c r="Z384" s="42"/>
      <c r="AA384" s="67"/>
      <c r="AB384" s="67"/>
      <c r="AC384" s="67"/>
    </row>
    <row r="385" spans="1:68" ht="27.75" customHeight="1" x14ac:dyDescent="0.2">
      <c r="A385" s="582" t="s">
        <v>600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4"/>
      <c r="AB385" s="54"/>
      <c r="AC385" s="54"/>
    </row>
    <row r="386" spans="1:68" ht="16.5" customHeight="1" x14ac:dyDescent="0.25">
      <c r="A386" s="574" t="s">
        <v>601</v>
      </c>
      <c r="B386" s="574"/>
      <c r="C386" s="574"/>
      <c r="D386" s="574"/>
      <c r="E386" s="574"/>
      <c r="F386" s="574"/>
      <c r="G386" s="574"/>
      <c r="H386" s="574"/>
      <c r="I386" s="574"/>
      <c r="J386" s="574"/>
      <c r="K386" s="574"/>
      <c r="L386" s="574"/>
      <c r="M386" s="574"/>
      <c r="N386" s="574"/>
      <c r="O386" s="574"/>
      <c r="P386" s="574"/>
      <c r="Q386" s="574"/>
      <c r="R386" s="574"/>
      <c r="S386" s="574"/>
      <c r="T386" s="574"/>
      <c r="U386" s="574"/>
      <c r="V386" s="574"/>
      <c r="W386" s="574"/>
      <c r="X386" s="574"/>
      <c r="Y386" s="574"/>
      <c r="Z386" s="574"/>
      <c r="AA386" s="65"/>
      <c r="AB386" s="65"/>
      <c r="AC386" s="79"/>
    </row>
    <row r="387" spans="1:68" ht="14.25" customHeight="1" x14ac:dyDescent="0.25">
      <c r="A387" s="558" t="s">
        <v>76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66"/>
      <c r="AB387" s="66"/>
      <c r="AC387" s="80"/>
    </row>
    <row r="388" spans="1:68" ht="27" customHeight="1" x14ac:dyDescent="0.25">
      <c r="A388" s="63" t="s">
        <v>602</v>
      </c>
      <c r="B388" s="63" t="s">
        <v>603</v>
      </c>
      <c r="C388" s="36">
        <v>4301031405</v>
      </c>
      <c r="D388" s="559">
        <v>4680115886100</v>
      </c>
      <c r="E388" s="55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9" t="s">
        <v>45</v>
      </c>
      <c r="V388" s="39" t="s">
        <v>45</v>
      </c>
      <c r="W388" s="40" t="s">
        <v>0</v>
      </c>
      <c r="X388" s="58">
        <v>70</v>
      </c>
      <c r="Y388" s="55">
        <f t="shared" ref="Y388:Y397" si="42">IFERROR(IF(X388="",0,CEILING((X388/$H388),1)*$H388),"")</f>
        <v>70.2</v>
      </c>
      <c r="Z388" s="41">
        <f>IFERROR(IF(Y388=0,"",ROUNDUP(Y388/H388,0)*0.00902),"")</f>
        <v>0.11726</v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3">IFERROR(X388*I388/H388,"0")</f>
        <v>72.722222222222229</v>
      </c>
      <c r="BN388" s="78">
        <f t="shared" ref="BN388:BN397" si="44">IFERROR(Y388*I388/H388,"0")</f>
        <v>72.930000000000007</v>
      </c>
      <c r="BO388" s="78">
        <f t="shared" ref="BO388:BO397" si="45">IFERROR(1/J388*(X388/H388),"0")</f>
        <v>9.8204264870931535E-2</v>
      </c>
      <c r="BP388" s="78">
        <f t="shared" ref="BP388:BP397" si="46">IFERROR(1/J388*(Y388/H388),"0")</f>
        <v>9.8484848484848481E-2</v>
      </c>
    </row>
    <row r="389" spans="1:68" ht="27" customHeight="1" x14ac:dyDescent="0.25">
      <c r="A389" s="63" t="s">
        <v>605</v>
      </c>
      <c r="B389" s="63" t="s">
        <v>606</v>
      </c>
      <c r="C389" s="36">
        <v>4301031382</v>
      </c>
      <c r="D389" s="559">
        <v>4680115886117</v>
      </c>
      <c r="E389" s="55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62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customHeight="1" x14ac:dyDescent="0.25">
      <c r="A390" s="63" t="s">
        <v>605</v>
      </c>
      <c r="B390" s="63" t="s">
        <v>608</v>
      </c>
      <c r="C390" s="36">
        <v>4301031406</v>
      </c>
      <c r="D390" s="559">
        <v>4680115886117</v>
      </c>
      <c r="E390" s="55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6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607</v>
      </c>
      <c r="AG390" s="78"/>
      <c r="AJ390" s="84" t="s">
        <v>45</v>
      </c>
      <c r="AK390" s="84">
        <v>0</v>
      </c>
      <c r="BB390" s="447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 x14ac:dyDescent="0.25">
      <c r="A391" s="63" t="s">
        <v>609</v>
      </c>
      <c r="B391" s="63" t="s">
        <v>610</v>
      </c>
      <c r="C391" s="36">
        <v>4301031402</v>
      </c>
      <c r="D391" s="559">
        <v>4680115886124</v>
      </c>
      <c r="E391" s="55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50</v>
      </c>
      <c r="P391" s="62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9" t="s">
        <v>45</v>
      </c>
      <c r="V391" s="39" t="s">
        <v>45</v>
      </c>
      <c r="W391" s="40" t="s">
        <v>0</v>
      </c>
      <c r="X391" s="58">
        <v>40</v>
      </c>
      <c r="Y391" s="55">
        <f t="shared" si="42"/>
        <v>43.2</v>
      </c>
      <c r="Z391" s="41">
        <f>IFERROR(IF(Y391=0,"",ROUNDUP(Y391/H391,0)*0.00902),"")</f>
        <v>7.2160000000000002E-2</v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41.555555555555557</v>
      </c>
      <c r="BN391" s="78">
        <f t="shared" si="44"/>
        <v>44.88</v>
      </c>
      <c r="BO391" s="78">
        <f t="shared" si="45"/>
        <v>5.6116722783389444E-2</v>
      </c>
      <c r="BP391" s="78">
        <f t="shared" si="46"/>
        <v>6.0606060606060608E-2</v>
      </c>
    </row>
    <row r="392" spans="1:68" ht="27" customHeight="1" x14ac:dyDescent="0.25">
      <c r="A392" s="63" t="s">
        <v>612</v>
      </c>
      <c r="B392" s="63" t="s">
        <v>613</v>
      </c>
      <c r="C392" s="36">
        <v>4301031366</v>
      </c>
      <c r="D392" s="559">
        <v>4680115883147</v>
      </c>
      <c r="E392" s="55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6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ref="Z392:Z397" si="47">IFERROR(IF(Y392=0,"",ROUNDUP(Y392/H392,0)*0.00502),"")</f>
        <v/>
      </c>
      <c r="AA392" s="68" t="s">
        <v>45</v>
      </c>
      <c r="AB392" s="69" t="s">
        <v>45</v>
      </c>
      <c r="AC392" s="450" t="s">
        <v>604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614</v>
      </c>
      <c r="B393" s="63" t="s">
        <v>615</v>
      </c>
      <c r="C393" s="36">
        <v>4301031362</v>
      </c>
      <c r="D393" s="559">
        <v>4607091384338</v>
      </c>
      <c r="E393" s="55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2" t="s">
        <v>604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37.5" customHeight="1" x14ac:dyDescent="0.25">
      <c r="A394" s="63" t="s">
        <v>616</v>
      </c>
      <c r="B394" s="63" t="s">
        <v>617</v>
      </c>
      <c r="C394" s="36">
        <v>4301031361</v>
      </c>
      <c r="D394" s="559">
        <v>4607091389524</v>
      </c>
      <c r="E394" s="55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4301031364</v>
      </c>
      <c r="D395" s="559">
        <v>4680115883161</v>
      </c>
      <c r="E395" s="55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27" customHeight="1" x14ac:dyDescent="0.25">
      <c r="A396" s="63" t="s">
        <v>622</v>
      </c>
      <c r="B396" s="63" t="s">
        <v>623</v>
      </c>
      <c r="C396" s="36">
        <v>4301031358</v>
      </c>
      <c r="D396" s="559">
        <v>4607091389531</v>
      </c>
      <c r="E396" s="55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37.5" customHeight="1" x14ac:dyDescent="0.25">
      <c r="A397" s="63" t="s">
        <v>625</v>
      </c>
      <c r="B397" s="63" t="s">
        <v>626</v>
      </c>
      <c r="C397" s="36">
        <v>4301031360</v>
      </c>
      <c r="D397" s="559">
        <v>4607091384345</v>
      </c>
      <c r="E397" s="55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x14ac:dyDescent="0.2">
      <c r="A398" s="566"/>
      <c r="B398" s="566"/>
      <c r="C398" s="566"/>
      <c r="D398" s="566"/>
      <c r="E398" s="566"/>
      <c r="F398" s="566"/>
      <c r="G398" s="566"/>
      <c r="H398" s="566"/>
      <c r="I398" s="566"/>
      <c r="J398" s="566"/>
      <c r="K398" s="566"/>
      <c r="L398" s="566"/>
      <c r="M398" s="566"/>
      <c r="N398" s="566"/>
      <c r="O398" s="567"/>
      <c r="P398" s="563" t="s">
        <v>40</v>
      </c>
      <c r="Q398" s="564"/>
      <c r="R398" s="564"/>
      <c r="S398" s="564"/>
      <c r="T398" s="564"/>
      <c r="U398" s="564"/>
      <c r="V398" s="56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20.370370370370367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21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0.18942000000000001</v>
      </c>
      <c r="AA398" s="67"/>
      <c r="AB398" s="67"/>
      <c r="AC398" s="67"/>
    </row>
    <row r="399" spans="1:68" x14ac:dyDescent="0.2">
      <c r="A399" s="566"/>
      <c r="B399" s="566"/>
      <c r="C399" s="566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7"/>
      <c r="P399" s="563" t="s">
        <v>40</v>
      </c>
      <c r="Q399" s="564"/>
      <c r="R399" s="564"/>
      <c r="S399" s="564"/>
      <c r="T399" s="564"/>
      <c r="U399" s="564"/>
      <c r="V399" s="565"/>
      <c r="W399" s="42" t="s">
        <v>0</v>
      </c>
      <c r="X399" s="43">
        <f>IFERROR(SUM(X388:X397),"0")</f>
        <v>110</v>
      </c>
      <c r="Y399" s="43">
        <f>IFERROR(SUM(Y388:Y397),"0")</f>
        <v>113.4</v>
      </c>
      <c r="Z399" s="42"/>
      <c r="AA399" s="67"/>
      <c r="AB399" s="67"/>
      <c r="AC399" s="67"/>
    </row>
    <row r="400" spans="1:68" ht="14.25" customHeight="1" x14ac:dyDescent="0.25">
      <c r="A400" s="558" t="s">
        <v>82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4301051284</v>
      </c>
      <c r="D401" s="559">
        <v>4607091384352</v>
      </c>
      <c r="E401" s="55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116</v>
      </c>
      <c r="L401" s="37" t="s">
        <v>45</v>
      </c>
      <c r="M401" s="38" t="s">
        <v>86</v>
      </c>
      <c r="N401" s="38"/>
      <c r="O401" s="37">
        <v>45</v>
      </c>
      <c r="P401" s="6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4301051431</v>
      </c>
      <c r="D402" s="559">
        <v>4607091389654</v>
      </c>
      <c r="E402" s="55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6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3" t="s">
        <v>40</v>
      </c>
      <c r="Q403" s="564"/>
      <c r="R403" s="564"/>
      <c r="S403" s="564"/>
      <c r="T403" s="564"/>
      <c r="U403" s="564"/>
      <c r="V403" s="56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566"/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7"/>
      <c r="P404" s="563" t="s">
        <v>40</v>
      </c>
      <c r="Q404" s="564"/>
      <c r="R404" s="564"/>
      <c r="S404" s="564"/>
      <c r="T404" s="564"/>
      <c r="U404" s="564"/>
      <c r="V404" s="56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574" t="s">
        <v>633</v>
      </c>
      <c r="B405" s="574"/>
      <c r="C405" s="574"/>
      <c r="D405" s="574"/>
      <c r="E405" s="574"/>
      <c r="F405" s="574"/>
      <c r="G405" s="574"/>
      <c r="H405" s="574"/>
      <c r="I405" s="574"/>
      <c r="J405" s="574"/>
      <c r="K405" s="574"/>
      <c r="L405" s="574"/>
      <c r="M405" s="574"/>
      <c r="N405" s="574"/>
      <c r="O405" s="574"/>
      <c r="P405" s="574"/>
      <c r="Q405" s="574"/>
      <c r="R405" s="574"/>
      <c r="S405" s="574"/>
      <c r="T405" s="574"/>
      <c r="U405" s="574"/>
      <c r="V405" s="574"/>
      <c r="W405" s="574"/>
      <c r="X405" s="574"/>
      <c r="Y405" s="574"/>
      <c r="Z405" s="574"/>
      <c r="AA405" s="65"/>
      <c r="AB405" s="65"/>
      <c r="AC405" s="79"/>
    </row>
    <row r="406" spans="1:68" ht="14.25" customHeight="1" x14ac:dyDescent="0.25">
      <c r="A406" s="558" t="s">
        <v>140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66"/>
      <c r="AB406" s="66"/>
      <c r="AC406" s="80"/>
    </row>
    <row r="407" spans="1:68" ht="27" customHeight="1" x14ac:dyDescent="0.25">
      <c r="A407" s="63" t="s">
        <v>634</v>
      </c>
      <c r="B407" s="63" t="s">
        <v>635</v>
      </c>
      <c r="C407" s="36">
        <v>4301020319</v>
      </c>
      <c r="D407" s="559">
        <v>4680115885240</v>
      </c>
      <c r="E407" s="55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6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636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3" t="s">
        <v>40</v>
      </c>
      <c r="Q408" s="564"/>
      <c r="R408" s="564"/>
      <c r="S408" s="564"/>
      <c r="T408" s="564"/>
      <c r="U408" s="564"/>
      <c r="V408" s="56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66"/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7"/>
      <c r="P409" s="563" t="s">
        <v>40</v>
      </c>
      <c r="Q409" s="564"/>
      <c r="R409" s="564"/>
      <c r="S409" s="564"/>
      <c r="T409" s="564"/>
      <c r="U409" s="564"/>
      <c r="V409" s="56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58" t="s">
        <v>76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66"/>
      <c r="AB410" s="66"/>
      <c r="AC410" s="80"/>
    </row>
    <row r="411" spans="1:68" ht="27" customHeight="1" x14ac:dyDescent="0.25">
      <c r="A411" s="63" t="s">
        <v>637</v>
      </c>
      <c r="B411" s="63" t="s">
        <v>638</v>
      </c>
      <c r="C411" s="36">
        <v>4301031403</v>
      </c>
      <c r="D411" s="559">
        <v>4680115886094</v>
      </c>
      <c r="E411" s="55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116</v>
      </c>
      <c r="L411" s="37" t="s">
        <v>45</v>
      </c>
      <c r="M411" s="38" t="s">
        <v>112</v>
      </c>
      <c r="N411" s="38"/>
      <c r="O411" s="37">
        <v>50</v>
      </c>
      <c r="P411" s="61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9" t="s">
        <v>45</v>
      </c>
      <c r="V411" s="39" t="s">
        <v>45</v>
      </c>
      <c r="W411" s="40" t="s">
        <v>0</v>
      </c>
      <c r="X411" s="58">
        <v>130</v>
      </c>
      <c r="Y411" s="55">
        <f>IFERROR(IF(X411="",0,CEILING((X411/$H411),1)*$H411),"")</f>
        <v>135</v>
      </c>
      <c r="Z411" s="41">
        <f>IFERROR(IF(Y411=0,"",ROUNDUP(Y411/H411,0)*0.00902),"")</f>
        <v>0.22550000000000001</v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135.05555555555557</v>
      </c>
      <c r="BN411" s="78">
        <f>IFERROR(Y411*I411/H411,"0")</f>
        <v>140.25</v>
      </c>
      <c r="BO411" s="78">
        <f>IFERROR(1/J411*(X411/H411),"0")</f>
        <v>0.18237934904601572</v>
      </c>
      <c r="BP411" s="78">
        <f>IFERROR(1/J411*(Y411/H411),"0")</f>
        <v>0.18939393939393939</v>
      </c>
    </row>
    <row r="412" spans="1:68" ht="27" customHeight="1" x14ac:dyDescent="0.25">
      <c r="A412" s="63" t="s">
        <v>640</v>
      </c>
      <c r="B412" s="63" t="s">
        <v>641</v>
      </c>
      <c r="C412" s="36">
        <v>4301031363</v>
      </c>
      <c r="D412" s="559">
        <v>4607091389425</v>
      </c>
      <c r="E412" s="55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4301031373</v>
      </c>
      <c r="D413" s="559">
        <v>4680115880771</v>
      </c>
      <c r="E413" s="55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4301031359</v>
      </c>
      <c r="D414" s="559">
        <v>4607091389500</v>
      </c>
      <c r="E414" s="55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66"/>
      <c r="B415" s="566"/>
      <c r="C415" s="566"/>
      <c r="D415" s="566"/>
      <c r="E415" s="566"/>
      <c r="F415" s="566"/>
      <c r="G415" s="566"/>
      <c r="H415" s="566"/>
      <c r="I415" s="566"/>
      <c r="J415" s="566"/>
      <c r="K415" s="566"/>
      <c r="L415" s="566"/>
      <c r="M415" s="566"/>
      <c r="N415" s="566"/>
      <c r="O415" s="567"/>
      <c r="P415" s="563" t="s">
        <v>40</v>
      </c>
      <c r="Q415" s="564"/>
      <c r="R415" s="564"/>
      <c r="S415" s="564"/>
      <c r="T415" s="564"/>
      <c r="U415" s="564"/>
      <c r="V415" s="565"/>
      <c r="W415" s="42" t="s">
        <v>39</v>
      </c>
      <c r="X415" s="43">
        <f>IFERROR(X411/H411,"0")+IFERROR(X412/H412,"0")+IFERROR(X413/H413,"0")+IFERROR(X414/H414,"0")</f>
        <v>24.074074074074073</v>
      </c>
      <c r="Y415" s="43">
        <f>IFERROR(Y411/H411,"0")+IFERROR(Y412/H412,"0")+IFERROR(Y413/H413,"0")+IFERROR(Y414/H414,"0")</f>
        <v>25</v>
      </c>
      <c r="Z415" s="43">
        <f>IFERROR(IF(Z411="",0,Z411),"0")+IFERROR(IF(Z412="",0,Z412),"0")+IFERROR(IF(Z413="",0,Z413),"0")+IFERROR(IF(Z414="",0,Z414),"0")</f>
        <v>0.22550000000000001</v>
      </c>
      <c r="AA415" s="67"/>
      <c r="AB415" s="67"/>
      <c r="AC415" s="67"/>
    </row>
    <row r="416" spans="1:68" x14ac:dyDescent="0.2">
      <c r="A416" s="566"/>
      <c r="B416" s="566"/>
      <c r="C416" s="566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7"/>
      <c r="P416" s="563" t="s">
        <v>40</v>
      </c>
      <c r="Q416" s="564"/>
      <c r="R416" s="564"/>
      <c r="S416" s="564"/>
      <c r="T416" s="564"/>
      <c r="U416" s="564"/>
      <c r="V416" s="565"/>
      <c r="W416" s="42" t="s">
        <v>0</v>
      </c>
      <c r="X416" s="43">
        <f>IFERROR(SUM(X411:X414),"0")</f>
        <v>130</v>
      </c>
      <c r="Y416" s="43">
        <f>IFERROR(SUM(Y411:Y414),"0")</f>
        <v>135</v>
      </c>
      <c r="Z416" s="42"/>
      <c r="AA416" s="67"/>
      <c r="AB416" s="67"/>
      <c r="AC416" s="67"/>
    </row>
    <row r="417" spans="1:68" ht="16.5" customHeight="1" x14ac:dyDescent="0.25">
      <c r="A417" s="574" t="s">
        <v>648</v>
      </c>
      <c r="B417" s="574"/>
      <c r="C417" s="574"/>
      <c r="D417" s="574"/>
      <c r="E417" s="574"/>
      <c r="F417" s="574"/>
      <c r="G417" s="574"/>
      <c r="H417" s="574"/>
      <c r="I417" s="574"/>
      <c r="J417" s="574"/>
      <c r="K417" s="574"/>
      <c r="L417" s="574"/>
      <c r="M417" s="574"/>
      <c r="N417" s="574"/>
      <c r="O417" s="574"/>
      <c r="P417" s="574"/>
      <c r="Q417" s="574"/>
      <c r="R417" s="574"/>
      <c r="S417" s="574"/>
      <c r="T417" s="574"/>
      <c r="U417" s="574"/>
      <c r="V417" s="574"/>
      <c r="W417" s="574"/>
      <c r="X417" s="574"/>
      <c r="Y417" s="574"/>
      <c r="Z417" s="574"/>
      <c r="AA417" s="65"/>
      <c r="AB417" s="65"/>
      <c r="AC417" s="79"/>
    </row>
    <row r="418" spans="1:68" ht="14.25" customHeight="1" x14ac:dyDescent="0.25">
      <c r="A418" s="558" t="s">
        <v>76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66"/>
      <c r="AB418" s="66"/>
      <c r="AC418" s="80"/>
    </row>
    <row r="419" spans="1:68" ht="27" customHeight="1" x14ac:dyDescent="0.25">
      <c r="A419" s="63" t="s">
        <v>649</v>
      </c>
      <c r="B419" s="63" t="s">
        <v>650</v>
      </c>
      <c r="C419" s="36">
        <v>4301031347</v>
      </c>
      <c r="D419" s="559">
        <v>4680115885110</v>
      </c>
      <c r="E419" s="55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6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651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3" t="s">
        <v>40</v>
      </c>
      <c r="Q420" s="564"/>
      <c r="R420" s="564"/>
      <c r="S420" s="564"/>
      <c r="T420" s="564"/>
      <c r="U420" s="564"/>
      <c r="V420" s="56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66"/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7"/>
      <c r="P421" s="563" t="s">
        <v>40</v>
      </c>
      <c r="Q421" s="564"/>
      <c r="R421" s="564"/>
      <c r="S421" s="564"/>
      <c r="T421" s="564"/>
      <c r="U421" s="564"/>
      <c r="V421" s="56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74" t="s">
        <v>652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65"/>
      <c r="AB422" s="65"/>
      <c r="AC422" s="79"/>
    </row>
    <row r="423" spans="1:68" ht="14.25" customHeight="1" x14ac:dyDescent="0.25">
      <c r="A423" s="558" t="s">
        <v>76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66"/>
      <c r="AB423" s="66"/>
      <c r="AC423" s="80"/>
    </row>
    <row r="424" spans="1:68" ht="27" customHeight="1" x14ac:dyDescent="0.25">
      <c r="A424" s="63" t="s">
        <v>653</v>
      </c>
      <c r="B424" s="63" t="s">
        <v>654</v>
      </c>
      <c r="C424" s="36">
        <v>4301031261</v>
      </c>
      <c r="D424" s="559">
        <v>4680115885103</v>
      </c>
      <c r="E424" s="55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6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655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3" t="s">
        <v>40</v>
      </c>
      <c r="Q425" s="564"/>
      <c r="R425" s="564"/>
      <c r="S425" s="564"/>
      <c r="T425" s="564"/>
      <c r="U425" s="564"/>
      <c r="V425" s="56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66"/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7"/>
      <c r="P426" s="563" t="s">
        <v>40</v>
      </c>
      <c r="Q426" s="564"/>
      <c r="R426" s="564"/>
      <c r="S426" s="564"/>
      <c r="T426" s="564"/>
      <c r="U426" s="564"/>
      <c r="V426" s="56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582" t="s">
        <v>656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4"/>
      <c r="AB427" s="54"/>
      <c r="AC427" s="54"/>
    </row>
    <row r="428" spans="1:68" ht="16.5" customHeight="1" x14ac:dyDescent="0.25">
      <c r="A428" s="574" t="s">
        <v>656</v>
      </c>
      <c r="B428" s="574"/>
      <c r="C428" s="574"/>
      <c r="D428" s="574"/>
      <c r="E428" s="574"/>
      <c r="F428" s="574"/>
      <c r="G428" s="574"/>
      <c r="H428" s="574"/>
      <c r="I428" s="574"/>
      <c r="J428" s="574"/>
      <c r="K428" s="574"/>
      <c r="L428" s="574"/>
      <c r="M428" s="574"/>
      <c r="N428" s="574"/>
      <c r="O428" s="574"/>
      <c r="P428" s="574"/>
      <c r="Q428" s="574"/>
      <c r="R428" s="574"/>
      <c r="S428" s="574"/>
      <c r="T428" s="574"/>
      <c r="U428" s="574"/>
      <c r="V428" s="574"/>
      <c r="W428" s="574"/>
      <c r="X428" s="574"/>
      <c r="Y428" s="574"/>
      <c r="Z428" s="574"/>
      <c r="AA428" s="65"/>
      <c r="AB428" s="65"/>
      <c r="AC428" s="79"/>
    </row>
    <row r="429" spans="1:68" ht="14.25" customHeight="1" x14ac:dyDescent="0.25">
      <c r="A429" s="558" t="s">
        <v>108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66"/>
      <c r="AB429" s="66"/>
      <c r="AC429" s="80"/>
    </row>
    <row r="430" spans="1:68" ht="27" customHeight="1" x14ac:dyDescent="0.25">
      <c r="A430" s="63" t="s">
        <v>657</v>
      </c>
      <c r="B430" s="63" t="s">
        <v>658</v>
      </c>
      <c r="C430" s="36">
        <v>4301011795</v>
      </c>
      <c r="D430" s="559">
        <v>4607091389067</v>
      </c>
      <c r="E430" s="55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48">IFERROR(IF(X430="",0,CEILING((X430/$H430),1)*$H430),"")</f>
        <v>0</v>
      </c>
      <c r="Z430" s="41" t="str">
        <f t="shared" ref="Z430:Z436" si="49">IFERROR(IF(Y430=0,"",ROUNDUP(Y430/H430,0)*0.01196),"")</f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1" si="50">IFERROR(X430*I430/H430,"0")</f>
        <v>0</v>
      </c>
      <c r="BN430" s="78">
        <f t="shared" ref="BN430:BN441" si="51">IFERROR(Y430*I430/H430,"0")</f>
        <v>0</v>
      </c>
      <c r="BO430" s="78">
        <f t="shared" ref="BO430:BO441" si="52">IFERROR(1/J430*(X430/H430),"0")</f>
        <v>0</v>
      </c>
      <c r="BP430" s="78">
        <f t="shared" ref="BP430:BP441" si="53">IFERROR(1/J430*(Y430/H430),"0")</f>
        <v>0</v>
      </c>
    </row>
    <row r="431" spans="1:68" ht="27" customHeight="1" x14ac:dyDescent="0.25">
      <c r="A431" s="63" t="s">
        <v>660</v>
      </c>
      <c r="B431" s="63" t="s">
        <v>661</v>
      </c>
      <c r="C431" s="36">
        <v>4301011961</v>
      </c>
      <c r="D431" s="559">
        <v>4680115885271</v>
      </c>
      <c r="E431" s="55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112</v>
      </c>
      <c r="N431" s="38"/>
      <c r="O431" s="37">
        <v>60</v>
      </c>
      <c r="P431" s="6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663</v>
      </c>
      <c r="B432" s="63" t="s">
        <v>664</v>
      </c>
      <c r="C432" s="36">
        <v>4301011376</v>
      </c>
      <c r="D432" s="559">
        <v>4680115885226</v>
      </c>
      <c r="E432" s="55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86</v>
      </c>
      <c r="N432" s="38"/>
      <c r="O432" s="37">
        <v>60</v>
      </c>
      <c r="P432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665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 x14ac:dyDescent="0.25">
      <c r="A433" s="63" t="s">
        <v>666</v>
      </c>
      <c r="B433" s="63" t="s">
        <v>667</v>
      </c>
      <c r="C433" s="36">
        <v>4301012145</v>
      </c>
      <c r="D433" s="559">
        <v>4607091383522</v>
      </c>
      <c r="E433" s="55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606" t="s">
        <v>668</v>
      </c>
      <c r="Q433" s="561"/>
      <c r="R433" s="561"/>
      <c r="S433" s="561"/>
      <c r="T433" s="562"/>
      <c r="U433" s="39" t="s">
        <v>45</v>
      </c>
      <c r="V433" s="39" t="s">
        <v>45</v>
      </c>
      <c r="W433" s="40" t="s">
        <v>0</v>
      </c>
      <c r="X433" s="58">
        <v>380</v>
      </c>
      <c r="Y433" s="55">
        <f t="shared" si="48"/>
        <v>380.16</v>
      </c>
      <c r="Z433" s="41">
        <f t="shared" si="49"/>
        <v>0.86112</v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405.90909090909088</v>
      </c>
      <c r="BN433" s="78">
        <f t="shared" si="51"/>
        <v>406.08000000000004</v>
      </c>
      <c r="BO433" s="78">
        <f t="shared" si="52"/>
        <v>0.69201631701631705</v>
      </c>
      <c r="BP433" s="78">
        <f t="shared" si="53"/>
        <v>0.69230769230769229</v>
      </c>
    </row>
    <row r="434" spans="1:68" ht="16.5" customHeight="1" x14ac:dyDescent="0.25">
      <c r="A434" s="63" t="s">
        <v>670</v>
      </c>
      <c r="B434" s="63" t="s">
        <v>671</v>
      </c>
      <c r="C434" s="36">
        <v>4301011774</v>
      </c>
      <c r="D434" s="559">
        <v>4680115884502</v>
      </c>
      <c r="E434" s="55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6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673</v>
      </c>
      <c r="B435" s="63" t="s">
        <v>674</v>
      </c>
      <c r="C435" s="36">
        <v>4301011771</v>
      </c>
      <c r="D435" s="559">
        <v>4607091389104</v>
      </c>
      <c r="E435" s="55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112</v>
      </c>
      <c r="N435" s="38"/>
      <c r="O435" s="37">
        <v>60</v>
      </c>
      <c r="P435" s="6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9" t="s">
        <v>45</v>
      </c>
      <c r="V435" s="39" t="s">
        <v>45</v>
      </c>
      <c r="W435" s="40" t="s">
        <v>0</v>
      </c>
      <c r="X435" s="58">
        <v>180</v>
      </c>
      <c r="Y435" s="55">
        <f t="shared" si="48"/>
        <v>184.8</v>
      </c>
      <c r="Z435" s="41">
        <f t="shared" si="49"/>
        <v>0.41860000000000003</v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192.27272727272725</v>
      </c>
      <c r="BN435" s="78">
        <f t="shared" si="51"/>
        <v>197.39999999999998</v>
      </c>
      <c r="BO435" s="78">
        <f t="shared" si="52"/>
        <v>0.32779720279720276</v>
      </c>
      <c r="BP435" s="78">
        <f t="shared" si="53"/>
        <v>0.33653846153846156</v>
      </c>
    </row>
    <row r="436" spans="1:68" ht="16.5" customHeight="1" x14ac:dyDescent="0.25">
      <c r="A436" s="63" t="s">
        <v>676</v>
      </c>
      <c r="B436" s="63" t="s">
        <v>677</v>
      </c>
      <c r="C436" s="36">
        <v>4301011799</v>
      </c>
      <c r="D436" s="559">
        <v>4680115884519</v>
      </c>
      <c r="E436" s="55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86</v>
      </c>
      <c r="N436" s="38"/>
      <c r="O436" s="37">
        <v>60</v>
      </c>
      <c r="P436" s="5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 t="shared" si="49"/>
        <v/>
      </c>
      <c r="AA436" s="68" t="s">
        <v>45</v>
      </c>
      <c r="AB436" s="69" t="s">
        <v>45</v>
      </c>
      <c r="AC436" s="492" t="s">
        <v>678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679</v>
      </c>
      <c r="B437" s="63" t="s">
        <v>680</v>
      </c>
      <c r="C437" s="36">
        <v>4301012125</v>
      </c>
      <c r="D437" s="559">
        <v>4680115886391</v>
      </c>
      <c r="E437" s="55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659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4301012035</v>
      </c>
      <c r="D438" s="559">
        <v>4680115880603</v>
      </c>
      <c r="E438" s="55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6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customHeight="1" x14ac:dyDescent="0.25">
      <c r="A439" s="63" t="s">
        <v>683</v>
      </c>
      <c r="B439" s="63" t="s">
        <v>684</v>
      </c>
      <c r="C439" s="36">
        <v>4301012036</v>
      </c>
      <c r="D439" s="559">
        <v>4680115882782</v>
      </c>
      <c r="E439" s="559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116</v>
      </c>
      <c r="L439" s="37" t="s">
        <v>45</v>
      </c>
      <c r="M439" s="38" t="s">
        <v>112</v>
      </c>
      <c r="N439" s="38"/>
      <c r="O439" s="37">
        <v>60</v>
      </c>
      <c r="P439" s="6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61"/>
      <c r="R439" s="561"/>
      <c r="S439" s="561"/>
      <c r="T439" s="56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662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4301012050</v>
      </c>
      <c r="D440" s="559">
        <v>4680115885479</v>
      </c>
      <c r="E440" s="55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87</v>
      </c>
      <c r="L440" s="37" t="s">
        <v>45</v>
      </c>
      <c r="M440" s="38" t="s">
        <v>112</v>
      </c>
      <c r="N440" s="38"/>
      <c r="O440" s="37">
        <v>60</v>
      </c>
      <c r="P440" s="6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61"/>
      <c r="R440" s="561"/>
      <c r="S440" s="561"/>
      <c r="T440" s="56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50"/>
        <v>0</v>
      </c>
      <c r="BN440" s="78">
        <f t="shared" si="51"/>
        <v>0</v>
      </c>
      <c r="BO440" s="78">
        <f t="shared" si="52"/>
        <v>0</v>
      </c>
      <c r="BP440" s="78">
        <f t="shared" si="53"/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4301012034</v>
      </c>
      <c r="D441" s="559">
        <v>4607091389982</v>
      </c>
      <c r="E441" s="559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116</v>
      </c>
      <c r="L441" s="37" t="s">
        <v>45</v>
      </c>
      <c r="M441" s="38" t="s">
        <v>112</v>
      </c>
      <c r="N441" s="38"/>
      <c r="O441" s="37">
        <v>60</v>
      </c>
      <c r="P441" s="5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61"/>
      <c r="R441" s="561"/>
      <c r="S441" s="561"/>
      <c r="T441" s="56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50"/>
        <v>0</v>
      </c>
      <c r="BN441" s="78">
        <f t="shared" si="51"/>
        <v>0</v>
      </c>
      <c r="BO441" s="78">
        <f t="shared" si="52"/>
        <v>0</v>
      </c>
      <c r="BP441" s="78">
        <f t="shared" si="53"/>
        <v>0</v>
      </c>
    </row>
    <row r="442" spans="1:68" x14ac:dyDescent="0.2">
      <c r="A442" s="566"/>
      <c r="B442" s="566"/>
      <c r="C442" s="566"/>
      <c r="D442" s="566"/>
      <c r="E442" s="566"/>
      <c r="F442" s="566"/>
      <c r="G442" s="566"/>
      <c r="H442" s="566"/>
      <c r="I442" s="566"/>
      <c r="J442" s="566"/>
      <c r="K442" s="566"/>
      <c r="L442" s="566"/>
      <c r="M442" s="566"/>
      <c r="N442" s="566"/>
      <c r="O442" s="567"/>
      <c r="P442" s="563" t="s">
        <v>40</v>
      </c>
      <c r="Q442" s="564"/>
      <c r="R442" s="564"/>
      <c r="S442" s="564"/>
      <c r="T442" s="564"/>
      <c r="U442" s="564"/>
      <c r="V442" s="565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106.06060606060606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107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1.27972</v>
      </c>
      <c r="AA442" s="67"/>
      <c r="AB442" s="67"/>
      <c r="AC442" s="67"/>
    </row>
    <row r="443" spans="1:68" x14ac:dyDescent="0.2">
      <c r="A443" s="566"/>
      <c r="B443" s="566"/>
      <c r="C443" s="566"/>
      <c r="D443" s="566"/>
      <c r="E443" s="566"/>
      <c r="F443" s="566"/>
      <c r="G443" s="566"/>
      <c r="H443" s="566"/>
      <c r="I443" s="566"/>
      <c r="J443" s="566"/>
      <c r="K443" s="566"/>
      <c r="L443" s="566"/>
      <c r="M443" s="566"/>
      <c r="N443" s="566"/>
      <c r="O443" s="567"/>
      <c r="P443" s="563" t="s">
        <v>40</v>
      </c>
      <c r="Q443" s="564"/>
      <c r="R443" s="564"/>
      <c r="S443" s="564"/>
      <c r="T443" s="564"/>
      <c r="U443" s="564"/>
      <c r="V443" s="565"/>
      <c r="W443" s="42" t="s">
        <v>0</v>
      </c>
      <c r="X443" s="43">
        <f>IFERROR(SUM(X430:X441),"0")</f>
        <v>560</v>
      </c>
      <c r="Y443" s="43">
        <f>IFERROR(SUM(Y430:Y441),"0")</f>
        <v>564.96</v>
      </c>
      <c r="Z443" s="42"/>
      <c r="AA443" s="67"/>
      <c r="AB443" s="67"/>
      <c r="AC443" s="67"/>
    </row>
    <row r="444" spans="1:68" ht="14.25" customHeight="1" x14ac:dyDescent="0.25">
      <c r="A444" s="558" t="s">
        <v>140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66"/>
      <c r="AB444" s="66"/>
      <c r="AC444" s="80"/>
    </row>
    <row r="445" spans="1:68" ht="16.5" customHeight="1" x14ac:dyDescent="0.25">
      <c r="A445" s="63" t="s">
        <v>689</v>
      </c>
      <c r="B445" s="63" t="s">
        <v>690</v>
      </c>
      <c r="C445" s="36">
        <v>4301020334</v>
      </c>
      <c r="D445" s="559">
        <v>4607091388930</v>
      </c>
      <c r="E445" s="55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113</v>
      </c>
      <c r="L445" s="37" t="s">
        <v>45</v>
      </c>
      <c r="M445" s="38" t="s">
        <v>86</v>
      </c>
      <c r="N445" s="38"/>
      <c r="O445" s="37">
        <v>70</v>
      </c>
      <c r="P445" s="59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61"/>
      <c r="R445" s="561"/>
      <c r="S445" s="561"/>
      <c r="T445" s="562"/>
      <c r="U445" s="39" t="s">
        <v>45</v>
      </c>
      <c r="V445" s="39" t="s">
        <v>45</v>
      </c>
      <c r="W445" s="40" t="s">
        <v>0</v>
      </c>
      <c r="X445" s="58">
        <v>100</v>
      </c>
      <c r="Y445" s="55">
        <f>IFERROR(IF(X445="",0,CEILING((X445/$H445),1)*$H445),"")</f>
        <v>100.32000000000001</v>
      </c>
      <c r="Z445" s="41">
        <f>IFERROR(IF(Y445=0,"",ROUNDUP(Y445/H445,0)*0.01196),"")</f>
        <v>0.22724</v>
      </c>
      <c r="AA445" s="68" t="s">
        <v>45</v>
      </c>
      <c r="AB445" s="69" t="s">
        <v>45</v>
      </c>
      <c r="AC445" s="504" t="s">
        <v>691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106.81818181818181</v>
      </c>
      <c r="BN445" s="78">
        <f>IFERROR(Y445*I445/H445,"0")</f>
        <v>107.16</v>
      </c>
      <c r="BO445" s="78">
        <f>IFERROR(1/J445*(X445/H445),"0")</f>
        <v>0.18210955710955709</v>
      </c>
      <c r="BP445" s="78">
        <f>IFERROR(1/J445*(Y445/H445),"0")</f>
        <v>0.18269230769230771</v>
      </c>
    </row>
    <row r="446" spans="1:68" ht="16.5" customHeight="1" x14ac:dyDescent="0.25">
      <c r="A446" s="63" t="s">
        <v>692</v>
      </c>
      <c r="B446" s="63" t="s">
        <v>693</v>
      </c>
      <c r="C446" s="36">
        <v>4301020384</v>
      </c>
      <c r="D446" s="559">
        <v>4680115886407</v>
      </c>
      <c r="E446" s="55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87</v>
      </c>
      <c r="L446" s="37" t="s">
        <v>45</v>
      </c>
      <c r="M446" s="38" t="s">
        <v>86</v>
      </c>
      <c r="N446" s="38"/>
      <c r="O446" s="37">
        <v>70</v>
      </c>
      <c r="P446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61"/>
      <c r="R446" s="561"/>
      <c r="S446" s="561"/>
      <c r="T446" s="56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6" t="s">
        <v>691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694</v>
      </c>
      <c r="B447" s="63" t="s">
        <v>695</v>
      </c>
      <c r="C447" s="36">
        <v>4301020385</v>
      </c>
      <c r="D447" s="559">
        <v>4680115880054</v>
      </c>
      <c r="E447" s="559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116</v>
      </c>
      <c r="L447" s="37" t="s">
        <v>45</v>
      </c>
      <c r="M447" s="38" t="s">
        <v>112</v>
      </c>
      <c r="N447" s="38"/>
      <c r="O447" s="37">
        <v>70</v>
      </c>
      <c r="P447" s="59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61"/>
      <c r="R447" s="561"/>
      <c r="S447" s="561"/>
      <c r="T447" s="56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08" t="s">
        <v>691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566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3" t="s">
        <v>40</v>
      </c>
      <c r="Q448" s="564"/>
      <c r="R448" s="564"/>
      <c r="S448" s="564"/>
      <c r="T448" s="564"/>
      <c r="U448" s="564"/>
      <c r="V448" s="565"/>
      <c r="W448" s="42" t="s">
        <v>39</v>
      </c>
      <c r="X448" s="43">
        <f>IFERROR(X445/H445,"0")+IFERROR(X446/H446,"0")+IFERROR(X447/H447,"0")</f>
        <v>18.939393939393938</v>
      </c>
      <c r="Y448" s="43">
        <f>IFERROR(Y445/H445,"0")+IFERROR(Y446/H446,"0")+IFERROR(Y447/H447,"0")</f>
        <v>19</v>
      </c>
      <c r="Z448" s="43">
        <f>IFERROR(IF(Z445="",0,Z445),"0")+IFERROR(IF(Z446="",0,Z446),"0")+IFERROR(IF(Z447="",0,Z447),"0")</f>
        <v>0.22724</v>
      </c>
      <c r="AA448" s="67"/>
      <c r="AB448" s="67"/>
      <c r="AC448" s="67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3" t="s">
        <v>40</v>
      </c>
      <c r="Q449" s="564"/>
      <c r="R449" s="564"/>
      <c r="S449" s="564"/>
      <c r="T449" s="564"/>
      <c r="U449" s="564"/>
      <c r="V449" s="565"/>
      <c r="W449" s="42" t="s">
        <v>0</v>
      </c>
      <c r="X449" s="43">
        <f>IFERROR(SUM(X445:X447),"0")</f>
        <v>100</v>
      </c>
      <c r="Y449" s="43">
        <f>IFERROR(SUM(Y445:Y447),"0")</f>
        <v>100.32000000000001</v>
      </c>
      <c r="Z449" s="42"/>
      <c r="AA449" s="67"/>
      <c r="AB449" s="67"/>
      <c r="AC449" s="67"/>
    </row>
    <row r="450" spans="1:68" ht="14.25" customHeight="1" x14ac:dyDescent="0.25">
      <c r="A450" s="558" t="s">
        <v>76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66"/>
      <c r="AB450" s="66"/>
      <c r="AC450" s="80"/>
    </row>
    <row r="451" spans="1:68" ht="27" customHeight="1" x14ac:dyDescent="0.25">
      <c r="A451" s="63" t="s">
        <v>696</v>
      </c>
      <c r="B451" s="63" t="s">
        <v>697</v>
      </c>
      <c r="C451" s="36">
        <v>4301031349</v>
      </c>
      <c r="D451" s="559">
        <v>4680115883116</v>
      </c>
      <c r="E451" s="559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112</v>
      </c>
      <c r="N451" s="38"/>
      <c r="O451" s="37">
        <v>70</v>
      </c>
      <c r="P451" s="59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61"/>
      <c r="R451" s="561"/>
      <c r="S451" s="561"/>
      <c r="T451" s="562"/>
      <c r="U451" s="39" t="s">
        <v>45</v>
      </c>
      <c r="V451" s="39" t="s">
        <v>45</v>
      </c>
      <c r="W451" s="40" t="s">
        <v>0</v>
      </c>
      <c r="X451" s="58">
        <v>100</v>
      </c>
      <c r="Y451" s="55">
        <f t="shared" ref="Y451:Y456" si="54">IFERROR(IF(X451="",0,CEILING((X451/$H451),1)*$H451),"")</f>
        <v>100.32000000000001</v>
      </c>
      <c r="Z451" s="41">
        <f>IFERROR(IF(Y451=0,"",ROUNDUP(Y451/H451,0)*0.01196),"")</f>
        <v>0.22724</v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ref="BM451:BM456" si="55">IFERROR(X451*I451/H451,"0")</f>
        <v>106.81818181818181</v>
      </c>
      <c r="BN451" s="78">
        <f t="shared" ref="BN451:BN456" si="56">IFERROR(Y451*I451/H451,"0")</f>
        <v>107.16</v>
      </c>
      <c r="BO451" s="78">
        <f t="shared" ref="BO451:BO456" si="57">IFERROR(1/J451*(X451/H451),"0")</f>
        <v>0.18210955710955709</v>
      </c>
      <c r="BP451" s="78">
        <f t="shared" ref="BP451:BP456" si="58">IFERROR(1/J451*(Y451/H451),"0")</f>
        <v>0.18269230769230771</v>
      </c>
    </row>
    <row r="452" spans="1:68" ht="27" customHeight="1" x14ac:dyDescent="0.25">
      <c r="A452" s="63" t="s">
        <v>699</v>
      </c>
      <c r="B452" s="63" t="s">
        <v>700</v>
      </c>
      <c r="C452" s="36">
        <v>4301031350</v>
      </c>
      <c r="D452" s="559">
        <v>4680115883093</v>
      </c>
      <c r="E452" s="55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61"/>
      <c r="R452" s="561"/>
      <c r="S452" s="561"/>
      <c r="T452" s="562"/>
      <c r="U452" s="39" t="s">
        <v>45</v>
      </c>
      <c r="V452" s="39" t="s">
        <v>45</v>
      </c>
      <c r="W452" s="40" t="s">
        <v>0</v>
      </c>
      <c r="X452" s="58">
        <v>60</v>
      </c>
      <c r="Y452" s="55">
        <f t="shared" si="54"/>
        <v>63.36</v>
      </c>
      <c r="Z452" s="41">
        <f>IFERROR(IF(Y452=0,"",ROUNDUP(Y452/H452,0)*0.01196),"")</f>
        <v>0.14352000000000001</v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64.090909090909079</v>
      </c>
      <c r="BN452" s="78">
        <f t="shared" si="56"/>
        <v>67.679999999999993</v>
      </c>
      <c r="BO452" s="78">
        <f t="shared" si="57"/>
        <v>0.10926573426573427</v>
      </c>
      <c r="BP452" s="78">
        <f t="shared" si="58"/>
        <v>0.11538461538461539</v>
      </c>
    </row>
    <row r="453" spans="1:68" ht="27" customHeight="1" x14ac:dyDescent="0.25">
      <c r="A453" s="63" t="s">
        <v>702</v>
      </c>
      <c r="B453" s="63" t="s">
        <v>703</v>
      </c>
      <c r="C453" s="36">
        <v>4301031353</v>
      </c>
      <c r="D453" s="559">
        <v>4680115883109</v>
      </c>
      <c r="E453" s="55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113</v>
      </c>
      <c r="L453" s="37" t="s">
        <v>45</v>
      </c>
      <c r="M453" s="38" t="s">
        <v>80</v>
      </c>
      <c r="N453" s="38"/>
      <c r="O453" s="37">
        <v>70</v>
      </c>
      <c r="P453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61"/>
      <c r="R453" s="561"/>
      <c r="S453" s="561"/>
      <c r="T453" s="562"/>
      <c r="U453" s="39" t="s">
        <v>45</v>
      </c>
      <c r="V453" s="39" t="s">
        <v>45</v>
      </c>
      <c r="W453" s="40" t="s">
        <v>0</v>
      </c>
      <c r="X453" s="58">
        <v>60</v>
      </c>
      <c r="Y453" s="55">
        <f t="shared" si="54"/>
        <v>63.36</v>
      </c>
      <c r="Z453" s="41">
        <f>IFERROR(IF(Y453=0,"",ROUNDUP(Y453/H453,0)*0.01196),"")</f>
        <v>0.14352000000000001</v>
      </c>
      <c r="AA453" s="68" t="s">
        <v>45</v>
      </c>
      <c r="AB453" s="69" t="s">
        <v>45</v>
      </c>
      <c r="AC453" s="514" t="s">
        <v>704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64.090909090909079</v>
      </c>
      <c r="BN453" s="78">
        <f t="shared" si="56"/>
        <v>67.679999999999993</v>
      </c>
      <c r="BO453" s="78">
        <f t="shared" si="57"/>
        <v>0.10926573426573427</v>
      </c>
      <c r="BP453" s="78">
        <f t="shared" si="58"/>
        <v>0.11538461538461539</v>
      </c>
    </row>
    <row r="454" spans="1:68" ht="27" customHeight="1" x14ac:dyDescent="0.25">
      <c r="A454" s="63" t="s">
        <v>705</v>
      </c>
      <c r="B454" s="63" t="s">
        <v>706</v>
      </c>
      <c r="C454" s="36">
        <v>4301031419</v>
      </c>
      <c r="D454" s="559">
        <v>4680115882072</v>
      </c>
      <c r="E454" s="559"/>
      <c r="F454" s="62">
        <v>0.6</v>
      </c>
      <c r="G454" s="37">
        <v>8</v>
      </c>
      <c r="H454" s="62">
        <v>4.8</v>
      </c>
      <c r="I454" s="62">
        <v>6.93</v>
      </c>
      <c r="J454" s="37">
        <v>132</v>
      </c>
      <c r="K454" s="37" t="s">
        <v>116</v>
      </c>
      <c r="L454" s="37" t="s">
        <v>45</v>
      </c>
      <c r="M454" s="38" t="s">
        <v>112</v>
      </c>
      <c r="N454" s="38"/>
      <c r="O454" s="37">
        <v>70</v>
      </c>
      <c r="P454" s="5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61"/>
      <c r="R454" s="561"/>
      <c r="S454" s="561"/>
      <c r="T454" s="5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ht="27" customHeight="1" x14ac:dyDescent="0.25">
      <c r="A455" s="63" t="s">
        <v>707</v>
      </c>
      <c r="B455" s="63" t="s">
        <v>708</v>
      </c>
      <c r="C455" s="36">
        <v>4301031418</v>
      </c>
      <c r="D455" s="559">
        <v>4680115882102</v>
      </c>
      <c r="E455" s="559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61"/>
      <c r="R455" s="561"/>
      <c r="S455" s="561"/>
      <c r="T455" s="56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4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5"/>
        <v>0</v>
      </c>
      <c r="BN455" s="78">
        <f t="shared" si="56"/>
        <v>0</v>
      </c>
      <c r="BO455" s="78">
        <f t="shared" si="57"/>
        <v>0</v>
      </c>
      <c r="BP455" s="78">
        <f t="shared" si="58"/>
        <v>0</v>
      </c>
    </row>
    <row r="456" spans="1:68" ht="27" customHeight="1" x14ac:dyDescent="0.25">
      <c r="A456" s="63" t="s">
        <v>709</v>
      </c>
      <c r="B456" s="63" t="s">
        <v>710</v>
      </c>
      <c r="C456" s="36">
        <v>4301031417</v>
      </c>
      <c r="D456" s="559">
        <v>4680115882096</v>
      </c>
      <c r="E456" s="55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116</v>
      </c>
      <c r="L456" s="37" t="s">
        <v>45</v>
      </c>
      <c r="M456" s="38" t="s">
        <v>80</v>
      </c>
      <c r="N456" s="38"/>
      <c r="O456" s="37">
        <v>70</v>
      </c>
      <c r="P456" s="5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61"/>
      <c r="R456" s="561"/>
      <c r="S456" s="561"/>
      <c r="T456" s="56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704</v>
      </c>
      <c r="AG456" s="78"/>
      <c r="AJ456" s="84" t="s">
        <v>45</v>
      </c>
      <c r="AK456" s="84">
        <v>0</v>
      </c>
      <c r="BB456" s="521" t="s">
        <v>66</v>
      </c>
      <c r="BM456" s="78">
        <f t="shared" si="55"/>
        <v>0</v>
      </c>
      <c r="BN456" s="78">
        <f t="shared" si="56"/>
        <v>0</v>
      </c>
      <c r="BO456" s="78">
        <f t="shared" si="57"/>
        <v>0</v>
      </c>
      <c r="BP456" s="78">
        <f t="shared" si="58"/>
        <v>0</v>
      </c>
    </row>
    <row r="457" spans="1:68" x14ac:dyDescent="0.2">
      <c r="A457" s="566"/>
      <c r="B457" s="566"/>
      <c r="C457" s="566"/>
      <c r="D457" s="566"/>
      <c r="E457" s="566"/>
      <c r="F457" s="566"/>
      <c r="G457" s="566"/>
      <c r="H457" s="566"/>
      <c r="I457" s="566"/>
      <c r="J457" s="566"/>
      <c r="K457" s="566"/>
      <c r="L457" s="566"/>
      <c r="M457" s="566"/>
      <c r="N457" s="566"/>
      <c r="O457" s="567"/>
      <c r="P457" s="563" t="s">
        <v>40</v>
      </c>
      <c r="Q457" s="564"/>
      <c r="R457" s="564"/>
      <c r="S457" s="564"/>
      <c r="T457" s="564"/>
      <c r="U457" s="564"/>
      <c r="V457" s="565"/>
      <c r="W457" s="42" t="s">
        <v>39</v>
      </c>
      <c r="X457" s="43">
        <f>IFERROR(X451/H451,"0")+IFERROR(X452/H452,"0")+IFERROR(X453/H453,"0")+IFERROR(X454/H454,"0")+IFERROR(X455/H455,"0")+IFERROR(X456/H456,"0")</f>
        <v>41.666666666666664</v>
      </c>
      <c r="Y457" s="43">
        <f>IFERROR(Y451/H451,"0")+IFERROR(Y452/H452,"0")+IFERROR(Y453/H453,"0")+IFERROR(Y454/H454,"0")+IFERROR(Y455/H455,"0")+IFERROR(Y456/H456,"0")</f>
        <v>43</v>
      </c>
      <c r="Z457" s="43">
        <f>IFERROR(IF(Z451="",0,Z451),"0")+IFERROR(IF(Z452="",0,Z452),"0")+IFERROR(IF(Z453="",0,Z453),"0")+IFERROR(IF(Z454="",0,Z454),"0")+IFERROR(IF(Z455="",0,Z455),"0")+IFERROR(IF(Z456="",0,Z456),"0")</f>
        <v>0.51427999999999996</v>
      </c>
      <c r="AA457" s="67"/>
      <c r="AB457" s="67"/>
      <c r="AC457" s="67"/>
    </row>
    <row r="458" spans="1:68" x14ac:dyDescent="0.2">
      <c r="A458" s="566"/>
      <c r="B458" s="566"/>
      <c r="C458" s="566"/>
      <c r="D458" s="566"/>
      <c r="E458" s="566"/>
      <c r="F458" s="566"/>
      <c r="G458" s="566"/>
      <c r="H458" s="566"/>
      <c r="I458" s="566"/>
      <c r="J458" s="566"/>
      <c r="K458" s="566"/>
      <c r="L458" s="566"/>
      <c r="M458" s="566"/>
      <c r="N458" s="566"/>
      <c r="O458" s="567"/>
      <c r="P458" s="563" t="s">
        <v>40</v>
      </c>
      <c r="Q458" s="564"/>
      <c r="R458" s="564"/>
      <c r="S458" s="564"/>
      <c r="T458" s="564"/>
      <c r="U458" s="564"/>
      <c r="V458" s="565"/>
      <c r="W458" s="42" t="s">
        <v>0</v>
      </c>
      <c r="X458" s="43">
        <f>IFERROR(SUM(X451:X456),"0")</f>
        <v>220</v>
      </c>
      <c r="Y458" s="43">
        <f>IFERROR(SUM(Y451:Y456),"0")</f>
        <v>227.04000000000002</v>
      </c>
      <c r="Z458" s="42"/>
      <c r="AA458" s="67"/>
      <c r="AB458" s="67"/>
      <c r="AC458" s="67"/>
    </row>
    <row r="459" spans="1:68" ht="14.25" customHeight="1" x14ac:dyDescent="0.25">
      <c r="A459" s="558" t="s">
        <v>82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66"/>
      <c r="AB459" s="66"/>
      <c r="AC459" s="80"/>
    </row>
    <row r="460" spans="1:68" ht="16.5" customHeight="1" x14ac:dyDescent="0.25">
      <c r="A460" s="63" t="s">
        <v>711</v>
      </c>
      <c r="B460" s="63" t="s">
        <v>712</v>
      </c>
      <c r="C460" s="36">
        <v>4301051232</v>
      </c>
      <c r="D460" s="559">
        <v>4607091383409</v>
      </c>
      <c r="E460" s="559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5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61"/>
      <c r="R460" s="561"/>
      <c r="S460" s="561"/>
      <c r="T460" s="56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714</v>
      </c>
      <c r="B461" s="63" t="s">
        <v>715</v>
      </c>
      <c r="C461" s="36">
        <v>4301051233</v>
      </c>
      <c r="D461" s="559">
        <v>4607091383416</v>
      </c>
      <c r="E461" s="55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113</v>
      </c>
      <c r="L461" s="37" t="s">
        <v>45</v>
      </c>
      <c r="M461" s="38" t="s">
        <v>86</v>
      </c>
      <c r="N461" s="38"/>
      <c r="O461" s="37">
        <v>45</v>
      </c>
      <c r="P461" s="5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61"/>
      <c r="R461" s="561"/>
      <c r="S461" s="561"/>
      <c r="T461" s="56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717</v>
      </c>
      <c r="B462" s="63" t="s">
        <v>718</v>
      </c>
      <c r="C462" s="36">
        <v>4301051064</v>
      </c>
      <c r="D462" s="559">
        <v>4680115883536</v>
      </c>
      <c r="E462" s="559"/>
      <c r="F462" s="62">
        <v>0.3</v>
      </c>
      <c r="G462" s="37">
        <v>6</v>
      </c>
      <c r="H462" s="62">
        <v>1.8</v>
      </c>
      <c r="I462" s="62">
        <v>2.0459999999999998</v>
      </c>
      <c r="J462" s="37">
        <v>182</v>
      </c>
      <c r="K462" s="37" t="s">
        <v>87</v>
      </c>
      <c r="L462" s="37" t="s">
        <v>45</v>
      </c>
      <c r="M462" s="38" t="s">
        <v>86</v>
      </c>
      <c r="N462" s="38"/>
      <c r="O462" s="37">
        <v>45</v>
      </c>
      <c r="P462" s="5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61"/>
      <c r="R462" s="561"/>
      <c r="S462" s="561"/>
      <c r="T462" s="56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26" t="s">
        <v>719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566"/>
      <c r="B463" s="566"/>
      <c r="C463" s="566"/>
      <c r="D463" s="566"/>
      <c r="E463" s="566"/>
      <c r="F463" s="566"/>
      <c r="G463" s="566"/>
      <c r="H463" s="566"/>
      <c r="I463" s="566"/>
      <c r="J463" s="566"/>
      <c r="K463" s="566"/>
      <c r="L463" s="566"/>
      <c r="M463" s="566"/>
      <c r="N463" s="566"/>
      <c r="O463" s="567"/>
      <c r="P463" s="563" t="s">
        <v>40</v>
      </c>
      <c r="Q463" s="564"/>
      <c r="R463" s="564"/>
      <c r="S463" s="564"/>
      <c r="T463" s="564"/>
      <c r="U463" s="564"/>
      <c r="V463" s="565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566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3" t="s">
        <v>40</v>
      </c>
      <c r="Q464" s="564"/>
      <c r="R464" s="564"/>
      <c r="S464" s="564"/>
      <c r="T464" s="564"/>
      <c r="U464" s="564"/>
      <c r="V464" s="565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27.75" customHeight="1" x14ac:dyDescent="0.2">
      <c r="A465" s="582" t="s">
        <v>720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4"/>
      <c r="AB465" s="54"/>
      <c r="AC465" s="54"/>
    </row>
    <row r="466" spans="1:68" ht="16.5" customHeight="1" x14ac:dyDescent="0.25">
      <c r="A466" s="574" t="s">
        <v>720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65"/>
      <c r="AB466" s="65"/>
      <c r="AC466" s="79"/>
    </row>
    <row r="467" spans="1:68" ht="14.25" customHeight="1" x14ac:dyDescent="0.25">
      <c r="A467" s="558" t="s">
        <v>108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66"/>
      <c r="AB467" s="66"/>
      <c r="AC467" s="80"/>
    </row>
    <row r="468" spans="1:68" ht="27" customHeight="1" x14ac:dyDescent="0.25">
      <c r="A468" s="63" t="s">
        <v>721</v>
      </c>
      <c r="B468" s="63" t="s">
        <v>722</v>
      </c>
      <c r="C468" s="36">
        <v>4301011763</v>
      </c>
      <c r="D468" s="559">
        <v>4640242181011</v>
      </c>
      <c r="E468" s="559"/>
      <c r="F468" s="62">
        <v>1.35</v>
      </c>
      <c r="G468" s="37">
        <v>8</v>
      </c>
      <c r="H468" s="62">
        <v>10.8</v>
      </c>
      <c r="I468" s="62">
        <v>11.234999999999999</v>
      </c>
      <c r="J468" s="37">
        <v>64</v>
      </c>
      <c r="K468" s="37" t="s">
        <v>113</v>
      </c>
      <c r="L468" s="37" t="s">
        <v>45</v>
      </c>
      <c r="M468" s="38" t="s">
        <v>86</v>
      </c>
      <c r="N468" s="38"/>
      <c r="O468" s="37">
        <v>55</v>
      </c>
      <c r="P468" s="5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61"/>
      <c r="R468" s="561"/>
      <c r="S468" s="561"/>
      <c r="T468" s="56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724</v>
      </c>
      <c r="B469" s="63" t="s">
        <v>725</v>
      </c>
      <c r="C469" s="36">
        <v>4301011585</v>
      </c>
      <c r="D469" s="559">
        <v>4640242180441</v>
      </c>
      <c r="E469" s="559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58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61"/>
      <c r="R469" s="561"/>
      <c r="S469" s="561"/>
      <c r="T469" s="56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727</v>
      </c>
      <c r="B470" s="63" t="s">
        <v>728</v>
      </c>
      <c r="C470" s="36">
        <v>4301011584</v>
      </c>
      <c r="D470" s="559">
        <v>4640242180564</v>
      </c>
      <c r="E470" s="55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113</v>
      </c>
      <c r="L470" s="37" t="s">
        <v>45</v>
      </c>
      <c r="M470" s="38" t="s">
        <v>112</v>
      </c>
      <c r="N470" s="38"/>
      <c r="O470" s="37">
        <v>50</v>
      </c>
      <c r="P470" s="58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61"/>
      <c r="R470" s="561"/>
      <c r="S470" s="561"/>
      <c r="T470" s="562"/>
      <c r="U470" s="39" t="s">
        <v>45</v>
      </c>
      <c r="V470" s="39" t="s">
        <v>45</v>
      </c>
      <c r="W470" s="40" t="s">
        <v>0</v>
      </c>
      <c r="X470" s="58">
        <v>180</v>
      </c>
      <c r="Y470" s="55">
        <f>IFERROR(IF(X470="",0,CEILING((X470/$H470),1)*$H470),"")</f>
        <v>180</v>
      </c>
      <c r="Z470" s="41">
        <f>IFERROR(IF(Y470=0,"",ROUNDUP(Y470/H470,0)*0.01898),"")</f>
        <v>0.28470000000000001</v>
      </c>
      <c r="AA470" s="68" t="s">
        <v>45</v>
      </c>
      <c r="AB470" s="69" t="s">
        <v>45</v>
      </c>
      <c r="AC470" s="532" t="s">
        <v>729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186.52500000000001</v>
      </c>
      <c r="BN470" s="78">
        <f>IFERROR(Y470*I470/H470,"0")</f>
        <v>186.52500000000001</v>
      </c>
      <c r="BO470" s="78">
        <f>IFERROR(1/J470*(X470/H470),"0")</f>
        <v>0.234375</v>
      </c>
      <c r="BP470" s="78">
        <f>IFERROR(1/J470*(Y470/H470),"0")</f>
        <v>0.234375</v>
      </c>
    </row>
    <row r="471" spans="1:68" ht="27" customHeight="1" x14ac:dyDescent="0.25">
      <c r="A471" s="63" t="s">
        <v>730</v>
      </c>
      <c r="B471" s="63" t="s">
        <v>731</v>
      </c>
      <c r="C471" s="36">
        <v>4301011764</v>
      </c>
      <c r="D471" s="559">
        <v>4640242181189</v>
      </c>
      <c r="E471" s="559"/>
      <c r="F471" s="62">
        <v>0.4</v>
      </c>
      <c r="G471" s="37">
        <v>10</v>
      </c>
      <c r="H471" s="62">
        <v>4</v>
      </c>
      <c r="I471" s="62">
        <v>4.21</v>
      </c>
      <c r="J471" s="37">
        <v>132</v>
      </c>
      <c r="K471" s="37" t="s">
        <v>116</v>
      </c>
      <c r="L471" s="37" t="s">
        <v>45</v>
      </c>
      <c r="M471" s="38" t="s">
        <v>86</v>
      </c>
      <c r="N471" s="38"/>
      <c r="O471" s="37">
        <v>55</v>
      </c>
      <c r="P471" s="57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61"/>
      <c r="R471" s="561"/>
      <c r="S471" s="561"/>
      <c r="T471" s="56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566"/>
      <c r="B472" s="566"/>
      <c r="C472" s="566"/>
      <c r="D472" s="566"/>
      <c r="E472" s="566"/>
      <c r="F472" s="566"/>
      <c r="G472" s="566"/>
      <c r="H472" s="566"/>
      <c r="I472" s="566"/>
      <c r="J472" s="566"/>
      <c r="K472" s="566"/>
      <c r="L472" s="566"/>
      <c r="M472" s="566"/>
      <c r="N472" s="566"/>
      <c r="O472" s="567"/>
      <c r="P472" s="563" t="s">
        <v>40</v>
      </c>
      <c r="Q472" s="564"/>
      <c r="R472" s="564"/>
      <c r="S472" s="564"/>
      <c r="T472" s="564"/>
      <c r="U472" s="564"/>
      <c r="V472" s="565"/>
      <c r="W472" s="42" t="s">
        <v>39</v>
      </c>
      <c r="X472" s="43">
        <f>IFERROR(X468/H468,"0")+IFERROR(X469/H469,"0")+IFERROR(X470/H470,"0")+IFERROR(X471/H471,"0")</f>
        <v>15</v>
      </c>
      <c r="Y472" s="43">
        <f>IFERROR(Y468/H468,"0")+IFERROR(Y469/H469,"0")+IFERROR(Y470/H470,"0")+IFERROR(Y471/H471,"0")</f>
        <v>15</v>
      </c>
      <c r="Z472" s="43">
        <f>IFERROR(IF(Z468="",0,Z468),"0")+IFERROR(IF(Z469="",0,Z469),"0")+IFERROR(IF(Z470="",0,Z470),"0")+IFERROR(IF(Z471="",0,Z471),"0")</f>
        <v>0.28470000000000001</v>
      </c>
      <c r="AA472" s="67"/>
      <c r="AB472" s="67"/>
      <c r="AC472" s="67"/>
    </row>
    <row r="473" spans="1:68" x14ac:dyDescent="0.2">
      <c r="A473" s="566"/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7"/>
      <c r="P473" s="563" t="s">
        <v>40</v>
      </c>
      <c r="Q473" s="564"/>
      <c r="R473" s="564"/>
      <c r="S473" s="564"/>
      <c r="T473" s="564"/>
      <c r="U473" s="564"/>
      <c r="V473" s="565"/>
      <c r="W473" s="42" t="s">
        <v>0</v>
      </c>
      <c r="X473" s="43">
        <f>IFERROR(SUM(X468:X471),"0")</f>
        <v>180</v>
      </c>
      <c r="Y473" s="43">
        <f>IFERROR(SUM(Y468:Y471),"0")</f>
        <v>180</v>
      </c>
      <c r="Z473" s="42"/>
      <c r="AA473" s="67"/>
      <c r="AB473" s="67"/>
      <c r="AC473" s="67"/>
    </row>
    <row r="474" spans="1:68" ht="14.25" customHeight="1" x14ac:dyDescent="0.25">
      <c r="A474" s="558" t="s">
        <v>140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66"/>
      <c r="AB474" s="66"/>
      <c r="AC474" s="80"/>
    </row>
    <row r="475" spans="1:68" ht="27" customHeight="1" x14ac:dyDescent="0.25">
      <c r="A475" s="63" t="s">
        <v>732</v>
      </c>
      <c r="B475" s="63" t="s">
        <v>733</v>
      </c>
      <c r="C475" s="36">
        <v>4301020400</v>
      </c>
      <c r="D475" s="559">
        <v>4640242180519</v>
      </c>
      <c r="E475" s="55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58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61"/>
      <c r="R475" s="561"/>
      <c r="S475" s="561"/>
      <c r="T475" s="56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734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735</v>
      </c>
      <c r="B476" s="63" t="s">
        <v>736</v>
      </c>
      <c r="C476" s="36">
        <v>4301020260</v>
      </c>
      <c r="D476" s="559">
        <v>4640242180526</v>
      </c>
      <c r="E476" s="559"/>
      <c r="F476" s="62">
        <v>1.8</v>
      </c>
      <c r="G476" s="37">
        <v>6</v>
      </c>
      <c r="H476" s="62">
        <v>10.8</v>
      </c>
      <c r="I476" s="62">
        <v>11.234999999999999</v>
      </c>
      <c r="J476" s="37">
        <v>64</v>
      </c>
      <c r="K476" s="37" t="s">
        <v>113</v>
      </c>
      <c r="L476" s="37" t="s">
        <v>45</v>
      </c>
      <c r="M476" s="38" t="s">
        <v>112</v>
      </c>
      <c r="N476" s="38"/>
      <c r="O476" s="37">
        <v>50</v>
      </c>
      <c r="P476" s="581" t="s">
        <v>737</v>
      </c>
      <c r="Q476" s="561"/>
      <c r="R476" s="561"/>
      <c r="S476" s="561"/>
      <c r="T476" s="56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739</v>
      </c>
      <c r="B477" s="63" t="s">
        <v>740</v>
      </c>
      <c r="C477" s="36">
        <v>4301020295</v>
      </c>
      <c r="D477" s="559">
        <v>4640242181363</v>
      </c>
      <c r="E477" s="55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116</v>
      </c>
      <c r="L477" s="37" t="s">
        <v>45</v>
      </c>
      <c r="M477" s="38" t="s">
        <v>112</v>
      </c>
      <c r="N477" s="38"/>
      <c r="O477" s="37">
        <v>50</v>
      </c>
      <c r="P477" s="5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61"/>
      <c r="R477" s="561"/>
      <c r="S477" s="561"/>
      <c r="T477" s="56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0" t="s">
        <v>741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566"/>
      <c r="B478" s="566"/>
      <c r="C478" s="566"/>
      <c r="D478" s="566"/>
      <c r="E478" s="566"/>
      <c r="F478" s="566"/>
      <c r="G478" s="566"/>
      <c r="H478" s="566"/>
      <c r="I478" s="566"/>
      <c r="J478" s="566"/>
      <c r="K478" s="566"/>
      <c r="L478" s="566"/>
      <c r="M478" s="566"/>
      <c r="N478" s="566"/>
      <c r="O478" s="567"/>
      <c r="P478" s="563" t="s">
        <v>40</v>
      </c>
      <c r="Q478" s="564"/>
      <c r="R478" s="564"/>
      <c r="S478" s="564"/>
      <c r="T478" s="564"/>
      <c r="U478" s="564"/>
      <c r="V478" s="565"/>
      <c r="W478" s="42" t="s">
        <v>39</v>
      </c>
      <c r="X478" s="43">
        <f>IFERROR(X475/H475,"0")+IFERROR(X476/H476,"0")+IFERROR(X477/H477,"0")</f>
        <v>0</v>
      </c>
      <c r="Y478" s="43">
        <f>IFERROR(Y475/H475,"0")+IFERROR(Y476/H476,"0")+IFERROR(Y477/H477,"0")</f>
        <v>0</v>
      </c>
      <c r="Z478" s="43">
        <f>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566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3" t="s">
        <v>40</v>
      </c>
      <c r="Q479" s="564"/>
      <c r="R479" s="564"/>
      <c r="S479" s="564"/>
      <c r="T479" s="564"/>
      <c r="U479" s="564"/>
      <c r="V479" s="565"/>
      <c r="W479" s="42" t="s">
        <v>0</v>
      </c>
      <c r="X479" s="43">
        <f>IFERROR(SUM(X475:X477),"0")</f>
        <v>0</v>
      </c>
      <c r="Y479" s="43">
        <f>IFERROR(SUM(Y475:Y477),"0")</f>
        <v>0</v>
      </c>
      <c r="Z479" s="42"/>
      <c r="AA479" s="67"/>
      <c r="AB479" s="67"/>
      <c r="AC479" s="67"/>
    </row>
    <row r="480" spans="1:68" ht="14.25" customHeight="1" x14ac:dyDescent="0.25">
      <c r="A480" s="558" t="s">
        <v>76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66"/>
      <c r="AB480" s="66"/>
      <c r="AC480" s="80"/>
    </row>
    <row r="481" spans="1:68" ht="27" customHeight="1" x14ac:dyDescent="0.25">
      <c r="A481" s="63" t="s">
        <v>742</v>
      </c>
      <c r="B481" s="63" t="s">
        <v>743</v>
      </c>
      <c r="C481" s="36">
        <v>4301031280</v>
      </c>
      <c r="D481" s="559">
        <v>4640242180816</v>
      </c>
      <c r="E481" s="559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5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61"/>
      <c r="R481" s="561"/>
      <c r="S481" s="561"/>
      <c r="T481" s="562"/>
      <c r="U481" s="39" t="s">
        <v>45</v>
      </c>
      <c r="V481" s="39" t="s">
        <v>45</v>
      </c>
      <c r="W481" s="40" t="s">
        <v>0</v>
      </c>
      <c r="X481" s="58">
        <v>60</v>
      </c>
      <c r="Y481" s="55">
        <f>IFERROR(IF(X481="",0,CEILING((X481/$H481),1)*$H481),"")</f>
        <v>63</v>
      </c>
      <c r="Z481" s="41">
        <f>IFERROR(IF(Y481=0,"",ROUNDUP(Y481/H481,0)*0.00902),"")</f>
        <v>0.1353</v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63.857142857142854</v>
      </c>
      <c r="BN481" s="78">
        <f>IFERROR(Y481*I481/H481,"0")</f>
        <v>67.049999999999983</v>
      </c>
      <c r="BO481" s="78">
        <f>IFERROR(1/J481*(X481/H481),"0")</f>
        <v>0.10822510822510822</v>
      </c>
      <c r="BP481" s="78">
        <f>IFERROR(1/J481*(Y481/H481),"0")</f>
        <v>0.11363636363636365</v>
      </c>
    </row>
    <row r="482" spans="1:68" ht="27" customHeight="1" x14ac:dyDescent="0.25">
      <c r="A482" s="63" t="s">
        <v>745</v>
      </c>
      <c r="B482" s="63" t="s">
        <v>746</v>
      </c>
      <c r="C482" s="36">
        <v>4301031244</v>
      </c>
      <c r="D482" s="559">
        <v>4640242180595</v>
      </c>
      <c r="E482" s="55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116</v>
      </c>
      <c r="L482" s="37" t="s">
        <v>45</v>
      </c>
      <c r="M482" s="38" t="s">
        <v>80</v>
      </c>
      <c r="N482" s="38"/>
      <c r="O482" s="37">
        <v>40</v>
      </c>
      <c r="P482" s="57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61"/>
      <c r="R482" s="561"/>
      <c r="S482" s="561"/>
      <c r="T482" s="562"/>
      <c r="U482" s="39" t="s">
        <v>45</v>
      </c>
      <c r="V482" s="39" t="s">
        <v>45</v>
      </c>
      <c r="W482" s="40" t="s">
        <v>0</v>
      </c>
      <c r="X482" s="58">
        <v>70</v>
      </c>
      <c r="Y482" s="55">
        <f>IFERROR(IF(X482="",0,CEILING((X482/$H482),1)*$H482),"")</f>
        <v>71.400000000000006</v>
      </c>
      <c r="Z482" s="41">
        <f>IFERROR(IF(Y482=0,"",ROUNDUP(Y482/H482,0)*0.00902),"")</f>
        <v>0.15334</v>
      </c>
      <c r="AA482" s="68" t="s">
        <v>45</v>
      </c>
      <c r="AB482" s="69" t="s">
        <v>45</v>
      </c>
      <c r="AC482" s="544" t="s">
        <v>747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74.499999999999986</v>
      </c>
      <c r="BN482" s="78">
        <f>IFERROR(Y482*I482/H482,"0")</f>
        <v>75.989999999999995</v>
      </c>
      <c r="BO482" s="78">
        <f>IFERROR(1/J482*(X482/H482),"0")</f>
        <v>0.12626262626262624</v>
      </c>
      <c r="BP482" s="78">
        <f>IFERROR(1/J482*(Y482/H482),"0")</f>
        <v>0.12878787878787878</v>
      </c>
    </row>
    <row r="483" spans="1:68" x14ac:dyDescent="0.2">
      <c r="A483" s="566"/>
      <c r="B483" s="566"/>
      <c r="C483" s="566"/>
      <c r="D483" s="566"/>
      <c r="E483" s="566"/>
      <c r="F483" s="566"/>
      <c r="G483" s="566"/>
      <c r="H483" s="566"/>
      <c r="I483" s="566"/>
      <c r="J483" s="566"/>
      <c r="K483" s="566"/>
      <c r="L483" s="566"/>
      <c r="M483" s="566"/>
      <c r="N483" s="566"/>
      <c r="O483" s="567"/>
      <c r="P483" s="563" t="s">
        <v>40</v>
      </c>
      <c r="Q483" s="564"/>
      <c r="R483" s="564"/>
      <c r="S483" s="564"/>
      <c r="T483" s="564"/>
      <c r="U483" s="564"/>
      <c r="V483" s="565"/>
      <c r="W483" s="42" t="s">
        <v>39</v>
      </c>
      <c r="X483" s="43">
        <f>IFERROR(X481/H481,"0")+IFERROR(X482/H482,"0")</f>
        <v>30.952380952380949</v>
      </c>
      <c r="Y483" s="43">
        <f>IFERROR(Y481/H481,"0")+IFERROR(Y482/H482,"0")</f>
        <v>32</v>
      </c>
      <c r="Z483" s="43">
        <f>IFERROR(IF(Z481="",0,Z481),"0")+IFERROR(IF(Z482="",0,Z482),"0")</f>
        <v>0.28864000000000001</v>
      </c>
      <c r="AA483" s="67"/>
      <c r="AB483" s="67"/>
      <c r="AC483" s="67"/>
    </row>
    <row r="484" spans="1:68" x14ac:dyDescent="0.2">
      <c r="A484" s="566"/>
      <c r="B484" s="566"/>
      <c r="C484" s="566"/>
      <c r="D484" s="566"/>
      <c r="E484" s="566"/>
      <c r="F484" s="566"/>
      <c r="G484" s="566"/>
      <c r="H484" s="566"/>
      <c r="I484" s="566"/>
      <c r="J484" s="566"/>
      <c r="K484" s="566"/>
      <c r="L484" s="566"/>
      <c r="M484" s="566"/>
      <c r="N484" s="566"/>
      <c r="O484" s="567"/>
      <c r="P484" s="563" t="s">
        <v>40</v>
      </c>
      <c r="Q484" s="564"/>
      <c r="R484" s="564"/>
      <c r="S484" s="564"/>
      <c r="T484" s="564"/>
      <c r="U484" s="564"/>
      <c r="V484" s="565"/>
      <c r="W484" s="42" t="s">
        <v>0</v>
      </c>
      <c r="X484" s="43">
        <f>IFERROR(SUM(X481:X482),"0")</f>
        <v>130</v>
      </c>
      <c r="Y484" s="43">
        <f>IFERROR(SUM(Y481:Y482),"0")</f>
        <v>134.4</v>
      </c>
      <c r="Z484" s="42"/>
      <c r="AA484" s="67"/>
      <c r="AB484" s="67"/>
      <c r="AC484" s="67"/>
    </row>
    <row r="485" spans="1:68" ht="14.25" customHeight="1" x14ac:dyDescent="0.25">
      <c r="A485" s="558" t="s">
        <v>82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66"/>
      <c r="AB485" s="66"/>
      <c r="AC485" s="80"/>
    </row>
    <row r="486" spans="1:68" ht="27" customHeight="1" x14ac:dyDescent="0.25">
      <c r="A486" s="63" t="s">
        <v>748</v>
      </c>
      <c r="B486" s="63" t="s">
        <v>749</v>
      </c>
      <c r="C486" s="36">
        <v>4301052046</v>
      </c>
      <c r="D486" s="559">
        <v>4640242180533</v>
      </c>
      <c r="E486" s="559"/>
      <c r="F486" s="62">
        <v>1.5</v>
      </c>
      <c r="G486" s="37">
        <v>6</v>
      </c>
      <c r="H486" s="62">
        <v>9</v>
      </c>
      <c r="I486" s="62">
        <v>9.5190000000000001</v>
      </c>
      <c r="J486" s="37">
        <v>64</v>
      </c>
      <c r="K486" s="37" t="s">
        <v>113</v>
      </c>
      <c r="L486" s="37" t="s">
        <v>45</v>
      </c>
      <c r="M486" s="38" t="s">
        <v>94</v>
      </c>
      <c r="N486" s="38"/>
      <c r="O486" s="37">
        <v>45</v>
      </c>
      <c r="P486" s="5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61"/>
      <c r="R486" s="561"/>
      <c r="S486" s="561"/>
      <c r="T486" s="56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6" t="s">
        <v>750</v>
      </c>
      <c r="AG486" s="78"/>
      <c r="AJ486" s="84" t="s">
        <v>45</v>
      </c>
      <c r="AK486" s="84">
        <v>0</v>
      </c>
      <c r="BB486" s="54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566"/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7"/>
      <c r="P487" s="563" t="s">
        <v>40</v>
      </c>
      <c r="Q487" s="564"/>
      <c r="R487" s="564"/>
      <c r="S487" s="564"/>
      <c r="T487" s="564"/>
      <c r="U487" s="564"/>
      <c r="V487" s="565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566"/>
      <c r="B488" s="566"/>
      <c r="C488" s="566"/>
      <c r="D488" s="566"/>
      <c r="E488" s="566"/>
      <c r="F488" s="566"/>
      <c r="G488" s="566"/>
      <c r="H488" s="566"/>
      <c r="I488" s="566"/>
      <c r="J488" s="566"/>
      <c r="K488" s="566"/>
      <c r="L488" s="566"/>
      <c r="M488" s="566"/>
      <c r="N488" s="566"/>
      <c r="O488" s="567"/>
      <c r="P488" s="563" t="s">
        <v>40</v>
      </c>
      <c r="Q488" s="564"/>
      <c r="R488" s="564"/>
      <c r="S488" s="564"/>
      <c r="T488" s="564"/>
      <c r="U488" s="564"/>
      <c r="V488" s="565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4.25" customHeight="1" x14ac:dyDescent="0.25">
      <c r="A489" s="558" t="s">
        <v>170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66"/>
      <c r="AB489" s="66"/>
      <c r="AC489" s="80"/>
    </row>
    <row r="490" spans="1:68" ht="27" customHeight="1" x14ac:dyDescent="0.25">
      <c r="A490" s="63" t="s">
        <v>751</v>
      </c>
      <c r="B490" s="63" t="s">
        <v>752</v>
      </c>
      <c r="C490" s="36">
        <v>4301060491</v>
      </c>
      <c r="D490" s="559">
        <v>4640242180120</v>
      </c>
      <c r="E490" s="559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5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61"/>
      <c r="R490" s="561"/>
      <c r="S490" s="561"/>
      <c r="T490" s="562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754</v>
      </c>
      <c r="B491" s="63" t="s">
        <v>755</v>
      </c>
      <c r="C491" s="36">
        <v>4301060493</v>
      </c>
      <c r="D491" s="559">
        <v>4640242180137</v>
      </c>
      <c r="E491" s="559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113</v>
      </c>
      <c r="L491" s="37" t="s">
        <v>45</v>
      </c>
      <c r="M491" s="38" t="s">
        <v>86</v>
      </c>
      <c r="N491" s="38"/>
      <c r="O491" s="37">
        <v>40</v>
      </c>
      <c r="P491" s="57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61"/>
      <c r="R491" s="561"/>
      <c r="S491" s="561"/>
      <c r="T491" s="562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756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566"/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7"/>
      <c r="P492" s="563" t="s">
        <v>40</v>
      </c>
      <c r="Q492" s="564"/>
      <c r="R492" s="564"/>
      <c r="S492" s="564"/>
      <c r="T492" s="564"/>
      <c r="U492" s="564"/>
      <c r="V492" s="565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x14ac:dyDescent="0.2">
      <c r="A493" s="566"/>
      <c r="B493" s="566"/>
      <c r="C493" s="566"/>
      <c r="D493" s="566"/>
      <c r="E493" s="566"/>
      <c r="F493" s="566"/>
      <c r="G493" s="566"/>
      <c r="H493" s="566"/>
      <c r="I493" s="566"/>
      <c r="J493" s="566"/>
      <c r="K493" s="566"/>
      <c r="L493" s="566"/>
      <c r="M493" s="566"/>
      <c r="N493" s="566"/>
      <c r="O493" s="567"/>
      <c r="P493" s="563" t="s">
        <v>40</v>
      </c>
      <c r="Q493" s="564"/>
      <c r="R493" s="564"/>
      <c r="S493" s="564"/>
      <c r="T493" s="564"/>
      <c r="U493" s="564"/>
      <c r="V493" s="565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6.5" customHeight="1" x14ac:dyDescent="0.25">
      <c r="A494" s="574" t="s">
        <v>757</v>
      </c>
      <c r="B494" s="574"/>
      <c r="C494" s="574"/>
      <c r="D494" s="574"/>
      <c r="E494" s="574"/>
      <c r="F494" s="574"/>
      <c r="G494" s="574"/>
      <c r="H494" s="574"/>
      <c r="I494" s="574"/>
      <c r="J494" s="574"/>
      <c r="K494" s="574"/>
      <c r="L494" s="574"/>
      <c r="M494" s="574"/>
      <c r="N494" s="574"/>
      <c r="O494" s="574"/>
      <c r="P494" s="574"/>
      <c r="Q494" s="574"/>
      <c r="R494" s="574"/>
      <c r="S494" s="574"/>
      <c r="T494" s="574"/>
      <c r="U494" s="574"/>
      <c r="V494" s="574"/>
      <c r="W494" s="574"/>
      <c r="X494" s="574"/>
      <c r="Y494" s="574"/>
      <c r="Z494" s="574"/>
      <c r="AA494" s="65"/>
      <c r="AB494" s="65"/>
      <c r="AC494" s="79"/>
    </row>
    <row r="495" spans="1:68" ht="14.25" customHeight="1" x14ac:dyDescent="0.25">
      <c r="A495" s="558" t="s">
        <v>140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66"/>
      <c r="AB495" s="66"/>
      <c r="AC495" s="80"/>
    </row>
    <row r="496" spans="1:68" ht="27" customHeight="1" x14ac:dyDescent="0.25">
      <c r="A496" s="63" t="s">
        <v>758</v>
      </c>
      <c r="B496" s="63" t="s">
        <v>759</v>
      </c>
      <c r="C496" s="36">
        <v>4301020314</v>
      </c>
      <c r="D496" s="559">
        <v>4640242180090</v>
      </c>
      <c r="E496" s="559"/>
      <c r="F496" s="62">
        <v>1.5</v>
      </c>
      <c r="G496" s="37">
        <v>8</v>
      </c>
      <c r="H496" s="62">
        <v>12</v>
      </c>
      <c r="I496" s="62">
        <v>12.435</v>
      </c>
      <c r="J496" s="37">
        <v>64</v>
      </c>
      <c r="K496" s="37" t="s">
        <v>113</v>
      </c>
      <c r="L496" s="37" t="s">
        <v>45</v>
      </c>
      <c r="M496" s="38" t="s">
        <v>112</v>
      </c>
      <c r="N496" s="38"/>
      <c r="O496" s="37">
        <v>50</v>
      </c>
      <c r="P496" s="560" t="s">
        <v>760</v>
      </c>
      <c r="Q496" s="561"/>
      <c r="R496" s="561"/>
      <c r="S496" s="561"/>
      <c r="T496" s="562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52" t="s">
        <v>761</v>
      </c>
      <c r="AG496" s="78"/>
      <c r="AJ496" s="84" t="s">
        <v>45</v>
      </c>
      <c r="AK496" s="84">
        <v>0</v>
      </c>
      <c r="BB496" s="55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32" x14ac:dyDescent="0.2">
      <c r="A497" s="566"/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7"/>
      <c r="P497" s="563" t="s">
        <v>40</v>
      </c>
      <c r="Q497" s="564"/>
      <c r="R497" s="564"/>
      <c r="S497" s="564"/>
      <c r="T497" s="564"/>
      <c r="U497" s="564"/>
      <c r="V497" s="565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32" x14ac:dyDescent="0.2">
      <c r="A498" s="566"/>
      <c r="B498" s="566"/>
      <c r="C498" s="566"/>
      <c r="D498" s="566"/>
      <c r="E498" s="566"/>
      <c r="F498" s="566"/>
      <c r="G498" s="566"/>
      <c r="H498" s="566"/>
      <c r="I498" s="566"/>
      <c r="J498" s="566"/>
      <c r="K498" s="566"/>
      <c r="L498" s="566"/>
      <c r="M498" s="566"/>
      <c r="N498" s="566"/>
      <c r="O498" s="567"/>
      <c r="P498" s="563" t="s">
        <v>40</v>
      </c>
      <c r="Q498" s="564"/>
      <c r="R498" s="564"/>
      <c r="S498" s="564"/>
      <c r="T498" s="564"/>
      <c r="U498" s="564"/>
      <c r="V498" s="565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32" ht="15" customHeight="1" x14ac:dyDescent="0.2">
      <c r="A499" s="566"/>
      <c r="B499" s="566"/>
      <c r="C499" s="566"/>
      <c r="D499" s="566"/>
      <c r="E499" s="566"/>
      <c r="F499" s="566"/>
      <c r="G499" s="566"/>
      <c r="H499" s="566"/>
      <c r="I499" s="566"/>
      <c r="J499" s="566"/>
      <c r="K499" s="566"/>
      <c r="L499" s="566"/>
      <c r="M499" s="566"/>
      <c r="N499" s="566"/>
      <c r="O499" s="571"/>
      <c r="P499" s="568" t="s">
        <v>33</v>
      </c>
      <c r="Q499" s="569"/>
      <c r="R499" s="569"/>
      <c r="S499" s="569"/>
      <c r="T499" s="569"/>
      <c r="U499" s="569"/>
      <c r="V499" s="570"/>
      <c r="W499" s="42" t="s">
        <v>0</v>
      </c>
      <c r="X499" s="43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18204</v>
      </c>
      <c r="Y499" s="43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18298.060000000005</v>
      </c>
      <c r="Z499" s="42"/>
      <c r="AA499" s="67"/>
      <c r="AB499" s="67"/>
      <c r="AC499" s="67"/>
    </row>
    <row r="500" spans="1:32" x14ac:dyDescent="0.2">
      <c r="A500" s="566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71"/>
      <c r="P500" s="568" t="s">
        <v>34</v>
      </c>
      <c r="Q500" s="569"/>
      <c r="R500" s="569"/>
      <c r="S500" s="569"/>
      <c r="T500" s="569"/>
      <c r="U500" s="569"/>
      <c r="V500" s="570"/>
      <c r="W500" s="42" t="s">
        <v>0</v>
      </c>
      <c r="X500" s="43">
        <f>IFERROR(SUM(BM22:BM496),"0")</f>
        <v>18986.602055949825</v>
      </c>
      <c r="Y500" s="43">
        <f>IFERROR(SUM(BN22:BN496),"0")</f>
        <v>19085.69100000001</v>
      </c>
      <c r="Z500" s="42"/>
      <c r="AA500" s="67"/>
      <c r="AB500" s="67"/>
      <c r="AC500" s="67"/>
    </row>
    <row r="501" spans="1:32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71"/>
      <c r="P501" s="568" t="s">
        <v>35</v>
      </c>
      <c r="Q501" s="569"/>
      <c r="R501" s="569"/>
      <c r="S501" s="569"/>
      <c r="T501" s="569"/>
      <c r="U501" s="569"/>
      <c r="V501" s="570"/>
      <c r="W501" s="42" t="s">
        <v>20</v>
      </c>
      <c r="X501" s="44">
        <f>ROUNDUP(SUM(BO22:BO496),0)</f>
        <v>29</v>
      </c>
      <c r="Y501" s="44">
        <f>ROUNDUP(SUM(BP22:BP496),0)</f>
        <v>29</v>
      </c>
      <c r="Z501" s="42"/>
      <c r="AA501" s="67"/>
      <c r="AB501" s="67"/>
      <c r="AC501" s="67"/>
    </row>
    <row r="502" spans="1:32" x14ac:dyDescent="0.2">
      <c r="A502" s="566"/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71"/>
      <c r="P502" s="568" t="s">
        <v>36</v>
      </c>
      <c r="Q502" s="569"/>
      <c r="R502" s="569"/>
      <c r="S502" s="569"/>
      <c r="T502" s="569"/>
      <c r="U502" s="569"/>
      <c r="V502" s="570"/>
      <c r="W502" s="42" t="s">
        <v>0</v>
      </c>
      <c r="X502" s="43">
        <f>GrossWeightTotal+PalletQtyTotal*25</f>
        <v>19711.602055949825</v>
      </c>
      <c r="Y502" s="43">
        <f>GrossWeightTotalR+PalletQtyTotalR*25</f>
        <v>19810.69100000001</v>
      </c>
      <c r="Z502" s="42"/>
      <c r="AA502" s="67"/>
      <c r="AB502" s="67"/>
      <c r="AC502" s="67"/>
    </row>
    <row r="503" spans="1:32" x14ac:dyDescent="0.2">
      <c r="A503" s="566"/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71"/>
      <c r="P503" s="568" t="s">
        <v>37</v>
      </c>
      <c r="Q503" s="569"/>
      <c r="R503" s="569"/>
      <c r="S503" s="569"/>
      <c r="T503" s="569"/>
      <c r="U503" s="569"/>
      <c r="V503" s="570"/>
      <c r="W503" s="42" t="s">
        <v>20</v>
      </c>
      <c r="X503" s="43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1929.8277256517697</v>
      </c>
      <c r="Y503" s="43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1944</v>
      </c>
      <c r="Z503" s="42"/>
      <c r="AA503" s="67"/>
      <c r="AB503" s="67"/>
      <c r="AC503" s="67"/>
    </row>
    <row r="504" spans="1:32" ht="14.25" x14ac:dyDescent="0.2">
      <c r="A504" s="566"/>
      <c r="B504" s="566"/>
      <c r="C504" s="566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571"/>
      <c r="P504" s="568" t="s">
        <v>38</v>
      </c>
      <c r="Q504" s="569"/>
      <c r="R504" s="569"/>
      <c r="S504" s="569"/>
      <c r="T504" s="569"/>
      <c r="U504" s="569"/>
      <c r="V504" s="570"/>
      <c r="W504" s="45" t="s">
        <v>51</v>
      </c>
      <c r="X504" s="42"/>
      <c r="Y504" s="42"/>
      <c r="Z504" s="42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31.783669999999997</v>
      </c>
      <c r="AA504" s="67"/>
      <c r="AB504" s="67"/>
      <c r="AC504" s="67"/>
    </row>
    <row r="505" spans="1:32" ht="13.5" thickBot="1" x14ac:dyDescent="0.25"/>
    <row r="506" spans="1:32" ht="27" thickTop="1" thickBot="1" x14ac:dyDescent="0.25">
      <c r="A506" s="46" t="s">
        <v>9</v>
      </c>
      <c r="B506" s="85" t="s">
        <v>75</v>
      </c>
      <c r="C506" s="554" t="s">
        <v>106</v>
      </c>
      <c r="D506" s="554" t="s">
        <v>106</v>
      </c>
      <c r="E506" s="554" t="s">
        <v>106</v>
      </c>
      <c r="F506" s="554" t="s">
        <v>106</v>
      </c>
      <c r="G506" s="554" t="s">
        <v>106</v>
      </c>
      <c r="H506" s="554" t="s">
        <v>106</v>
      </c>
      <c r="I506" s="554" t="s">
        <v>255</v>
      </c>
      <c r="J506" s="554" t="s">
        <v>255</v>
      </c>
      <c r="K506" s="554" t="s">
        <v>255</v>
      </c>
      <c r="L506" s="554" t="s">
        <v>255</v>
      </c>
      <c r="M506" s="554" t="s">
        <v>255</v>
      </c>
      <c r="N506" s="555"/>
      <c r="O506" s="554" t="s">
        <v>255</v>
      </c>
      <c r="P506" s="554" t="s">
        <v>255</v>
      </c>
      <c r="Q506" s="554" t="s">
        <v>255</v>
      </c>
      <c r="R506" s="554" t="s">
        <v>255</v>
      </c>
      <c r="S506" s="554" t="s">
        <v>255</v>
      </c>
      <c r="T506" s="554" t="s">
        <v>544</v>
      </c>
      <c r="U506" s="554" t="s">
        <v>544</v>
      </c>
      <c r="V506" s="554" t="s">
        <v>600</v>
      </c>
      <c r="W506" s="554" t="s">
        <v>600</v>
      </c>
      <c r="X506" s="554" t="s">
        <v>600</v>
      </c>
      <c r="Y506" s="554" t="s">
        <v>600</v>
      </c>
      <c r="Z506" s="85" t="s">
        <v>656</v>
      </c>
      <c r="AA506" s="554" t="s">
        <v>720</v>
      </c>
      <c r="AB506" s="554" t="s">
        <v>720</v>
      </c>
      <c r="AC506" s="60"/>
      <c r="AF506" s="1"/>
    </row>
    <row r="507" spans="1:32" ht="14.25" customHeight="1" thickTop="1" x14ac:dyDescent="0.2">
      <c r="A507" s="556" t="s">
        <v>10</v>
      </c>
      <c r="B507" s="554" t="s">
        <v>75</v>
      </c>
      <c r="C507" s="554" t="s">
        <v>107</v>
      </c>
      <c r="D507" s="554" t="s">
        <v>122</v>
      </c>
      <c r="E507" s="554" t="s">
        <v>177</v>
      </c>
      <c r="F507" s="554" t="s">
        <v>197</v>
      </c>
      <c r="G507" s="554" t="s">
        <v>227</v>
      </c>
      <c r="H507" s="554" t="s">
        <v>106</v>
      </c>
      <c r="I507" s="554" t="s">
        <v>256</v>
      </c>
      <c r="J507" s="554" t="s">
        <v>296</v>
      </c>
      <c r="K507" s="554" t="s">
        <v>356</v>
      </c>
      <c r="L507" s="554" t="s">
        <v>400</v>
      </c>
      <c r="M507" s="554" t="s">
        <v>416</v>
      </c>
      <c r="N507" s="1"/>
      <c r="O507" s="554" t="s">
        <v>430</v>
      </c>
      <c r="P507" s="554" t="s">
        <v>440</v>
      </c>
      <c r="Q507" s="554" t="s">
        <v>447</v>
      </c>
      <c r="R507" s="554" t="s">
        <v>452</v>
      </c>
      <c r="S507" s="554" t="s">
        <v>534</v>
      </c>
      <c r="T507" s="554" t="s">
        <v>545</v>
      </c>
      <c r="U507" s="554" t="s">
        <v>580</v>
      </c>
      <c r="V507" s="554" t="s">
        <v>601</v>
      </c>
      <c r="W507" s="554" t="s">
        <v>633</v>
      </c>
      <c r="X507" s="554" t="s">
        <v>648</v>
      </c>
      <c r="Y507" s="554" t="s">
        <v>652</v>
      </c>
      <c r="Z507" s="554" t="s">
        <v>656</v>
      </c>
      <c r="AA507" s="554" t="s">
        <v>720</v>
      </c>
      <c r="AB507" s="554" t="s">
        <v>757</v>
      </c>
      <c r="AC507" s="60"/>
      <c r="AF507" s="1"/>
    </row>
    <row r="508" spans="1:32" ht="13.5" thickBot="1" x14ac:dyDescent="0.25">
      <c r="A508" s="557"/>
      <c r="B508" s="554"/>
      <c r="C508" s="554"/>
      <c r="D508" s="554"/>
      <c r="E508" s="554"/>
      <c r="F508" s="554"/>
      <c r="G508" s="554"/>
      <c r="H508" s="554"/>
      <c r="I508" s="554"/>
      <c r="J508" s="554"/>
      <c r="K508" s="554"/>
      <c r="L508" s="554"/>
      <c r="M508" s="554"/>
      <c r="N508" s="1"/>
      <c r="O508" s="554"/>
      <c r="P508" s="554"/>
      <c r="Q508" s="554"/>
      <c r="R508" s="554"/>
      <c r="S508" s="554"/>
      <c r="T508" s="554"/>
      <c r="U508" s="554"/>
      <c r="V508" s="554"/>
      <c r="W508" s="554"/>
      <c r="X508" s="554"/>
      <c r="Y508" s="554"/>
      <c r="Z508" s="554"/>
      <c r="AA508" s="554"/>
      <c r="AB508" s="554"/>
      <c r="AC508" s="60"/>
      <c r="AF508" s="1"/>
    </row>
    <row r="509" spans="1:32" ht="18" thickTop="1" thickBot="1" x14ac:dyDescent="0.25">
      <c r="A509" s="46" t="s">
        <v>13</v>
      </c>
      <c r="B509" s="52">
        <f>IFERROR(Y22*1,"0")+IFERROR(Y26*1,"0")+IFERROR(Y27*1,"0")+IFERROR(Y28*1,"0")+IFERROR(Y29*1,"0")+IFERROR(Y30*1,"0")+IFERROR(Y34*1,"0")</f>
        <v>0</v>
      </c>
      <c r="C509" s="52">
        <f>IFERROR(Y40*1,"0")+IFERROR(Y41*1,"0")+IFERROR(Y42*1,"0")+IFERROR(Y46*1,"0")</f>
        <v>0</v>
      </c>
      <c r="D50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54.6</v>
      </c>
      <c r="E509" s="52">
        <f>IFERROR(Y86*1,"0")+IFERROR(Y87*1,"0")+IFERROR(Y88*1,"0")+IFERROR(Y92*1,"0")+IFERROR(Y93*1,"0")+IFERROR(Y94*1,"0")+IFERROR(Y95*1,"0")</f>
        <v>0</v>
      </c>
      <c r="F50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9" s="52">
        <f>IFERROR(Y125*1,"0")+IFERROR(Y126*1,"0")+IFERROR(Y130*1,"0")+IFERROR(Y131*1,"0")+IFERROR(Y135*1,"0")+IFERROR(Y136*1,"0")</f>
        <v>127.60000000000001</v>
      </c>
      <c r="H509" s="52">
        <f>IFERROR(Y141*1,"0")+IFERROR(Y142*1,"0")+IFERROR(Y146*1,"0")+IFERROR(Y147*1,"0")+IFERROR(Y148*1,"0")</f>
        <v>0</v>
      </c>
      <c r="I509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100.80000000000001</v>
      </c>
      <c r="J509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1962</v>
      </c>
      <c r="K509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52">
        <f>IFERROR(Y249*1,"0")+IFERROR(Y250*1,"0")+IFERROR(Y251*1,"0")+IFERROR(Y252*1,"0")+IFERROR(Y253*1,"0")</f>
        <v>0</v>
      </c>
      <c r="M509" s="52">
        <f>IFERROR(Y258*1,"0")+IFERROR(Y259*1,"0")+IFERROR(Y260*1,"0")+IFERROR(Y261*1,"0")</f>
        <v>0</v>
      </c>
      <c r="N509" s="1"/>
      <c r="O509" s="52">
        <f>IFERROR(Y266*1,"0")+IFERROR(Y267*1,"0")+IFERROR(Y268*1,"0")</f>
        <v>0</v>
      </c>
      <c r="P509" s="52">
        <f>IFERROR(Y273*1,"0")+IFERROR(Y277*1,"0")</f>
        <v>0</v>
      </c>
      <c r="Q509" s="52">
        <f>IFERROR(Y282*1,"0")</f>
        <v>0</v>
      </c>
      <c r="R509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2220</v>
      </c>
      <c r="S509" s="52">
        <f>IFERROR(Y334*1,"0")+IFERROR(Y335*1,"0")+IFERROR(Y336*1,"0")</f>
        <v>64.8</v>
      </c>
      <c r="T509" s="52">
        <f>IFERROR(Y342*1,"0")+IFERROR(Y343*1,"0")+IFERROR(Y344*1,"0")+IFERROR(Y345*1,"0")+IFERROR(Y346*1,"0")+IFERROR(Y347*1,"0")+IFERROR(Y348*1,"0")+IFERROR(Y352*1,"0")+IFERROR(Y353*1,"0")+IFERROR(Y357*1,"0")+IFERROR(Y358*1,"0")+IFERROR(Y362*1,"0")</f>
        <v>11775</v>
      </c>
      <c r="U509" s="52">
        <f>IFERROR(Y367*1,"0")+IFERROR(Y368*1,"0")+IFERROR(Y369*1,"0")+IFERROR(Y373*1,"0")+IFERROR(Y377*1,"0")+IFERROR(Y378*1,"0")+IFERROR(Y382*1,"0")</f>
        <v>538.14</v>
      </c>
      <c r="V509" s="52">
        <f>IFERROR(Y388*1,"0")+IFERROR(Y389*1,"0")+IFERROR(Y390*1,"0")+IFERROR(Y391*1,"0")+IFERROR(Y392*1,"0")+IFERROR(Y393*1,"0")+IFERROR(Y394*1,"0")+IFERROR(Y395*1,"0")+IFERROR(Y396*1,"0")+IFERROR(Y397*1,"0")+IFERROR(Y401*1,"0")+IFERROR(Y402*1,"0")</f>
        <v>113.4</v>
      </c>
      <c r="W509" s="52">
        <f>IFERROR(Y407*1,"0")+IFERROR(Y411*1,"0")+IFERROR(Y412*1,"0")+IFERROR(Y413*1,"0")+IFERROR(Y414*1,"0")</f>
        <v>135</v>
      </c>
      <c r="X509" s="52">
        <f>IFERROR(Y419*1,"0")</f>
        <v>0</v>
      </c>
      <c r="Y509" s="52">
        <f>IFERROR(Y424*1,"0")</f>
        <v>0</v>
      </c>
      <c r="Z509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892.32000000000016</v>
      </c>
      <c r="AA509" s="52">
        <f>IFERROR(Y468*1,"0")+IFERROR(Y469*1,"0")+IFERROR(Y470*1,"0")+IFERROR(Y471*1,"0")+IFERROR(Y475*1,"0")+IFERROR(Y476*1,"0")+IFERROR(Y477*1,"0")+IFERROR(Y481*1,"0")+IFERROR(Y482*1,"0")+IFERROR(Y486*1,"0")+IFERROR(Y490*1,"0")+IFERROR(Y491*1,"0")</f>
        <v>314.39999999999998</v>
      </c>
      <c r="AB509" s="52">
        <f>IFERROR(Y496*1,"0")</f>
        <v>0</v>
      </c>
      <c r="AC509" s="60"/>
      <c r="AF509" s="1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A466:Z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P499:V499"/>
    <mergeCell ref="A499:O504"/>
    <mergeCell ref="P500:V500"/>
    <mergeCell ref="P501:V501"/>
    <mergeCell ref="P502:V502"/>
    <mergeCell ref="P503:V503"/>
    <mergeCell ref="P504:V504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C506:H506"/>
    <mergeCell ref="I506:S506"/>
    <mergeCell ref="T506:U506"/>
    <mergeCell ref="V506:Y506"/>
    <mergeCell ref="AA506:AB506"/>
    <mergeCell ref="J507:J508"/>
    <mergeCell ref="K507:K508"/>
    <mergeCell ref="L507:L508"/>
    <mergeCell ref="M507:M508"/>
    <mergeCell ref="O507:O508"/>
    <mergeCell ref="P507:P508"/>
    <mergeCell ref="Q507:Q508"/>
    <mergeCell ref="R507:R508"/>
    <mergeCell ref="S507:S508"/>
    <mergeCell ref="T507:T508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9"/>
    </row>
    <row r="3" spans="2:8" x14ac:dyDescent="0.2">
      <c r="B3" s="53" t="s">
        <v>763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765</v>
      </c>
      <c r="C6" s="53" t="s">
        <v>766</v>
      </c>
      <c r="D6" s="53" t="s">
        <v>767</v>
      </c>
      <c r="E6" s="53" t="s">
        <v>45</v>
      </c>
    </row>
    <row r="7" spans="2:8" x14ac:dyDescent="0.2">
      <c r="B7" s="53" t="s">
        <v>768</v>
      </c>
      <c r="C7" s="53" t="s">
        <v>769</v>
      </c>
      <c r="D7" s="53" t="s">
        <v>770</v>
      </c>
      <c r="E7" s="53" t="s">
        <v>45</v>
      </c>
    </row>
    <row r="8" spans="2:8" x14ac:dyDescent="0.2">
      <c r="B8" s="53" t="s">
        <v>771</v>
      </c>
      <c r="C8" s="53" t="s">
        <v>772</v>
      </c>
      <c r="D8" s="53" t="s">
        <v>773</v>
      </c>
      <c r="E8" s="53" t="s">
        <v>45</v>
      </c>
    </row>
    <row r="9" spans="2:8" x14ac:dyDescent="0.2">
      <c r="B9" s="53" t="s">
        <v>774</v>
      </c>
      <c r="C9" s="53" t="s">
        <v>775</v>
      </c>
      <c r="D9" s="53" t="s">
        <v>776</v>
      </c>
      <c r="E9" s="53" t="s">
        <v>45</v>
      </c>
    </row>
    <row r="11" spans="2:8" x14ac:dyDescent="0.2">
      <c r="B11" s="53" t="s">
        <v>777</v>
      </c>
      <c r="C11" s="53" t="s">
        <v>766</v>
      </c>
      <c r="D11" s="53" t="s">
        <v>45</v>
      </c>
      <c r="E11" s="53" t="s">
        <v>45</v>
      </c>
    </row>
    <row r="13" spans="2:8" x14ac:dyDescent="0.2">
      <c r="B13" s="53" t="s">
        <v>778</v>
      </c>
      <c r="C13" s="53" t="s">
        <v>769</v>
      </c>
      <c r="D13" s="53" t="s">
        <v>45</v>
      </c>
      <c r="E13" s="53" t="s">
        <v>45</v>
      </c>
    </row>
    <row r="15" spans="2:8" x14ac:dyDescent="0.2">
      <c r="B15" s="53" t="s">
        <v>779</v>
      </c>
      <c r="C15" s="53" t="s">
        <v>772</v>
      </c>
      <c r="D15" s="53" t="s">
        <v>45</v>
      </c>
      <c r="E15" s="53" t="s">
        <v>45</v>
      </c>
    </row>
    <row r="17" spans="2:5" x14ac:dyDescent="0.2">
      <c r="B17" s="53" t="s">
        <v>780</v>
      </c>
      <c r="C17" s="53" t="s">
        <v>775</v>
      </c>
      <c r="D17" s="53" t="s">
        <v>45</v>
      </c>
      <c r="E17" s="53" t="s">
        <v>45</v>
      </c>
    </row>
    <row r="19" spans="2:5" x14ac:dyDescent="0.2">
      <c r="B19" s="53" t="s">
        <v>781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791</v>
      </c>
      <c r="C29" s="53" t="s">
        <v>45</v>
      </c>
      <c r="D29" s="53" t="s">
        <v>45</v>
      </c>
      <c r="E29" s="53" t="s">
        <v>45</v>
      </c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2025-10-14T08:15:35Z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